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07,24\12,07,24 на 16,07,24 КИ\"/>
    </mc:Choice>
  </mc:AlternateContent>
  <xr:revisionPtr revIDLastSave="0" documentId="13_ncr:1_{FED64A03-05A7-4DCF-BF3F-0E0CBD0194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X487" i="1" s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X441" i="1" s="1"/>
  <c r="O439" i="1"/>
  <c r="W437" i="1"/>
  <c r="W436" i="1"/>
  <c r="BN435" i="1"/>
  <c r="BL435" i="1"/>
  <c r="X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O431" i="1"/>
  <c r="BN430" i="1"/>
  <c r="BL430" i="1"/>
  <c r="X430" i="1"/>
  <c r="BN429" i="1"/>
  <c r="BL429" i="1"/>
  <c r="X429" i="1"/>
  <c r="BN428" i="1"/>
  <c r="BL428" i="1"/>
  <c r="X428" i="1"/>
  <c r="O428" i="1"/>
  <c r="W426" i="1"/>
  <c r="W425" i="1"/>
  <c r="BN424" i="1"/>
  <c r="BL424" i="1"/>
  <c r="X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O416" i="1"/>
  <c r="BN416" i="1"/>
  <c r="BM416" i="1"/>
  <c r="BL416" i="1"/>
  <c r="Y416" i="1"/>
  <c r="X416" i="1"/>
  <c r="O416" i="1"/>
  <c r="W414" i="1"/>
  <c r="X413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BN405" i="1"/>
  <c r="BL405" i="1"/>
  <c r="X405" i="1"/>
  <c r="BN404" i="1"/>
  <c r="BL404" i="1"/>
  <c r="X404" i="1"/>
  <c r="O404" i="1"/>
  <c r="BN403" i="1"/>
  <c r="BL403" i="1"/>
  <c r="X403" i="1"/>
  <c r="BO403" i="1" s="1"/>
  <c r="O403" i="1"/>
  <c r="BN402" i="1"/>
  <c r="BL402" i="1"/>
  <c r="X402" i="1"/>
  <c r="BN401" i="1"/>
  <c r="BL401" i="1"/>
  <c r="X401" i="1"/>
  <c r="O401" i="1"/>
  <c r="BN400" i="1"/>
  <c r="BL400" i="1"/>
  <c r="X400" i="1"/>
  <c r="BO400" i="1" s="1"/>
  <c r="BN399" i="1"/>
  <c r="BL399" i="1"/>
  <c r="X399" i="1"/>
  <c r="BO399" i="1" s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O396" i="1" s="1"/>
  <c r="BN395" i="1"/>
  <c r="BL395" i="1"/>
  <c r="X395" i="1"/>
  <c r="BO395" i="1" s="1"/>
  <c r="BN394" i="1"/>
  <c r="BL394" i="1"/>
  <c r="X394" i="1"/>
  <c r="BO394" i="1" s="1"/>
  <c r="O394" i="1"/>
  <c r="BO393" i="1"/>
  <c r="BN393" i="1"/>
  <c r="BM393" i="1"/>
  <c r="BL393" i="1"/>
  <c r="Y393" i="1"/>
  <c r="X393" i="1"/>
  <c r="O393" i="1"/>
  <c r="BN392" i="1"/>
  <c r="BL392" i="1"/>
  <c r="X392" i="1"/>
  <c r="BO392" i="1" s="1"/>
  <c r="BN391" i="1"/>
  <c r="BL391" i="1"/>
  <c r="X391" i="1"/>
  <c r="BO391" i="1" s="1"/>
  <c r="O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BO388" i="1"/>
  <c r="BN388" i="1"/>
  <c r="BM388" i="1"/>
  <c r="BL388" i="1"/>
  <c r="Y388" i="1"/>
  <c r="X388" i="1"/>
  <c r="BO387" i="1"/>
  <c r="BN387" i="1"/>
  <c r="BM387" i="1"/>
  <c r="BL387" i="1"/>
  <c r="Y387" i="1"/>
  <c r="X387" i="1"/>
  <c r="O387" i="1"/>
  <c r="BN386" i="1"/>
  <c r="BL386" i="1"/>
  <c r="X386" i="1"/>
  <c r="BO386" i="1" s="1"/>
  <c r="BN385" i="1"/>
  <c r="BL385" i="1"/>
  <c r="X385" i="1"/>
  <c r="O385" i="1"/>
  <c r="W383" i="1"/>
  <c r="W382" i="1"/>
  <c r="BN381" i="1"/>
  <c r="BL381" i="1"/>
  <c r="X381" i="1"/>
  <c r="O381" i="1"/>
  <c r="BO380" i="1"/>
  <c r="BN380" i="1"/>
  <c r="BM380" i="1"/>
  <c r="BL380" i="1"/>
  <c r="Y380" i="1"/>
  <c r="X380" i="1"/>
  <c r="O380" i="1"/>
  <c r="W376" i="1"/>
  <c r="X375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7" i="1"/>
  <c r="W356" i="1"/>
  <c r="BN355" i="1"/>
  <c r="BL355" i="1"/>
  <c r="X355" i="1"/>
  <c r="O355" i="1"/>
  <c r="BO354" i="1"/>
  <c r="BN354" i="1"/>
  <c r="BM354" i="1"/>
  <c r="BL354" i="1"/>
  <c r="Y354" i="1"/>
  <c r="X354" i="1"/>
  <c r="O354" i="1"/>
  <c r="BN353" i="1"/>
  <c r="BL353" i="1"/>
  <c r="X353" i="1"/>
  <c r="O353" i="1"/>
  <c r="BN352" i="1"/>
  <c r="BL352" i="1"/>
  <c r="X352" i="1"/>
  <c r="O352" i="1"/>
  <c r="W349" i="1"/>
  <c r="W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N341" i="1"/>
  <c r="BL341" i="1"/>
  <c r="X341" i="1"/>
  <c r="O341" i="1"/>
  <c r="BN340" i="1"/>
  <c r="BL340" i="1"/>
  <c r="X340" i="1"/>
  <c r="X344" i="1" s="1"/>
  <c r="O340" i="1"/>
  <c r="W338" i="1"/>
  <c r="W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W332" i="1"/>
  <c r="W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BO323" i="1"/>
  <c r="BN323" i="1"/>
  <c r="BM323" i="1"/>
  <c r="BL323" i="1"/>
  <c r="Y323" i="1"/>
  <c r="X323" i="1"/>
  <c r="O323" i="1"/>
  <c r="BN322" i="1"/>
  <c r="BL322" i="1"/>
  <c r="X322" i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O319" i="1"/>
  <c r="W315" i="1"/>
  <c r="W314" i="1"/>
  <c r="BN313" i="1"/>
  <c r="BL313" i="1"/>
  <c r="X313" i="1"/>
  <c r="O313" i="1"/>
  <c r="W311" i="1"/>
  <c r="W310" i="1"/>
  <c r="BN309" i="1"/>
  <c r="BL309" i="1"/>
  <c r="X309" i="1"/>
  <c r="O309" i="1"/>
  <c r="BN308" i="1"/>
  <c r="BL308" i="1"/>
  <c r="X308" i="1"/>
  <c r="O308" i="1"/>
  <c r="BN307" i="1"/>
  <c r="BL307" i="1"/>
  <c r="X307" i="1"/>
  <c r="X310" i="1" s="1"/>
  <c r="O307" i="1"/>
  <c r="W305" i="1"/>
  <c r="W304" i="1"/>
  <c r="BN303" i="1"/>
  <c r="BL303" i="1"/>
  <c r="X303" i="1"/>
  <c r="O303" i="1"/>
  <c r="W300" i="1"/>
  <c r="W299" i="1"/>
  <c r="BN298" i="1"/>
  <c r="BL298" i="1"/>
  <c r="X298" i="1"/>
  <c r="O298" i="1"/>
  <c r="W296" i="1"/>
  <c r="W295" i="1"/>
  <c r="BN294" i="1"/>
  <c r="BL294" i="1"/>
  <c r="X294" i="1"/>
  <c r="BO294" i="1" s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N290" i="1"/>
  <c r="BL290" i="1"/>
  <c r="X290" i="1"/>
  <c r="BO290" i="1" s="1"/>
  <c r="O290" i="1"/>
  <c r="BN289" i="1"/>
  <c r="BL289" i="1"/>
  <c r="X289" i="1"/>
  <c r="O289" i="1"/>
  <c r="BN288" i="1"/>
  <c r="BL288" i="1"/>
  <c r="X288" i="1"/>
  <c r="O288" i="1"/>
  <c r="W285" i="1"/>
  <c r="W284" i="1"/>
  <c r="BN283" i="1"/>
  <c r="BL283" i="1"/>
  <c r="X283" i="1"/>
  <c r="BO283" i="1" s="1"/>
  <c r="O283" i="1"/>
  <c r="BN282" i="1"/>
  <c r="BL282" i="1"/>
  <c r="X282" i="1"/>
  <c r="O282" i="1"/>
  <c r="BO281" i="1"/>
  <c r="BN281" i="1"/>
  <c r="BM281" i="1"/>
  <c r="BL281" i="1"/>
  <c r="Y281" i="1"/>
  <c r="X281" i="1"/>
  <c r="O281" i="1"/>
  <c r="W279" i="1"/>
  <c r="W278" i="1"/>
  <c r="BN277" i="1"/>
  <c r="BL277" i="1"/>
  <c r="X277" i="1"/>
  <c r="BO277" i="1" s="1"/>
  <c r="O277" i="1"/>
  <c r="BN276" i="1"/>
  <c r="BL276" i="1"/>
  <c r="X276" i="1"/>
  <c r="BN275" i="1"/>
  <c r="BL275" i="1"/>
  <c r="X275" i="1"/>
  <c r="W273" i="1"/>
  <c r="W272" i="1"/>
  <c r="BN271" i="1"/>
  <c r="BL271" i="1"/>
  <c r="X271" i="1"/>
  <c r="BO271" i="1" s="1"/>
  <c r="O271" i="1"/>
  <c r="BN270" i="1"/>
  <c r="BL270" i="1"/>
  <c r="X270" i="1"/>
  <c r="O270" i="1"/>
  <c r="BN269" i="1"/>
  <c r="BL269" i="1"/>
  <c r="X269" i="1"/>
  <c r="W267" i="1"/>
  <c r="W266" i="1"/>
  <c r="BN265" i="1"/>
  <c r="BL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BO262" i="1" s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BO255" i="1" s="1"/>
  <c r="O255" i="1"/>
  <c r="BN254" i="1"/>
  <c r="BL254" i="1"/>
  <c r="X254" i="1"/>
  <c r="BO254" i="1" s="1"/>
  <c r="O254" i="1"/>
  <c r="BN253" i="1"/>
  <c r="BL253" i="1"/>
  <c r="X253" i="1"/>
  <c r="X256" i="1" s="1"/>
  <c r="O253" i="1"/>
  <c r="W251" i="1"/>
  <c r="W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W239" i="1"/>
  <c r="W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N231" i="1"/>
  <c r="BL231" i="1"/>
  <c r="X231" i="1"/>
  <c r="BN230" i="1"/>
  <c r="BL230" i="1"/>
  <c r="X230" i="1"/>
  <c r="O230" i="1"/>
  <c r="W227" i="1"/>
  <c r="W226" i="1"/>
  <c r="BO225" i="1"/>
  <c r="BN225" i="1"/>
  <c r="BM225" i="1"/>
  <c r="BL225" i="1"/>
  <c r="Y225" i="1"/>
  <c r="X225" i="1"/>
  <c r="O225" i="1"/>
  <c r="BN224" i="1"/>
  <c r="BL224" i="1"/>
  <c r="X224" i="1"/>
  <c r="X227" i="1" s="1"/>
  <c r="O224" i="1"/>
  <c r="W222" i="1"/>
  <c r="W221" i="1"/>
  <c r="BN220" i="1"/>
  <c r="BL220" i="1"/>
  <c r="X220" i="1"/>
  <c r="BO220" i="1" s="1"/>
  <c r="O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J560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O206" i="1"/>
  <c r="BN206" i="1"/>
  <c r="BM206" i="1"/>
  <c r="BL206" i="1"/>
  <c r="Y206" i="1"/>
  <c r="X206" i="1"/>
  <c r="O206" i="1"/>
  <c r="BN205" i="1"/>
  <c r="BL205" i="1"/>
  <c r="X205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BN189" i="1"/>
  <c r="BL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O185" i="1"/>
  <c r="W183" i="1"/>
  <c r="W182" i="1"/>
  <c r="BN181" i="1"/>
  <c r="BL181" i="1"/>
  <c r="X181" i="1"/>
  <c r="BO181" i="1" s="1"/>
  <c r="O181" i="1"/>
  <c r="BN180" i="1"/>
  <c r="BL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O164" i="1"/>
  <c r="BN164" i="1"/>
  <c r="BM164" i="1"/>
  <c r="BL164" i="1"/>
  <c r="Y164" i="1"/>
  <c r="X164" i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G560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X130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28" i="1" l="1"/>
  <c r="BM128" i="1"/>
  <c r="Y128" i="1"/>
  <c r="BO174" i="1"/>
  <c r="BM174" i="1"/>
  <c r="Y174" i="1"/>
  <c r="BO189" i="1"/>
  <c r="BM189" i="1"/>
  <c r="Y189" i="1"/>
  <c r="BO217" i="1"/>
  <c r="BM217" i="1"/>
  <c r="Y217" i="1"/>
  <c r="BO264" i="1"/>
  <c r="BM264" i="1"/>
  <c r="Y264" i="1"/>
  <c r="BO288" i="1"/>
  <c r="BM288" i="1"/>
  <c r="Y288" i="1"/>
  <c r="BO327" i="1"/>
  <c r="BM327" i="1"/>
  <c r="Y327" i="1"/>
  <c r="BO366" i="1"/>
  <c r="BM366" i="1"/>
  <c r="Y366" i="1"/>
  <c r="BO402" i="1"/>
  <c r="BM402" i="1"/>
  <c r="Y402" i="1"/>
  <c r="BO424" i="1"/>
  <c r="BM424" i="1"/>
  <c r="Y424" i="1"/>
  <c r="BO428" i="1"/>
  <c r="BM428" i="1"/>
  <c r="Y428" i="1"/>
  <c r="BO430" i="1"/>
  <c r="BM430" i="1"/>
  <c r="Y430" i="1"/>
  <c r="W551" i="1"/>
  <c r="Y23" i="1"/>
  <c r="BM23" i="1"/>
  <c r="W550" i="1"/>
  <c r="X37" i="1"/>
  <c r="Y35" i="1"/>
  <c r="BM35" i="1"/>
  <c r="Y72" i="1"/>
  <c r="BM72" i="1"/>
  <c r="Y80" i="1"/>
  <c r="BM80" i="1"/>
  <c r="Y92" i="1"/>
  <c r="BM92" i="1"/>
  <c r="X104" i="1"/>
  <c r="Y108" i="1"/>
  <c r="BM108" i="1"/>
  <c r="BO112" i="1"/>
  <c r="BM112" i="1"/>
  <c r="Y112" i="1"/>
  <c r="BO157" i="1"/>
  <c r="BM157" i="1"/>
  <c r="Y157" i="1"/>
  <c r="BO186" i="1"/>
  <c r="BM186" i="1"/>
  <c r="Y186" i="1"/>
  <c r="BO190" i="1"/>
  <c r="BM190" i="1"/>
  <c r="Y190" i="1"/>
  <c r="BO248" i="1"/>
  <c r="BM248" i="1"/>
  <c r="Y248" i="1"/>
  <c r="BO269" i="1"/>
  <c r="BM269" i="1"/>
  <c r="Y269" i="1"/>
  <c r="BM298" i="1"/>
  <c r="Y298" i="1"/>
  <c r="Y299" i="1" s="1"/>
  <c r="BO309" i="1"/>
  <c r="BM309" i="1"/>
  <c r="Y309" i="1"/>
  <c r="X315" i="1"/>
  <c r="X314" i="1"/>
  <c r="BO313" i="1"/>
  <c r="BM313" i="1"/>
  <c r="Y313" i="1"/>
  <c r="Y314" i="1" s="1"/>
  <c r="BO319" i="1"/>
  <c r="BM319" i="1"/>
  <c r="Y319" i="1"/>
  <c r="BO347" i="1"/>
  <c r="BM347" i="1"/>
  <c r="Y347" i="1"/>
  <c r="BO401" i="1"/>
  <c r="BM401" i="1"/>
  <c r="Y401" i="1"/>
  <c r="X425" i="1"/>
  <c r="BO423" i="1"/>
  <c r="BM423" i="1"/>
  <c r="Y423" i="1"/>
  <c r="BO429" i="1"/>
  <c r="BM429" i="1"/>
  <c r="Y429" i="1"/>
  <c r="BO492" i="1"/>
  <c r="BM492" i="1"/>
  <c r="Y492" i="1"/>
  <c r="X295" i="1"/>
  <c r="X332" i="1"/>
  <c r="BO110" i="1"/>
  <c r="BM110" i="1"/>
  <c r="Y110" i="1"/>
  <c r="BO126" i="1"/>
  <c r="BM126" i="1"/>
  <c r="Y126" i="1"/>
  <c r="BO155" i="1"/>
  <c r="BM155" i="1"/>
  <c r="Y155" i="1"/>
  <c r="BO170" i="1"/>
  <c r="BM170" i="1"/>
  <c r="Y170" i="1"/>
  <c r="BO180" i="1"/>
  <c r="BM180" i="1"/>
  <c r="Y180" i="1"/>
  <c r="BO215" i="1"/>
  <c r="BM215" i="1"/>
  <c r="Y215" i="1"/>
  <c r="X239" i="1"/>
  <c r="BO230" i="1"/>
  <c r="BM230" i="1"/>
  <c r="Y230" i="1"/>
  <c r="B560" i="1"/>
  <c r="W552" i="1"/>
  <c r="W553" i="1" s="1"/>
  <c r="Y27" i="1"/>
  <c r="BM27" i="1"/>
  <c r="BO27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60" i="1"/>
  <c r="E560" i="1"/>
  <c r="Y70" i="1"/>
  <c r="BM70" i="1"/>
  <c r="Y74" i="1"/>
  <c r="BM74" i="1"/>
  <c r="Y78" i="1"/>
  <c r="BM78" i="1"/>
  <c r="Y82" i="1"/>
  <c r="BM82" i="1"/>
  <c r="Y86" i="1"/>
  <c r="BM86" i="1"/>
  <c r="X94" i="1"/>
  <c r="Y98" i="1"/>
  <c r="BM98" i="1"/>
  <c r="BO102" i="1"/>
  <c r="BM102" i="1"/>
  <c r="Y102" i="1"/>
  <c r="BO114" i="1"/>
  <c r="BM114" i="1"/>
  <c r="Y114" i="1"/>
  <c r="F560" i="1"/>
  <c r="BO135" i="1"/>
  <c r="BM135" i="1"/>
  <c r="Y135" i="1"/>
  <c r="BO159" i="1"/>
  <c r="BM159" i="1"/>
  <c r="Y159" i="1"/>
  <c r="BO176" i="1"/>
  <c r="BM176" i="1"/>
  <c r="Y176" i="1"/>
  <c r="BO192" i="1"/>
  <c r="BM192" i="1"/>
  <c r="Y192" i="1"/>
  <c r="BO219" i="1"/>
  <c r="BM219" i="1"/>
  <c r="Y219" i="1"/>
  <c r="BO231" i="1"/>
  <c r="BM231" i="1"/>
  <c r="Y231" i="1"/>
  <c r="X122" i="1"/>
  <c r="H560" i="1"/>
  <c r="X182" i="1"/>
  <c r="X203" i="1"/>
  <c r="X210" i="1"/>
  <c r="X251" i="1"/>
  <c r="Y246" i="1"/>
  <c r="BM246" i="1"/>
  <c r="Y254" i="1"/>
  <c r="BM254" i="1"/>
  <c r="X266" i="1"/>
  <c r="Y262" i="1"/>
  <c r="BM262" i="1"/>
  <c r="X273" i="1"/>
  <c r="Y271" i="1"/>
  <c r="BM271" i="1"/>
  <c r="X272" i="1"/>
  <c r="Y277" i="1"/>
  <c r="BM277" i="1"/>
  <c r="X285" i="1"/>
  <c r="Y283" i="1"/>
  <c r="BM283" i="1"/>
  <c r="N560" i="1"/>
  <c r="Y290" i="1"/>
  <c r="BM290" i="1"/>
  <c r="Y294" i="1"/>
  <c r="BM294" i="1"/>
  <c r="X300" i="1"/>
  <c r="X299" i="1"/>
  <c r="BO298" i="1"/>
  <c r="X304" i="1"/>
  <c r="BO303" i="1"/>
  <c r="BM303" i="1"/>
  <c r="Y303" i="1"/>
  <c r="Y304" i="1" s="1"/>
  <c r="X311" i="1"/>
  <c r="BO307" i="1"/>
  <c r="BM307" i="1"/>
  <c r="Y307" i="1"/>
  <c r="BO325" i="1"/>
  <c r="BM325" i="1"/>
  <c r="Y325" i="1"/>
  <c r="BO341" i="1"/>
  <c r="BM341" i="1"/>
  <c r="Y341" i="1"/>
  <c r="BO360" i="1"/>
  <c r="BM360" i="1"/>
  <c r="Y360" i="1"/>
  <c r="BO397" i="1"/>
  <c r="BM397" i="1"/>
  <c r="Y397" i="1"/>
  <c r="BO405" i="1"/>
  <c r="BM405" i="1"/>
  <c r="Y405" i="1"/>
  <c r="BO418" i="1"/>
  <c r="BM418" i="1"/>
  <c r="Y418" i="1"/>
  <c r="BO433" i="1"/>
  <c r="BM433" i="1"/>
  <c r="Y433" i="1"/>
  <c r="BO472" i="1"/>
  <c r="BM472" i="1"/>
  <c r="Y472" i="1"/>
  <c r="BO486" i="1"/>
  <c r="BM486" i="1"/>
  <c r="Y486" i="1"/>
  <c r="BO490" i="1"/>
  <c r="BM490" i="1"/>
  <c r="Y490" i="1"/>
  <c r="BO321" i="1"/>
  <c r="BM321" i="1"/>
  <c r="Y321" i="1"/>
  <c r="BO329" i="1"/>
  <c r="BM329" i="1"/>
  <c r="Y329" i="1"/>
  <c r="BO352" i="1"/>
  <c r="BM352" i="1"/>
  <c r="Y352" i="1"/>
  <c r="BO368" i="1"/>
  <c r="BM368" i="1"/>
  <c r="Y368" i="1"/>
  <c r="BO404" i="1"/>
  <c r="BM404" i="1"/>
  <c r="Y404" i="1"/>
  <c r="BO406" i="1"/>
  <c r="BM406" i="1"/>
  <c r="Y406" i="1"/>
  <c r="BO432" i="1"/>
  <c r="BM432" i="1"/>
  <c r="Y432" i="1"/>
  <c r="BO440" i="1"/>
  <c r="BM440" i="1"/>
  <c r="Y440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5" i="1"/>
  <c r="BM475" i="1"/>
  <c r="Y475" i="1"/>
  <c r="BO494" i="1"/>
  <c r="BM494" i="1"/>
  <c r="Y494" i="1"/>
  <c r="X357" i="1"/>
  <c r="X436" i="1"/>
  <c r="W560" i="1"/>
  <c r="H9" i="1"/>
  <c r="A10" i="1"/>
  <c r="X24" i="1"/>
  <c r="X36" i="1"/>
  <c r="X56" i="1"/>
  <c r="X64" i="1"/>
  <c r="X89" i="1"/>
  <c r="X95" i="1"/>
  <c r="X105" i="1"/>
  <c r="X123" i="1"/>
  <c r="X131" i="1"/>
  <c r="X140" i="1"/>
  <c r="X149" i="1"/>
  <c r="X160" i="1"/>
  <c r="X167" i="1"/>
  <c r="X171" i="1"/>
  <c r="X183" i="1"/>
  <c r="X202" i="1"/>
  <c r="X211" i="1"/>
  <c r="X222" i="1"/>
  <c r="X226" i="1"/>
  <c r="X257" i="1"/>
  <c r="X279" i="1"/>
  <c r="BO275" i="1"/>
  <c r="BM275" i="1"/>
  <c r="Y275" i="1"/>
  <c r="X278" i="1"/>
  <c r="BO282" i="1"/>
  <c r="BM282" i="1"/>
  <c r="Y282" i="1"/>
  <c r="Y284" i="1" s="1"/>
  <c r="BO291" i="1"/>
  <c r="BM291" i="1"/>
  <c r="Y291" i="1"/>
  <c r="BO308" i="1"/>
  <c r="BM308" i="1"/>
  <c r="Y308" i="1"/>
  <c r="Y310" i="1" s="1"/>
  <c r="BO322" i="1"/>
  <c r="BM322" i="1"/>
  <c r="Y322" i="1"/>
  <c r="BO326" i="1"/>
  <c r="BM326" i="1"/>
  <c r="Y326" i="1"/>
  <c r="BO330" i="1"/>
  <c r="BM330" i="1"/>
  <c r="Y330" i="1"/>
  <c r="X337" i="1"/>
  <c r="BO334" i="1"/>
  <c r="BM334" i="1"/>
  <c r="Y334" i="1"/>
  <c r="BO342" i="1"/>
  <c r="BM342" i="1"/>
  <c r="Y342" i="1"/>
  <c r="X349" i="1"/>
  <c r="BO346" i="1"/>
  <c r="BM346" i="1"/>
  <c r="Y346" i="1"/>
  <c r="Y348" i="1" s="1"/>
  <c r="BO355" i="1"/>
  <c r="BM355" i="1"/>
  <c r="Y355" i="1"/>
  <c r="X362" i="1"/>
  <c r="BO359" i="1"/>
  <c r="BM359" i="1"/>
  <c r="Y359" i="1"/>
  <c r="BO367" i="1"/>
  <c r="BM367" i="1"/>
  <c r="Y367" i="1"/>
  <c r="BO381" i="1"/>
  <c r="BM381" i="1"/>
  <c r="Y381" i="1"/>
  <c r="Y382" i="1" s="1"/>
  <c r="R560" i="1"/>
  <c r="X383" i="1"/>
  <c r="X408" i="1"/>
  <c r="X409" i="1"/>
  <c r="BO385" i="1"/>
  <c r="BM385" i="1"/>
  <c r="Y385" i="1"/>
  <c r="F9" i="1"/>
  <c r="J9" i="1"/>
  <c r="Y22" i="1"/>
  <c r="BM22" i="1"/>
  <c r="BO22" i="1"/>
  <c r="W554" i="1"/>
  <c r="X25" i="1"/>
  <c r="Y28" i="1"/>
  <c r="BM28" i="1"/>
  <c r="Y30" i="1"/>
  <c r="BM30" i="1"/>
  <c r="Y31" i="1"/>
  <c r="BM31" i="1"/>
  <c r="Y32" i="1"/>
  <c r="BM32" i="1"/>
  <c r="Y34" i="1"/>
  <c r="BM34" i="1"/>
  <c r="C560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Y125" i="1"/>
  <c r="BM125" i="1"/>
  <c r="BO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5" i="1"/>
  <c r="BM145" i="1"/>
  <c r="Y146" i="1"/>
  <c r="BM146" i="1"/>
  <c r="Y147" i="1"/>
  <c r="BM147" i="1"/>
  <c r="X148" i="1"/>
  <c r="Y152" i="1"/>
  <c r="BM152" i="1"/>
  <c r="BO152" i="1"/>
  <c r="Y154" i="1"/>
  <c r="BM154" i="1"/>
  <c r="Y156" i="1"/>
  <c r="BM156" i="1"/>
  <c r="Y158" i="1"/>
  <c r="BM158" i="1"/>
  <c r="X161" i="1"/>
  <c r="I560" i="1"/>
  <c r="Y165" i="1"/>
  <c r="Y166" i="1" s="1"/>
  <c r="BM165" i="1"/>
  <c r="X166" i="1"/>
  <c r="Y169" i="1"/>
  <c r="Y171" i="1" s="1"/>
  <c r="BM169" i="1"/>
  <c r="BO169" i="1"/>
  <c r="Y175" i="1"/>
  <c r="BM175" i="1"/>
  <c r="Y177" i="1"/>
  <c r="BM177" i="1"/>
  <c r="Y179" i="1"/>
  <c r="BM179" i="1"/>
  <c r="Y181" i="1"/>
  <c r="BM181" i="1"/>
  <c r="Y185" i="1"/>
  <c r="BM185" i="1"/>
  <c r="BO185" i="1"/>
  <c r="Y187" i="1"/>
  <c r="BM187" i="1"/>
  <c r="Y188" i="1"/>
  <c r="BM188" i="1"/>
  <c r="Y191" i="1"/>
  <c r="BM191" i="1"/>
  <c r="Y193" i="1"/>
  <c r="BM193" i="1"/>
  <c r="Y195" i="1"/>
  <c r="BM195" i="1"/>
  <c r="Y196" i="1"/>
  <c r="BM196" i="1"/>
  <c r="Y197" i="1"/>
  <c r="BM197" i="1"/>
  <c r="Y198" i="1"/>
  <c r="BM198" i="1"/>
  <c r="Y199" i="1"/>
  <c r="BM199" i="1"/>
  <c r="Y200" i="1"/>
  <c r="BM200" i="1"/>
  <c r="Y205" i="1"/>
  <c r="BM205" i="1"/>
  <c r="BO205" i="1"/>
  <c r="Y207" i="1"/>
  <c r="BM207" i="1"/>
  <c r="Y208" i="1"/>
  <c r="BM208" i="1"/>
  <c r="Y209" i="1"/>
  <c r="BM209" i="1"/>
  <c r="Y214" i="1"/>
  <c r="BM214" i="1"/>
  <c r="BO214" i="1"/>
  <c r="Y216" i="1"/>
  <c r="BM216" i="1"/>
  <c r="Y218" i="1"/>
  <c r="BM218" i="1"/>
  <c r="Y220" i="1"/>
  <c r="BM220" i="1"/>
  <c r="X221" i="1"/>
  <c r="Y224" i="1"/>
  <c r="Y226" i="1" s="1"/>
  <c r="BM224" i="1"/>
  <c r="BO224" i="1"/>
  <c r="K560" i="1"/>
  <c r="Y232" i="1"/>
  <c r="BM232" i="1"/>
  <c r="Y234" i="1"/>
  <c r="BM234" i="1"/>
  <c r="Y235" i="1"/>
  <c r="BM235" i="1"/>
  <c r="Y237" i="1"/>
  <c r="BM237" i="1"/>
  <c r="X238" i="1"/>
  <c r="L560" i="1"/>
  <c r="Y245" i="1"/>
  <c r="BM245" i="1"/>
  <c r="Y247" i="1"/>
  <c r="BM247" i="1"/>
  <c r="Y249" i="1"/>
  <c r="BM249" i="1"/>
  <c r="X250" i="1"/>
  <c r="Y253" i="1"/>
  <c r="BM253" i="1"/>
  <c r="BO253" i="1"/>
  <c r="Y255" i="1"/>
  <c r="BM255" i="1"/>
  <c r="Y259" i="1"/>
  <c r="BM259" i="1"/>
  <c r="BO259" i="1"/>
  <c r="Y261" i="1"/>
  <c r="BM261" i="1"/>
  <c r="Y263" i="1"/>
  <c r="BM263" i="1"/>
  <c r="BO265" i="1"/>
  <c r="BM265" i="1"/>
  <c r="Y265" i="1"/>
  <c r="X267" i="1"/>
  <c r="BO270" i="1"/>
  <c r="BM270" i="1"/>
  <c r="Y270" i="1"/>
  <c r="Y272" i="1" s="1"/>
  <c r="BO276" i="1"/>
  <c r="BM276" i="1"/>
  <c r="Y276" i="1"/>
  <c r="X284" i="1"/>
  <c r="BO289" i="1"/>
  <c r="BM289" i="1"/>
  <c r="Y289" i="1"/>
  <c r="BO293" i="1"/>
  <c r="BM293" i="1"/>
  <c r="Y293" i="1"/>
  <c r="BO320" i="1"/>
  <c r="BM320" i="1"/>
  <c r="Y320" i="1"/>
  <c r="BO324" i="1"/>
  <c r="BM324" i="1"/>
  <c r="Y324" i="1"/>
  <c r="BO328" i="1"/>
  <c r="BM328" i="1"/>
  <c r="Y328" i="1"/>
  <c r="BO336" i="1"/>
  <c r="BM336" i="1"/>
  <c r="Y336" i="1"/>
  <c r="X338" i="1"/>
  <c r="X343" i="1"/>
  <c r="BO340" i="1"/>
  <c r="BM340" i="1"/>
  <c r="Y340" i="1"/>
  <c r="X348" i="1"/>
  <c r="BO353" i="1"/>
  <c r="BM353" i="1"/>
  <c r="Y353" i="1"/>
  <c r="Y356" i="1" s="1"/>
  <c r="BO361" i="1"/>
  <c r="BM361" i="1"/>
  <c r="Y361" i="1"/>
  <c r="X363" i="1"/>
  <c r="X370" i="1"/>
  <c r="BO365" i="1"/>
  <c r="BM365" i="1"/>
  <c r="Y365" i="1"/>
  <c r="BO369" i="1"/>
  <c r="BM369" i="1"/>
  <c r="Y369" i="1"/>
  <c r="X371" i="1"/>
  <c r="X376" i="1"/>
  <c r="BO373" i="1"/>
  <c r="BM373" i="1"/>
  <c r="Y373" i="1"/>
  <c r="Y375" i="1" s="1"/>
  <c r="X382" i="1"/>
  <c r="BO417" i="1"/>
  <c r="BM417" i="1"/>
  <c r="Y417" i="1"/>
  <c r="BO434" i="1"/>
  <c r="BM434" i="1"/>
  <c r="Y434" i="1"/>
  <c r="BO454" i="1"/>
  <c r="BM454" i="1"/>
  <c r="Y454" i="1"/>
  <c r="Y456" i="1" s="1"/>
  <c r="X466" i="1"/>
  <c r="BO465" i="1"/>
  <c r="BM465" i="1"/>
  <c r="Y465" i="1"/>
  <c r="Y466" i="1" s="1"/>
  <c r="X467" i="1"/>
  <c r="X482" i="1"/>
  <c r="X483" i="1"/>
  <c r="BO471" i="1"/>
  <c r="BM471" i="1"/>
  <c r="Y471" i="1"/>
  <c r="BO474" i="1"/>
  <c r="BM474" i="1"/>
  <c r="Y474" i="1"/>
  <c r="X296" i="1"/>
  <c r="O560" i="1"/>
  <c r="X305" i="1"/>
  <c r="P560" i="1"/>
  <c r="X331" i="1"/>
  <c r="Q560" i="1"/>
  <c r="X356" i="1"/>
  <c r="Y386" i="1"/>
  <c r="BM386" i="1"/>
  <c r="Y391" i="1"/>
  <c r="BM391" i="1"/>
  <c r="Y392" i="1"/>
  <c r="BM392" i="1"/>
  <c r="Y394" i="1"/>
  <c r="BM394" i="1"/>
  <c r="Y395" i="1"/>
  <c r="BM395" i="1"/>
  <c r="Y396" i="1"/>
  <c r="BM396" i="1"/>
  <c r="Y398" i="1"/>
  <c r="BM398" i="1"/>
  <c r="Y399" i="1"/>
  <c r="BM399" i="1"/>
  <c r="Y400" i="1"/>
  <c r="BM400" i="1"/>
  <c r="Y403" i="1"/>
  <c r="BM403" i="1"/>
  <c r="BO407" i="1"/>
  <c r="BM407" i="1"/>
  <c r="Y407" i="1"/>
  <c r="X414" i="1"/>
  <c r="BO411" i="1"/>
  <c r="BM411" i="1"/>
  <c r="Y411" i="1"/>
  <c r="Y413" i="1" s="1"/>
  <c r="X420" i="1"/>
  <c r="X419" i="1"/>
  <c r="BO431" i="1"/>
  <c r="BM431" i="1"/>
  <c r="Y431" i="1"/>
  <c r="BO435" i="1"/>
  <c r="BM435" i="1"/>
  <c r="Y435" i="1"/>
  <c r="X437" i="1"/>
  <c r="X442" i="1"/>
  <c r="BO439" i="1"/>
  <c r="BM439" i="1"/>
  <c r="Y439" i="1"/>
  <c r="T560" i="1"/>
  <c r="X456" i="1"/>
  <c r="U560" i="1"/>
  <c r="X463" i="1"/>
  <c r="BO460" i="1"/>
  <c r="BM460" i="1"/>
  <c r="Y460" i="1"/>
  <c r="Y462" i="1" s="1"/>
  <c r="BO473" i="1"/>
  <c r="BM473" i="1"/>
  <c r="Y473" i="1"/>
  <c r="BO476" i="1"/>
  <c r="BM476" i="1"/>
  <c r="Y476" i="1"/>
  <c r="BO479" i="1"/>
  <c r="BM479" i="1"/>
  <c r="Y479" i="1"/>
  <c r="BO491" i="1"/>
  <c r="BM491" i="1"/>
  <c r="Y491" i="1"/>
  <c r="BO495" i="1"/>
  <c r="BM495" i="1"/>
  <c r="Y495" i="1"/>
  <c r="X497" i="1"/>
  <c r="X502" i="1"/>
  <c r="BO499" i="1"/>
  <c r="BM499" i="1"/>
  <c r="Y499" i="1"/>
  <c r="X503" i="1"/>
  <c r="BO524" i="1"/>
  <c r="BM524" i="1"/>
  <c r="Y524" i="1"/>
  <c r="BO526" i="1"/>
  <c r="BM526" i="1"/>
  <c r="Y526" i="1"/>
  <c r="BO539" i="1"/>
  <c r="BM539" i="1"/>
  <c r="Y539" i="1"/>
  <c r="V560" i="1"/>
  <c r="S560" i="1"/>
  <c r="X426" i="1"/>
  <c r="X457" i="1"/>
  <c r="BO478" i="1"/>
  <c r="BM478" i="1"/>
  <c r="Y478" i="1"/>
  <c r="BO481" i="1"/>
  <c r="BM481" i="1"/>
  <c r="Y481" i="1"/>
  <c r="X488" i="1"/>
  <c r="BO485" i="1"/>
  <c r="BM485" i="1"/>
  <c r="Y485" i="1"/>
  <c r="Y487" i="1" s="1"/>
  <c r="X496" i="1"/>
  <c r="BO493" i="1"/>
  <c r="BM493" i="1"/>
  <c r="Y493" i="1"/>
  <c r="BO501" i="1"/>
  <c r="BM501" i="1"/>
  <c r="Y501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BO540" i="1"/>
  <c r="BM540" i="1"/>
  <c r="Y540" i="1"/>
  <c r="X542" i="1"/>
  <c r="X521" i="1"/>
  <c r="Y441" i="1" l="1"/>
  <c r="Y436" i="1"/>
  <c r="Y419" i="1"/>
  <c r="Y343" i="1"/>
  <c r="Y24" i="1"/>
  <c r="Y425" i="1"/>
  <c r="Y502" i="1"/>
  <c r="Y496" i="1"/>
  <c r="Y370" i="1"/>
  <c r="Y331" i="1"/>
  <c r="Y295" i="1"/>
  <c r="Y266" i="1"/>
  <c r="Y250" i="1"/>
  <c r="Y238" i="1"/>
  <c r="Y221" i="1"/>
  <c r="Y202" i="1"/>
  <c r="Y182" i="1"/>
  <c r="Y130" i="1"/>
  <c r="Y104" i="1"/>
  <c r="Y36" i="1"/>
  <c r="Y528" i="1"/>
  <c r="Y541" i="1"/>
  <c r="Y482" i="1"/>
  <c r="Y256" i="1"/>
  <c r="Y210" i="1"/>
  <c r="Y160" i="1"/>
  <c r="Y148" i="1"/>
  <c r="Y139" i="1"/>
  <c r="Y122" i="1"/>
  <c r="Y94" i="1"/>
  <c r="Y88" i="1"/>
  <c r="Y63" i="1"/>
  <c r="X551" i="1"/>
  <c r="Y362" i="1"/>
  <c r="Y337" i="1"/>
  <c r="X554" i="1"/>
  <c r="X550" i="1"/>
  <c r="X552" i="1"/>
  <c r="Y408" i="1"/>
  <c r="Y278" i="1"/>
  <c r="Y555" i="1" l="1"/>
  <c r="X553" i="1"/>
</calcChain>
</file>

<file path=xl/sharedStrings.xml><?xml version="1.0" encoding="utf-8"?>
<sst xmlns="http://schemas.openxmlformats.org/spreadsheetml/2006/main" count="2417" uniqueCount="800">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</sst>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0" fillId="0" borderId="19" xfId="0" applyBorder="1"/>
    <xf numFmtId="0" fontId="5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4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topLeftCell="A17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64" t="s">
        <v>0</v>
      </c>
      <c r="E1" s="422"/>
      <c r="F1" s="422"/>
      <c r="G1" s="12" t="s">
        <v>1</v>
      </c>
      <c r="H1" s="564" t="s">
        <v>2</v>
      </c>
      <c r="I1" s="422"/>
      <c r="J1" s="422"/>
      <c r="K1" s="422"/>
      <c r="L1" s="422"/>
      <c r="M1" s="422"/>
      <c r="N1" s="422"/>
      <c r="O1" s="422"/>
      <c r="P1" s="422"/>
      <c r="Q1" s="421" t="s">
        <v>3</v>
      </c>
      <c r="R1" s="422"/>
      <c r="S1" s="42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2"/>
      <c r="Q2" s="392"/>
      <c r="R2" s="392"/>
      <c r="S2" s="392"/>
      <c r="T2" s="392"/>
      <c r="U2" s="392"/>
      <c r="V2" s="392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2"/>
      <c r="P3" s="392"/>
      <c r="Q3" s="392"/>
      <c r="R3" s="392"/>
      <c r="S3" s="392"/>
      <c r="T3" s="392"/>
      <c r="U3" s="392"/>
      <c r="V3" s="392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754" t="s">
        <v>8</v>
      </c>
      <c r="B5" s="401"/>
      <c r="C5" s="402"/>
      <c r="D5" s="704"/>
      <c r="E5" s="705"/>
      <c r="F5" s="468" t="s">
        <v>9</v>
      </c>
      <c r="G5" s="402"/>
      <c r="H5" s="704" t="s">
        <v>799</v>
      </c>
      <c r="I5" s="751"/>
      <c r="J5" s="751"/>
      <c r="K5" s="751"/>
      <c r="L5" s="705"/>
      <c r="M5" s="58"/>
      <c r="O5" s="24" t="s">
        <v>10</v>
      </c>
      <c r="P5" s="410">
        <v>45489</v>
      </c>
      <c r="Q5" s="411"/>
      <c r="S5" s="566" t="s">
        <v>11</v>
      </c>
      <c r="T5" s="494"/>
      <c r="U5" s="568" t="s">
        <v>12</v>
      </c>
      <c r="V5" s="411"/>
      <c r="AA5" s="51"/>
      <c r="AB5" s="51"/>
      <c r="AC5" s="51"/>
    </row>
    <row r="6" spans="1:30" s="381" customFormat="1" ht="24" customHeight="1" x14ac:dyDescent="0.2">
      <c r="A6" s="754" t="s">
        <v>13</v>
      </c>
      <c r="B6" s="401"/>
      <c r="C6" s="402"/>
      <c r="D6" s="501" t="s">
        <v>14</v>
      </c>
      <c r="E6" s="502"/>
      <c r="F6" s="502"/>
      <c r="G6" s="502"/>
      <c r="H6" s="502"/>
      <c r="I6" s="502"/>
      <c r="J6" s="502"/>
      <c r="K6" s="502"/>
      <c r="L6" s="411"/>
      <c r="M6" s="59"/>
      <c r="O6" s="24" t="s">
        <v>15</v>
      </c>
      <c r="P6" s="762" t="str">
        <f>IF(P5=0," ",CHOOSE(WEEKDAY(P5,2),"Понедельник","Вторник","Среда","Четверг","Пятница","Суббота","Воскресенье"))</f>
        <v>Вторник</v>
      </c>
      <c r="Q6" s="399"/>
      <c r="S6" s="766" t="s">
        <v>16</v>
      </c>
      <c r="T6" s="494"/>
      <c r="U6" s="516" t="s">
        <v>17</v>
      </c>
      <c r="V6" s="517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8" t="str">
        <f>IFERROR(VLOOKUP(DeliveryAddress,Table,3,0),1)</f>
        <v>1</v>
      </c>
      <c r="E7" s="589"/>
      <c r="F7" s="589"/>
      <c r="G7" s="589"/>
      <c r="H7" s="589"/>
      <c r="I7" s="589"/>
      <c r="J7" s="589"/>
      <c r="K7" s="589"/>
      <c r="L7" s="429"/>
      <c r="M7" s="60"/>
      <c r="O7" s="24"/>
      <c r="P7" s="42"/>
      <c r="Q7" s="42"/>
      <c r="S7" s="392"/>
      <c r="T7" s="494"/>
      <c r="U7" s="518"/>
      <c r="V7" s="519"/>
      <c r="AA7" s="51"/>
      <c r="AB7" s="51"/>
      <c r="AC7" s="51"/>
    </row>
    <row r="8" spans="1:30" s="381" customFormat="1" ht="25.5" customHeight="1" x14ac:dyDescent="0.2">
      <c r="A8" s="426" t="s">
        <v>18</v>
      </c>
      <c r="B8" s="408"/>
      <c r="C8" s="409"/>
      <c r="D8" s="711"/>
      <c r="E8" s="712"/>
      <c r="F8" s="712"/>
      <c r="G8" s="712"/>
      <c r="H8" s="712"/>
      <c r="I8" s="712"/>
      <c r="J8" s="712"/>
      <c r="K8" s="712"/>
      <c r="L8" s="713"/>
      <c r="M8" s="61"/>
      <c r="O8" s="24" t="s">
        <v>19</v>
      </c>
      <c r="P8" s="428">
        <v>0.375</v>
      </c>
      <c r="Q8" s="429"/>
      <c r="S8" s="392"/>
      <c r="T8" s="494"/>
      <c r="U8" s="518"/>
      <c r="V8" s="519"/>
      <c r="AA8" s="51"/>
      <c r="AB8" s="51"/>
      <c r="AC8" s="51"/>
    </row>
    <row r="9" spans="1:30" s="381" customFormat="1" ht="39.950000000000003" customHeight="1" x14ac:dyDescent="0.2">
      <c r="A9" s="4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479"/>
      <c r="E9" s="413"/>
      <c r="F9" s="4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3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3"/>
      <c r="L9" s="413"/>
      <c r="M9" s="383"/>
      <c r="O9" s="26" t="s">
        <v>20</v>
      </c>
      <c r="P9" s="755"/>
      <c r="Q9" s="425"/>
      <c r="S9" s="392"/>
      <c r="T9" s="494"/>
      <c r="U9" s="520"/>
      <c r="V9" s="52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479"/>
      <c r="E10" s="413"/>
      <c r="F10" s="4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531" t="str">
        <f>IFERROR(VLOOKUP($D$10,Proxy,2,FALSE),"")</f>
        <v/>
      </c>
      <c r="I10" s="392"/>
      <c r="J10" s="392"/>
      <c r="K10" s="392"/>
      <c r="L10" s="392"/>
      <c r="M10" s="380"/>
      <c r="O10" s="26" t="s">
        <v>21</v>
      </c>
      <c r="P10" s="574"/>
      <c r="Q10" s="575"/>
      <c r="T10" s="24" t="s">
        <v>22</v>
      </c>
      <c r="U10" s="732" t="s">
        <v>23</v>
      </c>
      <c r="V10" s="517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0"/>
      <c r="Q11" s="411"/>
      <c r="T11" s="24" t="s">
        <v>26</v>
      </c>
      <c r="U11" s="424" t="s">
        <v>27</v>
      </c>
      <c r="V11" s="42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36" t="s">
        <v>28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2"/>
      <c r="M12" s="62"/>
      <c r="O12" s="24" t="s">
        <v>29</v>
      </c>
      <c r="P12" s="428"/>
      <c r="Q12" s="429"/>
      <c r="R12" s="23"/>
      <c r="T12" s="24"/>
      <c r="U12" s="422"/>
      <c r="V12" s="392"/>
      <c r="AA12" s="51"/>
      <c r="AB12" s="51"/>
      <c r="AC12" s="51"/>
    </row>
    <row r="13" spans="1:30" s="381" customFormat="1" ht="23.25" customHeight="1" x14ac:dyDescent="0.2">
      <c r="A13" s="436" t="s">
        <v>30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2"/>
      <c r="M13" s="62"/>
      <c r="N13" s="26"/>
      <c r="O13" s="26" t="s">
        <v>31</v>
      </c>
      <c r="P13" s="424"/>
      <c r="Q13" s="42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36" t="s">
        <v>32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44" t="s">
        <v>33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2"/>
      <c r="M15" s="63"/>
      <c r="O15" s="689" t="s">
        <v>34</v>
      </c>
      <c r="P15" s="422"/>
      <c r="Q15" s="422"/>
      <c r="R15" s="422"/>
      <c r="S15" s="42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0"/>
      <c r="P16" s="690"/>
      <c r="Q16" s="690"/>
      <c r="R16" s="690"/>
      <c r="S16" s="6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4" t="s">
        <v>35</v>
      </c>
      <c r="B17" s="394" t="s">
        <v>36</v>
      </c>
      <c r="C17" s="659" t="s">
        <v>37</v>
      </c>
      <c r="D17" s="394" t="s">
        <v>38</v>
      </c>
      <c r="E17" s="395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394" t="s">
        <v>48</v>
      </c>
      <c r="P17" s="776"/>
      <c r="Q17" s="776"/>
      <c r="R17" s="776"/>
      <c r="S17" s="395"/>
      <c r="T17" s="440" t="s">
        <v>49</v>
      </c>
      <c r="U17" s="402"/>
      <c r="V17" s="394" t="s">
        <v>50</v>
      </c>
      <c r="W17" s="394" t="s">
        <v>51</v>
      </c>
      <c r="X17" s="404" t="s">
        <v>52</v>
      </c>
      <c r="Y17" s="394" t="s">
        <v>53</v>
      </c>
      <c r="Z17" s="556" t="s">
        <v>54</v>
      </c>
      <c r="AA17" s="556" t="s">
        <v>55</v>
      </c>
      <c r="AB17" s="556" t="s">
        <v>56</v>
      </c>
      <c r="AC17" s="699"/>
      <c r="AD17" s="700"/>
      <c r="AE17" s="691"/>
      <c r="BB17" s="438" t="s">
        <v>57</v>
      </c>
    </row>
    <row r="18" spans="1:67" ht="14.25" customHeight="1" x14ac:dyDescent="0.2">
      <c r="A18" s="403"/>
      <c r="B18" s="403"/>
      <c r="C18" s="403"/>
      <c r="D18" s="396"/>
      <c r="E18" s="397"/>
      <c r="F18" s="403"/>
      <c r="G18" s="403"/>
      <c r="H18" s="403"/>
      <c r="I18" s="403"/>
      <c r="J18" s="403"/>
      <c r="K18" s="403"/>
      <c r="L18" s="403"/>
      <c r="M18" s="403"/>
      <c r="N18" s="403"/>
      <c r="O18" s="396"/>
      <c r="P18" s="777"/>
      <c r="Q18" s="777"/>
      <c r="R18" s="777"/>
      <c r="S18" s="397"/>
      <c r="T18" s="382" t="s">
        <v>58</v>
      </c>
      <c r="U18" s="382" t="s">
        <v>59</v>
      </c>
      <c r="V18" s="403"/>
      <c r="W18" s="403"/>
      <c r="X18" s="405"/>
      <c r="Y18" s="403"/>
      <c r="Z18" s="557"/>
      <c r="AA18" s="557"/>
      <c r="AB18" s="701"/>
      <c r="AC18" s="702"/>
      <c r="AD18" s="703"/>
      <c r="AE18" s="692"/>
      <c r="BB18" s="392"/>
    </row>
    <row r="19" spans="1:67" ht="27.75" hidden="1" customHeight="1" x14ac:dyDescent="0.2">
      <c r="A19" s="559" t="s">
        <v>60</v>
      </c>
      <c r="B19" s="560"/>
      <c r="C19" s="560"/>
      <c r="D19" s="560"/>
      <c r="E19" s="560"/>
      <c r="F19" s="560"/>
      <c r="G19" s="560"/>
      <c r="H19" s="560"/>
      <c r="I19" s="560"/>
      <c r="J19" s="560"/>
      <c r="K19" s="560"/>
      <c r="L19" s="560"/>
      <c r="M19" s="560"/>
      <c r="N19" s="560"/>
      <c r="O19" s="560"/>
      <c r="P19" s="560"/>
      <c r="Q19" s="560"/>
      <c r="R19" s="560"/>
      <c r="S19" s="560"/>
      <c r="T19" s="560"/>
      <c r="U19" s="560"/>
      <c r="V19" s="560"/>
      <c r="W19" s="560"/>
      <c r="X19" s="560"/>
      <c r="Y19" s="560"/>
      <c r="Z19" s="48"/>
      <c r="AA19" s="48"/>
    </row>
    <row r="20" spans="1:67" ht="16.5" hidden="1" customHeight="1" x14ac:dyDescent="0.25">
      <c r="A20" s="423" t="s">
        <v>60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79"/>
      <c r="AA20" s="379"/>
    </row>
    <row r="21" spans="1:67" ht="14.25" hidden="1" customHeight="1" x14ac:dyDescent="0.25">
      <c r="A21" s="406" t="s">
        <v>61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9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5"/>
      <c r="Q22" s="415"/>
      <c r="R22" s="415"/>
      <c r="S22" s="399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9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5"/>
      <c r="Q23" s="415"/>
      <c r="R23" s="415"/>
      <c r="S23" s="399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1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3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3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6" t="s">
        <v>72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9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5"/>
      <c r="Q27" s="415"/>
      <c r="R27" s="415"/>
      <c r="S27" s="399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9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5"/>
      <c r="Q28" s="415"/>
      <c r="R28" s="415"/>
      <c r="S28" s="399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9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5"/>
      <c r="Q29" s="415"/>
      <c r="R29" s="415"/>
      <c r="S29" s="399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9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5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5"/>
      <c r="Q30" s="415"/>
      <c r="R30" s="415"/>
      <c r="S30" s="399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8">
        <v>4680115881990</v>
      </c>
      <c r="E31" s="399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91" t="s">
        <v>82</v>
      </c>
      <c r="P31" s="415"/>
      <c r="Q31" s="415"/>
      <c r="R31" s="415"/>
      <c r="S31" s="399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8">
        <v>4680115881853</v>
      </c>
      <c r="E32" s="399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79" t="s">
        <v>85</v>
      </c>
      <c r="P32" s="415"/>
      <c r="Q32" s="415"/>
      <c r="R32" s="415"/>
      <c r="S32" s="399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8">
        <v>4680115881853</v>
      </c>
      <c r="E33" s="399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57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5"/>
      <c r="Q33" s="415"/>
      <c r="R33" s="415"/>
      <c r="S33" s="399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8">
        <v>4607091383911</v>
      </c>
      <c r="E34" s="399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5"/>
      <c r="Q34" s="415"/>
      <c r="R34" s="415"/>
      <c r="S34" s="399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8">
        <v>4607091388244</v>
      </c>
      <c r="E35" s="399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5"/>
      <c r="Q35" s="415"/>
      <c r="R35" s="415"/>
      <c r="S35" s="399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1"/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3"/>
      <c r="O36" s="407" t="s">
        <v>70</v>
      </c>
      <c r="P36" s="408"/>
      <c r="Q36" s="408"/>
      <c r="R36" s="408"/>
      <c r="S36" s="408"/>
      <c r="T36" s="408"/>
      <c r="U36" s="409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hidden="1" x14ac:dyDescent="0.2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3"/>
      <c r="O37" s="407" t="s">
        <v>70</v>
      </c>
      <c r="P37" s="408"/>
      <c r="Q37" s="408"/>
      <c r="R37" s="408"/>
      <c r="S37" s="408"/>
      <c r="T37" s="408"/>
      <c r="U37" s="409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hidden="1" customHeight="1" x14ac:dyDescent="0.25">
      <c r="A38" s="406" t="s">
        <v>91</v>
      </c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2"/>
      <c r="R38" s="392"/>
      <c r="S38" s="392"/>
      <c r="T38" s="392"/>
      <c r="U38" s="392"/>
      <c r="V38" s="392"/>
      <c r="W38" s="392"/>
      <c r="X38" s="392"/>
      <c r="Y38" s="392"/>
      <c r="Z38" s="378"/>
      <c r="AA38" s="37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8">
        <v>4607091388503</v>
      </c>
      <c r="E39" s="399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5"/>
      <c r="Q39" s="415"/>
      <c r="R39" s="415"/>
      <c r="S39" s="399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1"/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3"/>
      <c r="O40" s="407" t="s">
        <v>70</v>
      </c>
      <c r="P40" s="408"/>
      <c r="Q40" s="408"/>
      <c r="R40" s="408"/>
      <c r="S40" s="408"/>
      <c r="T40" s="408"/>
      <c r="U40" s="409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hidden="1" x14ac:dyDescent="0.2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3"/>
      <c r="O41" s="407" t="s">
        <v>70</v>
      </c>
      <c r="P41" s="408"/>
      <c r="Q41" s="408"/>
      <c r="R41" s="408"/>
      <c r="S41" s="408"/>
      <c r="T41" s="408"/>
      <c r="U41" s="409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hidden="1" customHeight="1" x14ac:dyDescent="0.25">
      <c r="A42" s="406" t="s">
        <v>96</v>
      </c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2"/>
      <c r="P42" s="392"/>
      <c r="Q42" s="392"/>
      <c r="R42" s="392"/>
      <c r="S42" s="392"/>
      <c r="T42" s="392"/>
      <c r="U42" s="392"/>
      <c r="V42" s="392"/>
      <c r="W42" s="392"/>
      <c r="X42" s="392"/>
      <c r="Y42" s="392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8">
        <v>4607091388282</v>
      </c>
      <c r="E43" s="399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4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5"/>
      <c r="Q43" s="415"/>
      <c r="R43" s="415"/>
      <c r="S43" s="399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1"/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3"/>
      <c r="O44" s="407" t="s">
        <v>70</v>
      </c>
      <c r="P44" s="408"/>
      <c r="Q44" s="408"/>
      <c r="R44" s="408"/>
      <c r="S44" s="408"/>
      <c r="T44" s="408"/>
      <c r="U44" s="409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hidden="1" x14ac:dyDescent="0.2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3"/>
      <c r="O45" s="407" t="s">
        <v>70</v>
      </c>
      <c r="P45" s="408"/>
      <c r="Q45" s="408"/>
      <c r="R45" s="408"/>
      <c r="S45" s="408"/>
      <c r="T45" s="408"/>
      <c r="U45" s="409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hidden="1" customHeight="1" x14ac:dyDescent="0.25">
      <c r="A46" s="406" t="s">
        <v>100</v>
      </c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8">
        <v>4607091389111</v>
      </c>
      <c r="E47" s="399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5"/>
      <c r="Q47" s="415"/>
      <c r="R47" s="415"/>
      <c r="S47" s="399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1"/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3"/>
      <c r="O48" s="407" t="s">
        <v>70</v>
      </c>
      <c r="P48" s="408"/>
      <c r="Q48" s="408"/>
      <c r="R48" s="408"/>
      <c r="S48" s="408"/>
      <c r="T48" s="408"/>
      <c r="U48" s="409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hidden="1" x14ac:dyDescent="0.2">
      <c r="A49" s="392"/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3"/>
      <c r="O49" s="407" t="s">
        <v>70</v>
      </c>
      <c r="P49" s="408"/>
      <c r="Q49" s="408"/>
      <c r="R49" s="408"/>
      <c r="S49" s="408"/>
      <c r="T49" s="408"/>
      <c r="U49" s="409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hidden="1" customHeight="1" x14ac:dyDescent="0.2">
      <c r="A50" s="559" t="s">
        <v>103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48"/>
      <c r="AA50" s="48"/>
    </row>
    <row r="51" spans="1:67" ht="16.5" hidden="1" customHeight="1" x14ac:dyDescent="0.25">
      <c r="A51" s="423" t="s">
        <v>104</v>
      </c>
      <c r="B51" s="392"/>
      <c r="C51" s="392"/>
      <c r="D51" s="392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  <c r="R51" s="392"/>
      <c r="S51" s="392"/>
      <c r="T51" s="392"/>
      <c r="U51" s="392"/>
      <c r="V51" s="392"/>
      <c r="W51" s="392"/>
      <c r="X51" s="392"/>
      <c r="Y51" s="392"/>
      <c r="Z51" s="379"/>
      <c r="AA51" s="379"/>
    </row>
    <row r="52" spans="1:67" ht="14.25" hidden="1" customHeight="1" x14ac:dyDescent="0.25">
      <c r="A52" s="406" t="s">
        <v>105</v>
      </c>
      <c r="B52" s="392"/>
      <c r="C52" s="392"/>
      <c r="D52" s="392"/>
      <c r="E52" s="392"/>
      <c r="F52" s="392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  <c r="R52" s="392"/>
      <c r="S52" s="392"/>
      <c r="T52" s="392"/>
      <c r="U52" s="392"/>
      <c r="V52" s="392"/>
      <c r="W52" s="392"/>
      <c r="X52" s="392"/>
      <c r="Y52" s="392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8">
        <v>4680115881440</v>
      </c>
      <c r="E53" s="399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5"/>
      <c r="Q53" s="415"/>
      <c r="R53" s="415"/>
      <c r="S53" s="399"/>
      <c r="T53" s="34"/>
      <c r="U53" s="34"/>
      <c r="V53" s="35" t="s">
        <v>66</v>
      </c>
      <c r="W53" s="385">
        <v>110</v>
      </c>
      <c r="X53" s="386">
        <f>IFERROR(IF(W53="",0,CEILING((W53/$H53),1)*$H53),"")</f>
        <v>118.80000000000001</v>
      </c>
      <c r="Y53" s="36">
        <f>IFERROR(IF(X53=0,"",ROUNDUP(X53/H53,0)*0.02175),"")</f>
        <v>0.23924999999999999</v>
      </c>
      <c r="Z53" s="56"/>
      <c r="AA53" s="57"/>
      <c r="AE53" s="64"/>
      <c r="BB53" s="79" t="s">
        <v>1</v>
      </c>
      <c r="BL53" s="64">
        <f>IFERROR(W53*I53/H53,"0")</f>
        <v>114.88888888888887</v>
      </c>
      <c r="BM53" s="64">
        <f>IFERROR(X53*I53/H53,"0")</f>
        <v>124.08</v>
      </c>
      <c r="BN53" s="64">
        <f>IFERROR(1/J53*(W53/H53),"0")</f>
        <v>0.18187830687830686</v>
      </c>
      <c r="BO53" s="64">
        <f>IFERROR(1/J53*(X53/H53),"0")</f>
        <v>0.19642857142857142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8">
        <v>4680115881433</v>
      </c>
      <c r="E54" s="399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5"/>
      <c r="Q54" s="415"/>
      <c r="R54" s="415"/>
      <c r="S54" s="399"/>
      <c r="T54" s="34"/>
      <c r="U54" s="34"/>
      <c r="V54" s="35" t="s">
        <v>66</v>
      </c>
      <c r="W54" s="385">
        <v>157.5</v>
      </c>
      <c r="X54" s="386">
        <f>IFERROR(IF(W54="",0,CEILING((W54/$H54),1)*$H54),"")</f>
        <v>159.30000000000001</v>
      </c>
      <c r="Y54" s="36">
        <f>IFERROR(IF(X54=0,"",ROUNDUP(X54/H54,0)*0.00753),"")</f>
        <v>0.44427</v>
      </c>
      <c r="Z54" s="56"/>
      <c r="AA54" s="57"/>
      <c r="AE54" s="64"/>
      <c r="BB54" s="80" t="s">
        <v>1</v>
      </c>
      <c r="BL54" s="64">
        <f>IFERROR(W54*I54/H54,"0")</f>
        <v>169.16666666666666</v>
      </c>
      <c r="BM54" s="64">
        <f>IFERROR(X54*I54/H54,"0")</f>
        <v>171.1</v>
      </c>
      <c r="BN54" s="64">
        <f>IFERROR(1/J54*(W54/H54),"0")</f>
        <v>0.37393162393162388</v>
      </c>
      <c r="BO54" s="64">
        <f>IFERROR(1/J54*(X54/H54),"0")</f>
        <v>0.37820512820512819</v>
      </c>
    </row>
    <row r="55" spans="1:67" x14ac:dyDescent="0.2">
      <c r="A55" s="391"/>
      <c r="B55" s="392"/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3"/>
      <c r="O55" s="407" t="s">
        <v>70</v>
      </c>
      <c r="P55" s="408"/>
      <c r="Q55" s="408"/>
      <c r="R55" s="408"/>
      <c r="S55" s="408"/>
      <c r="T55" s="408"/>
      <c r="U55" s="409"/>
      <c r="V55" s="37" t="s">
        <v>71</v>
      </c>
      <c r="W55" s="387">
        <f>IFERROR(W53/H53,"0")+IFERROR(W54/H54,"0")</f>
        <v>68.518518518518519</v>
      </c>
      <c r="X55" s="387">
        <f>IFERROR(X53/H53,"0")+IFERROR(X54/H54,"0")</f>
        <v>70</v>
      </c>
      <c r="Y55" s="387">
        <f>IFERROR(IF(Y53="",0,Y53),"0")+IFERROR(IF(Y54="",0,Y54),"0")</f>
        <v>0.68352000000000002</v>
      </c>
      <c r="Z55" s="388"/>
      <c r="AA55" s="388"/>
    </row>
    <row r="56" spans="1:67" x14ac:dyDescent="0.2">
      <c r="A56" s="392"/>
      <c r="B56" s="392"/>
      <c r="C56" s="392"/>
      <c r="D56" s="392"/>
      <c r="E56" s="392"/>
      <c r="F56" s="392"/>
      <c r="G56" s="392"/>
      <c r="H56" s="392"/>
      <c r="I56" s="392"/>
      <c r="J56" s="392"/>
      <c r="K56" s="392"/>
      <c r="L56" s="392"/>
      <c r="M56" s="392"/>
      <c r="N56" s="393"/>
      <c r="O56" s="407" t="s">
        <v>70</v>
      </c>
      <c r="P56" s="408"/>
      <c r="Q56" s="408"/>
      <c r="R56" s="408"/>
      <c r="S56" s="408"/>
      <c r="T56" s="408"/>
      <c r="U56" s="409"/>
      <c r="V56" s="37" t="s">
        <v>66</v>
      </c>
      <c r="W56" s="387">
        <f>IFERROR(SUM(W53:W54),"0")</f>
        <v>267.5</v>
      </c>
      <c r="X56" s="387">
        <f>IFERROR(SUM(X53:X54),"0")</f>
        <v>278.10000000000002</v>
      </c>
      <c r="Y56" s="37"/>
      <c r="Z56" s="388"/>
      <c r="AA56" s="388"/>
    </row>
    <row r="57" spans="1:67" ht="16.5" hidden="1" customHeight="1" x14ac:dyDescent="0.25">
      <c r="A57" s="423" t="s">
        <v>112</v>
      </c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2"/>
      <c r="P57" s="392"/>
      <c r="Q57" s="392"/>
      <c r="R57" s="392"/>
      <c r="S57" s="392"/>
      <c r="T57" s="392"/>
      <c r="U57" s="392"/>
      <c r="V57" s="392"/>
      <c r="W57" s="392"/>
      <c r="X57" s="392"/>
      <c r="Y57" s="392"/>
      <c r="Z57" s="379"/>
      <c r="AA57" s="379"/>
    </row>
    <row r="58" spans="1:67" ht="14.25" hidden="1" customHeight="1" x14ac:dyDescent="0.25">
      <c r="A58" s="406" t="s">
        <v>113</v>
      </c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2"/>
      <c r="P58" s="392"/>
      <c r="Q58" s="392"/>
      <c r="R58" s="392"/>
      <c r="S58" s="392"/>
      <c r="T58" s="392"/>
      <c r="U58" s="392"/>
      <c r="V58" s="392"/>
      <c r="W58" s="392"/>
      <c r="X58" s="392"/>
      <c r="Y58" s="392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8">
        <v>4680115881426</v>
      </c>
      <c r="E59" s="399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5"/>
      <c r="Q59" s="415"/>
      <c r="R59" s="415"/>
      <c r="S59" s="399"/>
      <c r="T59" s="34"/>
      <c r="U59" s="34"/>
      <c r="V59" s="35" t="s">
        <v>66</v>
      </c>
      <c r="W59" s="385">
        <v>300</v>
      </c>
      <c r="X59" s="386">
        <f>IFERROR(IF(W59="",0,CEILING((W59/$H59),1)*$H59),"")</f>
        <v>302.40000000000003</v>
      </c>
      <c r="Y59" s="36">
        <f>IFERROR(IF(X59=0,"",ROUNDUP(X59/H59,0)*0.02175),"")</f>
        <v>0.60899999999999999</v>
      </c>
      <c r="Z59" s="56"/>
      <c r="AA59" s="57"/>
      <c r="AE59" s="64"/>
      <c r="BB59" s="81" t="s">
        <v>1</v>
      </c>
      <c r="BL59" s="64">
        <f>IFERROR(W59*I59/H59,"0")</f>
        <v>313.33333333333331</v>
      </c>
      <c r="BM59" s="64">
        <f>IFERROR(X59*I59/H59,"0")</f>
        <v>315.83999999999997</v>
      </c>
      <c r="BN59" s="64">
        <f>IFERROR(1/J59*(W59/H59),"0")</f>
        <v>0.49603174603174593</v>
      </c>
      <c r="BO59" s="64">
        <f>IFERROR(1/J59*(X59/H59),"0")</f>
        <v>0.5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8">
        <v>4680115881426</v>
      </c>
      <c r="E60" s="399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5"/>
      <c r="Q60" s="415"/>
      <c r="R60" s="415"/>
      <c r="S60" s="399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8">
        <v>4680115881419</v>
      </c>
      <c r="E61" s="399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5"/>
      <c r="Q61" s="415"/>
      <c r="R61" s="415"/>
      <c r="S61" s="399"/>
      <c r="T61" s="34"/>
      <c r="U61" s="34"/>
      <c r="V61" s="35" t="s">
        <v>66</v>
      </c>
      <c r="W61" s="385">
        <v>405</v>
      </c>
      <c r="X61" s="386">
        <f>IFERROR(IF(W61="",0,CEILING((W61/$H61),1)*$H61),"")</f>
        <v>405</v>
      </c>
      <c r="Y61" s="36">
        <f>IFERROR(IF(X61=0,"",ROUNDUP(X61/H61,0)*0.00937),"")</f>
        <v>0.84329999999999994</v>
      </c>
      <c r="Z61" s="56"/>
      <c r="AA61" s="57"/>
      <c r="AE61" s="64"/>
      <c r="BB61" s="83" t="s">
        <v>1</v>
      </c>
      <c r="BL61" s="64">
        <f>IFERROR(W61*I61/H61,"0")</f>
        <v>426.6</v>
      </c>
      <c r="BM61" s="64">
        <f>IFERROR(X61*I61/H61,"0")</f>
        <v>426.6</v>
      </c>
      <c r="BN61" s="64">
        <f>IFERROR(1/J61*(W61/H61),"0")</f>
        <v>0.75</v>
      </c>
      <c r="BO61" s="64">
        <f>IFERROR(1/J61*(X61/H61),"0")</f>
        <v>0.75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8">
        <v>4680115881525</v>
      </c>
      <c r="E62" s="399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87" t="s">
        <v>122</v>
      </c>
      <c r="P62" s="415"/>
      <c r="Q62" s="415"/>
      <c r="R62" s="415"/>
      <c r="S62" s="399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1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3"/>
      <c r="O63" s="407" t="s">
        <v>70</v>
      </c>
      <c r="P63" s="408"/>
      <c r="Q63" s="408"/>
      <c r="R63" s="408"/>
      <c r="S63" s="408"/>
      <c r="T63" s="408"/>
      <c r="U63" s="409"/>
      <c r="V63" s="37" t="s">
        <v>71</v>
      </c>
      <c r="W63" s="387">
        <f>IFERROR(W59/H59,"0")+IFERROR(W60/H60,"0")+IFERROR(W61/H61,"0")+IFERROR(W62/H62,"0")</f>
        <v>117.77777777777777</v>
      </c>
      <c r="X63" s="387">
        <f>IFERROR(X59/H59,"0")+IFERROR(X60/H60,"0")+IFERROR(X61/H61,"0")+IFERROR(X62/H62,"0")</f>
        <v>118</v>
      </c>
      <c r="Y63" s="387">
        <f>IFERROR(IF(Y59="",0,Y59),"0")+IFERROR(IF(Y60="",0,Y60),"0")+IFERROR(IF(Y61="",0,Y61),"0")+IFERROR(IF(Y62="",0,Y62),"0")</f>
        <v>1.4522999999999999</v>
      </c>
      <c r="Z63" s="388"/>
      <c r="AA63" s="388"/>
    </row>
    <row r="64" spans="1:67" x14ac:dyDescent="0.2">
      <c r="A64" s="392"/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3"/>
      <c r="O64" s="407" t="s">
        <v>70</v>
      </c>
      <c r="P64" s="408"/>
      <c r="Q64" s="408"/>
      <c r="R64" s="408"/>
      <c r="S64" s="408"/>
      <c r="T64" s="408"/>
      <c r="U64" s="409"/>
      <c r="V64" s="37" t="s">
        <v>66</v>
      </c>
      <c r="W64" s="387">
        <f>IFERROR(SUM(W59:W62),"0")</f>
        <v>705</v>
      </c>
      <c r="X64" s="387">
        <f>IFERROR(SUM(X59:X62),"0")</f>
        <v>707.40000000000009</v>
      </c>
      <c r="Y64" s="37"/>
      <c r="Z64" s="388"/>
      <c r="AA64" s="388"/>
    </row>
    <row r="65" spans="1:67" ht="16.5" hidden="1" customHeight="1" x14ac:dyDescent="0.25">
      <c r="A65" s="423" t="s">
        <v>103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79"/>
      <c r="AA65" s="379"/>
    </row>
    <row r="66" spans="1:67" ht="14.25" hidden="1" customHeight="1" x14ac:dyDescent="0.25">
      <c r="A66" s="406" t="s">
        <v>113</v>
      </c>
      <c r="B66" s="392"/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2"/>
      <c r="S66" s="392"/>
      <c r="T66" s="392"/>
      <c r="U66" s="392"/>
      <c r="V66" s="392"/>
      <c r="W66" s="392"/>
      <c r="X66" s="392"/>
      <c r="Y66" s="392"/>
      <c r="Z66" s="378"/>
      <c r="AA66" s="37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8">
        <v>4607091382945</v>
      </c>
      <c r="E67" s="399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5"/>
      <c r="Q67" s="415"/>
      <c r="R67" s="415"/>
      <c r="S67" s="399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8">
        <v>4607091385670</v>
      </c>
      <c r="E68" s="399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8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5"/>
      <c r="Q68" s="415"/>
      <c r="R68" s="415"/>
      <c r="S68" s="399"/>
      <c r="T68" s="34"/>
      <c r="U68" s="34"/>
      <c r="V68" s="35" t="s">
        <v>66</v>
      </c>
      <c r="W68" s="385">
        <v>160</v>
      </c>
      <c r="X68" s="386">
        <f t="shared" si="6"/>
        <v>162</v>
      </c>
      <c r="Y68" s="36">
        <f t="shared" si="7"/>
        <v>0.32624999999999998</v>
      </c>
      <c r="Z68" s="56"/>
      <c r="AA68" s="57"/>
      <c r="AE68" s="64"/>
      <c r="BB68" s="86" t="s">
        <v>1</v>
      </c>
      <c r="BL68" s="64">
        <f t="shared" si="8"/>
        <v>167.11111111111109</v>
      </c>
      <c r="BM68" s="64">
        <f t="shared" si="9"/>
        <v>169.2</v>
      </c>
      <c r="BN68" s="64">
        <f t="shared" si="10"/>
        <v>0.26455026455026448</v>
      </c>
      <c r="BO68" s="64">
        <f t="shared" si="11"/>
        <v>0.26785714285714279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8">
        <v>4607091385670</v>
      </c>
      <c r="E69" s="399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55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5"/>
      <c r="Q69" s="415"/>
      <c r="R69" s="415"/>
      <c r="S69" s="399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8">
        <v>4680115883956</v>
      </c>
      <c r="E70" s="399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8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5"/>
      <c r="Q70" s="415"/>
      <c r="R70" s="415"/>
      <c r="S70" s="399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8">
        <v>4680115881327</v>
      </c>
      <c r="E71" s="399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6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5"/>
      <c r="Q71" s="415"/>
      <c r="R71" s="415"/>
      <c r="S71" s="399"/>
      <c r="T71" s="34"/>
      <c r="U71" s="34"/>
      <c r="V71" s="35" t="s">
        <v>66</v>
      </c>
      <c r="W71" s="385">
        <v>280</v>
      </c>
      <c r="X71" s="386">
        <f t="shared" si="6"/>
        <v>280.8</v>
      </c>
      <c r="Y71" s="36">
        <f t="shared" si="7"/>
        <v>0.5655</v>
      </c>
      <c r="Z71" s="56"/>
      <c r="AA71" s="57"/>
      <c r="AE71" s="64"/>
      <c r="BB71" s="89" t="s">
        <v>1</v>
      </c>
      <c r="BL71" s="64">
        <f t="shared" si="8"/>
        <v>292.4444444444444</v>
      </c>
      <c r="BM71" s="64">
        <f t="shared" si="9"/>
        <v>293.27999999999997</v>
      </c>
      <c r="BN71" s="64">
        <f t="shared" si="10"/>
        <v>0.46296296296296291</v>
      </c>
      <c r="BO71" s="64">
        <f t="shared" si="11"/>
        <v>0.46428571428571425</v>
      </c>
    </row>
    <row r="72" spans="1:67" ht="16.5" customHeight="1" x14ac:dyDescent="0.25">
      <c r="A72" s="54" t="s">
        <v>134</v>
      </c>
      <c r="B72" s="54" t="s">
        <v>135</v>
      </c>
      <c r="C72" s="31">
        <v>4301011703</v>
      </c>
      <c r="D72" s="398">
        <v>4680115882133</v>
      </c>
      <c r="E72" s="399"/>
      <c r="F72" s="384">
        <v>1.4</v>
      </c>
      <c r="G72" s="32">
        <v>8</v>
      </c>
      <c r="H72" s="384">
        <v>11.2</v>
      </c>
      <c r="I72" s="384">
        <v>11.68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15"/>
      <c r="Q72" s="415"/>
      <c r="R72" s="415"/>
      <c r="S72" s="399"/>
      <c r="T72" s="34"/>
      <c r="U72" s="34"/>
      <c r="V72" s="35" t="s">
        <v>66</v>
      </c>
      <c r="W72" s="385">
        <v>70</v>
      </c>
      <c r="X72" s="386">
        <f t="shared" si="6"/>
        <v>78.399999999999991</v>
      </c>
      <c r="Y72" s="36">
        <f t="shared" si="7"/>
        <v>0.15225</v>
      </c>
      <c r="Z72" s="56"/>
      <c r="AA72" s="57"/>
      <c r="AE72" s="64"/>
      <c r="BB72" s="90" t="s">
        <v>1</v>
      </c>
      <c r="BL72" s="64">
        <f t="shared" si="8"/>
        <v>73</v>
      </c>
      <c r="BM72" s="64">
        <f t="shared" si="9"/>
        <v>81.759999999999991</v>
      </c>
      <c r="BN72" s="64">
        <f t="shared" si="10"/>
        <v>0.11160714285714285</v>
      </c>
      <c r="BO72" s="64">
        <f t="shared" si="11"/>
        <v>0.125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4301011514</v>
      </c>
      <c r="D73" s="398">
        <v>4680115882133</v>
      </c>
      <c r="E73" s="399"/>
      <c r="F73" s="384">
        <v>1.35</v>
      </c>
      <c r="G73" s="32">
        <v>8</v>
      </c>
      <c r="H73" s="384">
        <v>10.8</v>
      </c>
      <c r="I73" s="384">
        <v>11.28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15"/>
      <c r="Q73" s="415"/>
      <c r="R73" s="415"/>
      <c r="S73" s="399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8">
        <v>4607091382952</v>
      </c>
      <c r="E74" s="399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5"/>
      <c r="Q74" s="415"/>
      <c r="R74" s="415"/>
      <c r="S74" s="399"/>
      <c r="T74" s="34"/>
      <c r="U74" s="34"/>
      <c r="V74" s="35" t="s">
        <v>66</v>
      </c>
      <c r="W74" s="385">
        <v>45</v>
      </c>
      <c r="X74" s="386">
        <f t="shared" si="6"/>
        <v>45</v>
      </c>
      <c r="Y74" s="36">
        <f>IFERROR(IF(X74=0,"",ROUNDUP(X74/H74,0)*0.00753),"")</f>
        <v>0.11295000000000001</v>
      </c>
      <c r="Z74" s="56"/>
      <c r="AA74" s="57"/>
      <c r="AE74" s="64"/>
      <c r="BB74" s="92" t="s">
        <v>1</v>
      </c>
      <c r="BL74" s="64">
        <f t="shared" si="8"/>
        <v>48</v>
      </c>
      <c r="BM74" s="64">
        <f t="shared" si="9"/>
        <v>48</v>
      </c>
      <c r="BN74" s="64">
        <f t="shared" si="10"/>
        <v>9.6153846153846145E-2</v>
      </c>
      <c r="BO74" s="64">
        <f t="shared" si="11"/>
        <v>9.6153846153846145E-2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8">
        <v>4607091385687</v>
      </c>
      <c r="E75" s="399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5"/>
      <c r="Q75" s="415"/>
      <c r="R75" s="415"/>
      <c r="S75" s="399"/>
      <c r="T75" s="34"/>
      <c r="U75" s="34"/>
      <c r="V75" s="35" t="s">
        <v>66</v>
      </c>
      <c r="W75" s="385">
        <v>240</v>
      </c>
      <c r="X75" s="386">
        <f t="shared" si="6"/>
        <v>240</v>
      </c>
      <c r="Y75" s="36">
        <f t="shared" ref="Y75:Y81" si="12">IFERROR(IF(X75=0,"",ROUNDUP(X75/H75,0)*0.00937),"")</f>
        <v>0.56220000000000003</v>
      </c>
      <c r="Z75" s="56"/>
      <c r="AA75" s="57"/>
      <c r="AE75" s="64"/>
      <c r="BB75" s="93" t="s">
        <v>1</v>
      </c>
      <c r="BL75" s="64">
        <f t="shared" si="8"/>
        <v>254.4</v>
      </c>
      <c r="BM75" s="64">
        <f t="shared" si="9"/>
        <v>254.4</v>
      </c>
      <c r="BN75" s="64">
        <f t="shared" si="10"/>
        <v>0.5</v>
      </c>
      <c r="BO75" s="64">
        <f t="shared" si="11"/>
        <v>0.5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8">
        <v>4680115882539</v>
      </c>
      <c r="E76" s="399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6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5"/>
      <c r="Q76" s="415"/>
      <c r="R76" s="415"/>
      <c r="S76" s="399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8">
        <v>4607091384604</v>
      </c>
      <c r="E77" s="399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5"/>
      <c r="Q77" s="415"/>
      <c r="R77" s="415"/>
      <c r="S77" s="399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8">
        <v>4680115880283</v>
      </c>
      <c r="E78" s="399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5"/>
      <c r="Q78" s="415"/>
      <c r="R78" s="415"/>
      <c r="S78" s="399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8">
        <v>4680115883949</v>
      </c>
      <c r="E79" s="399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5"/>
      <c r="Q79" s="415"/>
      <c r="R79" s="415"/>
      <c r="S79" s="399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8">
        <v>4680115881518</v>
      </c>
      <c r="E80" s="399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7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5"/>
      <c r="Q80" s="415"/>
      <c r="R80" s="415"/>
      <c r="S80" s="399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98">
        <v>4680115881303</v>
      </c>
      <c r="E81" s="399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5"/>
      <c r="Q81" s="415"/>
      <c r="R81" s="415"/>
      <c r="S81" s="399"/>
      <c r="T81" s="34"/>
      <c r="U81" s="34"/>
      <c r="V81" s="35" t="s">
        <v>66</v>
      </c>
      <c r="W81" s="385">
        <v>270</v>
      </c>
      <c r="X81" s="386">
        <f t="shared" si="6"/>
        <v>270</v>
      </c>
      <c r="Y81" s="36">
        <f t="shared" si="12"/>
        <v>0.56220000000000003</v>
      </c>
      <c r="Z81" s="56"/>
      <c r="AA81" s="57"/>
      <c r="AE81" s="64"/>
      <c r="BB81" s="99" t="s">
        <v>1</v>
      </c>
      <c r="BL81" s="64">
        <f t="shared" si="8"/>
        <v>282.60000000000002</v>
      </c>
      <c r="BM81" s="64">
        <f t="shared" si="9"/>
        <v>282.60000000000002</v>
      </c>
      <c r="BN81" s="64">
        <f t="shared" si="10"/>
        <v>0.5</v>
      </c>
      <c r="BO81" s="64">
        <f t="shared" si="11"/>
        <v>0.5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8">
        <v>4680115882577</v>
      </c>
      <c r="E82" s="399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5"/>
      <c r="Q82" s="415"/>
      <c r="R82" s="415"/>
      <c r="S82" s="399"/>
      <c r="T82" s="34"/>
      <c r="U82" s="34"/>
      <c r="V82" s="35" t="s">
        <v>66</v>
      </c>
      <c r="W82" s="385">
        <v>80</v>
      </c>
      <c r="X82" s="386">
        <f t="shared" si="6"/>
        <v>80</v>
      </c>
      <c r="Y82" s="36">
        <f>IFERROR(IF(X82=0,"",ROUNDUP(X82/H82,0)*0.00753),"")</f>
        <v>0.18825</v>
      </c>
      <c r="Z82" s="56"/>
      <c r="AA82" s="57"/>
      <c r="AE82" s="64"/>
      <c r="BB82" s="100" t="s">
        <v>1</v>
      </c>
      <c r="BL82" s="64">
        <f t="shared" si="8"/>
        <v>85</v>
      </c>
      <c r="BM82" s="64">
        <f t="shared" si="9"/>
        <v>85</v>
      </c>
      <c r="BN82" s="64">
        <f t="shared" si="10"/>
        <v>0.16025641025641024</v>
      </c>
      <c r="BO82" s="64">
        <f t="shared" si="11"/>
        <v>0.16025641025641024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8">
        <v>4680115882577</v>
      </c>
      <c r="E83" s="399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3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5"/>
      <c r="Q83" s="415"/>
      <c r="R83" s="415"/>
      <c r="S83" s="399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8">
        <v>4680115882720</v>
      </c>
      <c r="E84" s="399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5"/>
      <c r="Q84" s="415"/>
      <c r="R84" s="415"/>
      <c r="S84" s="399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8">
        <v>4680115880269</v>
      </c>
      <c r="E85" s="399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5"/>
      <c r="Q85" s="415"/>
      <c r="R85" s="415"/>
      <c r="S85" s="399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98">
        <v>4680115880429</v>
      </c>
      <c r="E86" s="399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0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5"/>
      <c r="Q86" s="415"/>
      <c r="R86" s="415"/>
      <c r="S86" s="399"/>
      <c r="T86" s="34"/>
      <c r="U86" s="34"/>
      <c r="V86" s="35" t="s">
        <v>66</v>
      </c>
      <c r="W86" s="385">
        <v>675</v>
      </c>
      <c r="X86" s="386">
        <f t="shared" si="6"/>
        <v>675</v>
      </c>
      <c r="Y86" s="36">
        <f>IFERROR(IF(X86=0,"",ROUNDUP(X86/H86,0)*0.00937),"")</f>
        <v>1.4055</v>
      </c>
      <c r="Z86" s="56"/>
      <c r="AA86" s="57"/>
      <c r="AE86" s="64"/>
      <c r="BB86" s="104" t="s">
        <v>1</v>
      </c>
      <c r="BL86" s="64">
        <f t="shared" si="8"/>
        <v>711</v>
      </c>
      <c r="BM86" s="64">
        <f t="shared" si="9"/>
        <v>711</v>
      </c>
      <c r="BN86" s="64">
        <f t="shared" si="10"/>
        <v>1.25</v>
      </c>
      <c r="BO86" s="64">
        <f t="shared" si="11"/>
        <v>1.25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8">
        <v>4680115881457</v>
      </c>
      <c r="E87" s="399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5"/>
      <c r="Q87" s="415"/>
      <c r="R87" s="415"/>
      <c r="S87" s="399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1"/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3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356.99074074074076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358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3.8751000000000002</v>
      </c>
      <c r="Z88" s="388"/>
      <c r="AA88" s="388"/>
    </row>
    <row r="89" spans="1:67" x14ac:dyDescent="0.2">
      <c r="A89" s="392"/>
      <c r="B89" s="392"/>
      <c r="C89" s="392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3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87">
        <f>IFERROR(SUM(W67:W87),"0")</f>
        <v>1820</v>
      </c>
      <c r="X89" s="387">
        <f>IFERROR(SUM(X67:X87),"0")</f>
        <v>1831.2</v>
      </c>
      <c r="Y89" s="37"/>
      <c r="Z89" s="388"/>
      <c r="AA89" s="388"/>
    </row>
    <row r="90" spans="1:67" ht="14.25" hidden="1" customHeight="1" x14ac:dyDescent="0.25">
      <c r="A90" s="406" t="s">
        <v>105</v>
      </c>
      <c r="B90" s="392"/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/>
      <c r="Q90" s="392"/>
      <c r="R90" s="392"/>
      <c r="S90" s="392"/>
      <c r="T90" s="392"/>
      <c r="U90" s="392"/>
      <c r="V90" s="392"/>
      <c r="W90" s="392"/>
      <c r="X90" s="392"/>
      <c r="Y90" s="392"/>
      <c r="Z90" s="378"/>
      <c r="AA90" s="37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8">
        <v>4680115881488</v>
      </c>
      <c r="E91" s="399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5"/>
      <c r="Q91" s="415"/>
      <c r="R91" s="415"/>
      <c r="S91" s="399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8">
        <v>4680115882775</v>
      </c>
      <c r="E92" s="399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7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5"/>
      <c r="Q92" s="415"/>
      <c r="R92" s="415"/>
      <c r="S92" s="399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8">
        <v>4680115880658</v>
      </c>
      <c r="E93" s="399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6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5"/>
      <c r="Q93" s="415"/>
      <c r="R93" s="415"/>
      <c r="S93" s="399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391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3"/>
      <c r="O94" s="407" t="s">
        <v>70</v>
      </c>
      <c r="P94" s="408"/>
      <c r="Q94" s="408"/>
      <c r="R94" s="408"/>
      <c r="S94" s="408"/>
      <c r="T94" s="408"/>
      <c r="U94" s="409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hidden="1" x14ac:dyDescent="0.2">
      <c r="A95" s="392"/>
      <c r="B95" s="392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3"/>
      <c r="O95" s="407" t="s">
        <v>70</v>
      </c>
      <c r="P95" s="408"/>
      <c r="Q95" s="408"/>
      <c r="R95" s="408"/>
      <c r="S95" s="408"/>
      <c r="T95" s="408"/>
      <c r="U95" s="409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hidden="1" customHeight="1" x14ac:dyDescent="0.25">
      <c r="A96" s="406" t="s">
        <v>61</v>
      </c>
      <c r="B96" s="392"/>
      <c r="C96" s="392"/>
      <c r="D96" s="392"/>
      <c r="E96" s="392"/>
      <c r="F96" s="392"/>
      <c r="G96" s="392"/>
      <c r="H96" s="392"/>
      <c r="I96" s="392"/>
      <c r="J96" s="392"/>
      <c r="K96" s="392"/>
      <c r="L96" s="392"/>
      <c r="M96" s="392"/>
      <c r="N96" s="392"/>
      <c r="O96" s="392"/>
      <c r="P96" s="392"/>
      <c r="Q96" s="392"/>
      <c r="R96" s="392"/>
      <c r="S96" s="392"/>
      <c r="T96" s="392"/>
      <c r="U96" s="392"/>
      <c r="V96" s="392"/>
      <c r="W96" s="392"/>
      <c r="X96" s="392"/>
      <c r="Y96" s="392"/>
      <c r="Z96" s="378"/>
      <c r="AA96" s="378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8">
        <v>4607091387667</v>
      </c>
      <c r="E97" s="399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5"/>
      <c r="Q97" s="415"/>
      <c r="R97" s="415"/>
      <c r="S97" s="399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8">
        <v>4607091387636</v>
      </c>
      <c r="E98" s="399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5"/>
      <c r="Q98" s="415"/>
      <c r="R98" s="415"/>
      <c r="S98" s="399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8">
        <v>4607091382426</v>
      </c>
      <c r="E99" s="399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5"/>
      <c r="Q99" s="415"/>
      <c r="R99" s="415"/>
      <c r="S99" s="399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8">
        <v>4607091386547</v>
      </c>
      <c r="E100" s="399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5"/>
      <c r="Q100" s="415"/>
      <c r="R100" s="415"/>
      <c r="S100" s="399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8">
        <v>4607091382464</v>
      </c>
      <c r="E101" s="399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5"/>
      <c r="Q101" s="415"/>
      <c r="R101" s="415"/>
      <c r="S101" s="399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8">
        <v>4680115883444</v>
      </c>
      <c r="E102" s="399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8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5"/>
      <c r="Q102" s="415"/>
      <c r="R102" s="415"/>
      <c r="S102" s="399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8">
        <v>4680115883444</v>
      </c>
      <c r="E103" s="399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5"/>
      <c r="Q103" s="415"/>
      <c r="R103" s="415"/>
      <c r="S103" s="399"/>
      <c r="T103" s="34"/>
      <c r="U103" s="34"/>
      <c r="V103" s="35" t="s">
        <v>66</v>
      </c>
      <c r="W103" s="385">
        <v>35</v>
      </c>
      <c r="X103" s="386">
        <f t="shared" si="13"/>
        <v>36.4</v>
      </c>
      <c r="Y103" s="36">
        <f>IFERROR(IF(X103=0,"",ROUNDUP(X103/H103,0)*0.00753),"")</f>
        <v>9.7890000000000005E-2</v>
      </c>
      <c r="Z103" s="56"/>
      <c r="AA103" s="57"/>
      <c r="AE103" s="64"/>
      <c r="BB103" s="115" t="s">
        <v>1</v>
      </c>
      <c r="BL103" s="64">
        <f t="shared" si="14"/>
        <v>38.6</v>
      </c>
      <c r="BM103" s="64">
        <f t="shared" si="15"/>
        <v>40.144000000000005</v>
      </c>
      <c r="BN103" s="64">
        <f t="shared" si="16"/>
        <v>8.0128205128205121E-2</v>
      </c>
      <c r="BO103" s="64">
        <f t="shared" si="17"/>
        <v>8.3333333333333329E-2</v>
      </c>
    </row>
    <row r="104" spans="1:67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3"/>
      <c r="O104" s="407" t="s">
        <v>70</v>
      </c>
      <c r="P104" s="408"/>
      <c r="Q104" s="408"/>
      <c r="R104" s="408"/>
      <c r="S104" s="408"/>
      <c r="T104" s="408"/>
      <c r="U104" s="409"/>
      <c r="V104" s="37" t="s">
        <v>71</v>
      </c>
      <c r="W104" s="387">
        <f>IFERROR(W97/H97,"0")+IFERROR(W98/H98,"0")+IFERROR(W99/H99,"0")+IFERROR(W100/H100,"0")+IFERROR(W101/H101,"0")+IFERROR(W102/H102,"0")+IFERROR(W103/H103,"0")</f>
        <v>12.5</v>
      </c>
      <c r="X104" s="387">
        <f>IFERROR(X97/H97,"0")+IFERROR(X98/H98,"0")+IFERROR(X99/H99,"0")+IFERROR(X100/H100,"0")+IFERROR(X101/H101,"0")+IFERROR(X102/H102,"0")+IFERROR(X103/H103,"0")</f>
        <v>13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9.7890000000000005E-2</v>
      </c>
      <c r="Z104" s="388"/>
      <c r="AA104" s="388"/>
    </row>
    <row r="105" spans="1:67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3"/>
      <c r="O105" s="407" t="s">
        <v>70</v>
      </c>
      <c r="P105" s="408"/>
      <c r="Q105" s="408"/>
      <c r="R105" s="408"/>
      <c r="S105" s="408"/>
      <c r="T105" s="408"/>
      <c r="U105" s="409"/>
      <c r="V105" s="37" t="s">
        <v>66</v>
      </c>
      <c r="W105" s="387">
        <f>IFERROR(SUM(W97:W103),"0")</f>
        <v>35</v>
      </c>
      <c r="X105" s="387">
        <f>IFERROR(SUM(X97:X103),"0")</f>
        <v>36.4</v>
      </c>
      <c r="Y105" s="37"/>
      <c r="Z105" s="388"/>
      <c r="AA105" s="388"/>
    </row>
    <row r="106" spans="1:67" ht="14.25" hidden="1" customHeight="1" x14ac:dyDescent="0.25">
      <c r="A106" s="406" t="s">
        <v>72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4301051543</v>
      </c>
      <c r="D107" s="398">
        <v>4607091386967</v>
      </c>
      <c r="E107" s="399"/>
      <c r="F107" s="384">
        <v>1.4</v>
      </c>
      <c r="G107" s="32">
        <v>6</v>
      </c>
      <c r="H107" s="384">
        <v>8.4</v>
      </c>
      <c r="I107" s="384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4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415"/>
      <c r="Q107" s="415"/>
      <c r="R107" s="415"/>
      <c r="S107" s="399"/>
      <c r="T107" s="34"/>
      <c r="U107" s="34"/>
      <c r="V107" s="35" t="s">
        <v>66</v>
      </c>
      <c r="W107" s="385">
        <v>130</v>
      </c>
      <c r="X107" s="386">
        <f t="shared" ref="X107:X121" si="18">IFERROR(IF(W107="",0,CEILING((W107/$H107),1)*$H107),"")</f>
        <v>134.4</v>
      </c>
      <c r="Y107" s="36">
        <f>IFERROR(IF(X107=0,"",ROUNDUP(X107/H107,0)*0.02175),"")</f>
        <v>0.34799999999999998</v>
      </c>
      <c r="Z107" s="56"/>
      <c r="AA107" s="57"/>
      <c r="AE107" s="64"/>
      <c r="BB107" s="116" t="s">
        <v>1</v>
      </c>
      <c r="BL107" s="64">
        <f t="shared" ref="BL107:BL121" si="19">IFERROR(W107*I107/H107,"0")</f>
        <v>138.72857142857146</v>
      </c>
      <c r="BM107" s="64">
        <f t="shared" ref="BM107:BM121" si="20">IFERROR(X107*I107/H107,"0")</f>
        <v>143.42400000000001</v>
      </c>
      <c r="BN107" s="64">
        <f t="shared" ref="BN107:BN121" si="21">IFERROR(1/J107*(W107/H107),"0")</f>
        <v>0.27636054421768708</v>
      </c>
      <c r="BO107" s="64">
        <f t="shared" ref="BO107:BO121" si="22">IFERROR(1/J107*(X107/H107),"0")</f>
        <v>0.2857142857142857</v>
      </c>
    </row>
    <row r="108" spans="1:67" ht="27" hidden="1" customHeight="1" x14ac:dyDescent="0.25">
      <c r="A108" s="54" t="s">
        <v>183</v>
      </c>
      <c r="B108" s="54" t="s">
        <v>185</v>
      </c>
      <c r="C108" s="31">
        <v>4301051437</v>
      </c>
      <c r="D108" s="398">
        <v>4607091386967</v>
      </c>
      <c r="E108" s="399"/>
      <c r="F108" s="384">
        <v>1.35</v>
      </c>
      <c r="G108" s="32">
        <v>6</v>
      </c>
      <c r="H108" s="384">
        <v>8.1</v>
      </c>
      <c r="I108" s="384">
        <v>8.6639999999999997</v>
      </c>
      <c r="J108" s="32">
        <v>56</v>
      </c>
      <c r="K108" s="32" t="s">
        <v>108</v>
      </c>
      <c r="L108" s="33" t="s">
        <v>128</v>
      </c>
      <c r="M108" s="33"/>
      <c r="N108" s="32">
        <v>45</v>
      </c>
      <c r="O108" s="67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5"/>
      <c r="Q108" s="415"/>
      <c r="R108" s="415"/>
      <c r="S108" s="399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98">
        <v>4607091385304</v>
      </c>
      <c r="E109" s="399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5"/>
      <c r="Q109" s="415"/>
      <c r="R109" s="415"/>
      <c r="S109" s="399"/>
      <c r="T109" s="34"/>
      <c r="U109" s="34"/>
      <c r="V109" s="35" t="s">
        <v>66</v>
      </c>
      <c r="W109" s="385">
        <v>40</v>
      </c>
      <c r="X109" s="386">
        <f t="shared" si="18"/>
        <v>42</v>
      </c>
      <c r="Y109" s="36">
        <f>IFERROR(IF(X109=0,"",ROUNDUP(X109/H109,0)*0.02175),"")</f>
        <v>0.10874999999999999</v>
      </c>
      <c r="Z109" s="56"/>
      <c r="AA109" s="57"/>
      <c r="AE109" s="64"/>
      <c r="BB109" s="118" t="s">
        <v>1</v>
      </c>
      <c r="BL109" s="64">
        <f t="shared" si="19"/>
        <v>42.685714285714283</v>
      </c>
      <c r="BM109" s="64">
        <f t="shared" si="20"/>
        <v>44.82</v>
      </c>
      <c r="BN109" s="64">
        <f t="shared" si="21"/>
        <v>8.5034013605442174E-2</v>
      </c>
      <c r="BO109" s="64">
        <f t="shared" si="22"/>
        <v>8.9285714285714274E-2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8">
        <v>4607091386264</v>
      </c>
      <c r="E110" s="399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5"/>
      <c r="Q110" s="415"/>
      <c r="R110" s="415"/>
      <c r="S110" s="399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8">
        <v>4680115882584</v>
      </c>
      <c r="E111" s="399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5"/>
      <c r="Q111" s="415"/>
      <c r="R111" s="415"/>
      <c r="S111" s="399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8">
        <v>4680115882584</v>
      </c>
      <c r="E112" s="399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5"/>
      <c r="Q112" s="415"/>
      <c r="R112" s="415"/>
      <c r="S112" s="399"/>
      <c r="T112" s="34"/>
      <c r="U112" s="34"/>
      <c r="V112" s="35" t="s">
        <v>66</v>
      </c>
      <c r="W112" s="385">
        <v>72.600000000000009</v>
      </c>
      <c r="X112" s="386">
        <f t="shared" si="18"/>
        <v>73.92</v>
      </c>
      <c r="Y112" s="36">
        <f>IFERROR(IF(X112=0,"",ROUNDUP(X112/H112,0)*0.00753),"")</f>
        <v>0.21084</v>
      </c>
      <c r="Z112" s="56"/>
      <c r="AA112" s="57"/>
      <c r="AE112" s="64"/>
      <c r="BB112" s="121" t="s">
        <v>1</v>
      </c>
      <c r="BL112" s="64">
        <f t="shared" si="19"/>
        <v>80.52000000000001</v>
      </c>
      <c r="BM112" s="64">
        <f t="shared" si="20"/>
        <v>81.983999999999995</v>
      </c>
      <c r="BN112" s="64">
        <f t="shared" si="21"/>
        <v>0.17628205128205129</v>
      </c>
      <c r="BO112" s="64">
        <f t="shared" si="22"/>
        <v>0.17948717948717949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8">
        <v>4607091385731</v>
      </c>
      <c r="E113" s="399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5"/>
      <c r="Q113" s="415"/>
      <c r="R113" s="415"/>
      <c r="S113" s="399"/>
      <c r="T113" s="34"/>
      <c r="U113" s="34"/>
      <c r="V113" s="35" t="s">
        <v>66</v>
      </c>
      <c r="W113" s="385">
        <v>450</v>
      </c>
      <c r="X113" s="386">
        <f t="shared" si="18"/>
        <v>450.90000000000003</v>
      </c>
      <c r="Y113" s="36">
        <f>IFERROR(IF(X113=0,"",ROUNDUP(X113/H113,0)*0.00753),"")</f>
        <v>1.2575100000000001</v>
      </c>
      <c r="Z113" s="56"/>
      <c r="AA113" s="57"/>
      <c r="AE113" s="64"/>
      <c r="BB113" s="122" t="s">
        <v>1</v>
      </c>
      <c r="BL113" s="64">
        <f t="shared" si="19"/>
        <v>495.33333333333331</v>
      </c>
      <c r="BM113" s="64">
        <f t="shared" si="20"/>
        <v>496.32400000000001</v>
      </c>
      <c r="BN113" s="64">
        <f t="shared" si="21"/>
        <v>1.0683760683760684</v>
      </c>
      <c r="BO113" s="64">
        <f t="shared" si="22"/>
        <v>1.0705128205128205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8">
        <v>4680115880214</v>
      </c>
      <c r="E114" s="399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7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5"/>
      <c r="Q114" s="415"/>
      <c r="R114" s="415"/>
      <c r="S114" s="399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398">
        <v>4680115880894</v>
      </c>
      <c r="E115" s="399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68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5"/>
      <c r="Q115" s="415"/>
      <c r="R115" s="415"/>
      <c r="S115" s="399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8">
        <v>4680115885233</v>
      </c>
      <c r="E116" s="399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44" t="s">
        <v>201</v>
      </c>
      <c r="P116" s="415"/>
      <c r="Q116" s="415"/>
      <c r="R116" s="415"/>
      <c r="S116" s="399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8">
        <v>4680115884915</v>
      </c>
      <c r="E117" s="399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483" t="s">
        <v>204</v>
      </c>
      <c r="P117" s="415"/>
      <c r="Q117" s="415"/>
      <c r="R117" s="415"/>
      <c r="S117" s="399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98">
        <v>4607091385427</v>
      </c>
      <c r="E118" s="399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5"/>
      <c r="Q118" s="415"/>
      <c r="R118" s="415"/>
      <c r="S118" s="399"/>
      <c r="T118" s="34"/>
      <c r="U118" s="34"/>
      <c r="V118" s="35" t="s">
        <v>66</v>
      </c>
      <c r="W118" s="385">
        <v>45</v>
      </c>
      <c r="X118" s="386">
        <f t="shared" si="18"/>
        <v>45</v>
      </c>
      <c r="Y118" s="36">
        <f>IFERROR(IF(X118=0,"",ROUNDUP(X118/H118,0)*0.00753),"")</f>
        <v>0.11295000000000001</v>
      </c>
      <c r="Z118" s="56"/>
      <c r="AA118" s="57"/>
      <c r="AE118" s="64"/>
      <c r="BB118" s="127" t="s">
        <v>1</v>
      </c>
      <c r="BL118" s="64">
        <f t="shared" si="19"/>
        <v>49.079999999999991</v>
      </c>
      <c r="BM118" s="64">
        <f t="shared" si="20"/>
        <v>49.079999999999991</v>
      </c>
      <c r="BN118" s="64">
        <f t="shared" si="21"/>
        <v>9.6153846153846145E-2</v>
      </c>
      <c r="BO118" s="64">
        <f t="shared" si="22"/>
        <v>9.6153846153846145E-2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8">
        <v>4680115882645</v>
      </c>
      <c r="E119" s="399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5"/>
      <c r="Q119" s="415"/>
      <c r="R119" s="415"/>
      <c r="S119" s="399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8">
        <v>4680115884311</v>
      </c>
      <c r="E120" s="399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671" t="s">
        <v>211</v>
      </c>
      <c r="P120" s="415"/>
      <c r="Q120" s="415"/>
      <c r="R120" s="415"/>
      <c r="S120" s="399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8">
        <v>4680115884403</v>
      </c>
      <c r="E121" s="399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34" t="s">
        <v>214</v>
      </c>
      <c r="P121" s="415"/>
      <c r="Q121" s="415"/>
      <c r="R121" s="415"/>
      <c r="S121" s="399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1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3"/>
      <c r="O122" s="407" t="s">
        <v>70</v>
      </c>
      <c r="P122" s="408"/>
      <c r="Q122" s="408"/>
      <c r="R122" s="408"/>
      <c r="S122" s="408"/>
      <c r="T122" s="408"/>
      <c r="U122" s="409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229.4047619047619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231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2.0380500000000001</v>
      </c>
      <c r="Z122" s="388"/>
      <c r="AA122" s="388"/>
    </row>
    <row r="123" spans="1:67" x14ac:dyDescent="0.2">
      <c r="A123" s="392"/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3"/>
      <c r="O123" s="407" t="s">
        <v>70</v>
      </c>
      <c r="P123" s="408"/>
      <c r="Q123" s="408"/>
      <c r="R123" s="408"/>
      <c r="S123" s="408"/>
      <c r="T123" s="408"/>
      <c r="U123" s="409"/>
      <c r="V123" s="37" t="s">
        <v>66</v>
      </c>
      <c r="W123" s="387">
        <f>IFERROR(SUM(W107:W121),"0")</f>
        <v>737.6</v>
      </c>
      <c r="X123" s="387">
        <f>IFERROR(SUM(X107:X121),"0")</f>
        <v>746.22</v>
      </c>
      <c r="Y123" s="37"/>
      <c r="Z123" s="388"/>
      <c r="AA123" s="388"/>
    </row>
    <row r="124" spans="1:67" ht="14.25" hidden="1" customHeight="1" x14ac:dyDescent="0.25">
      <c r="A124" s="406" t="s">
        <v>215</v>
      </c>
      <c r="B124" s="392"/>
      <c r="C124" s="392"/>
      <c r="D124" s="392"/>
      <c r="E124" s="392"/>
      <c r="F124" s="392"/>
      <c r="G124" s="392"/>
      <c r="H124" s="392"/>
      <c r="I124" s="392"/>
      <c r="J124" s="392"/>
      <c r="K124" s="392"/>
      <c r="L124" s="392"/>
      <c r="M124" s="392"/>
      <c r="N124" s="392"/>
      <c r="O124" s="392"/>
      <c r="P124" s="392"/>
      <c r="Q124" s="392"/>
      <c r="R124" s="392"/>
      <c r="S124" s="392"/>
      <c r="T124" s="392"/>
      <c r="U124" s="392"/>
      <c r="V124" s="392"/>
      <c r="W124" s="392"/>
      <c r="X124" s="392"/>
      <c r="Y124" s="392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4301060366</v>
      </c>
      <c r="D125" s="398">
        <v>4680115881532</v>
      </c>
      <c r="E125" s="399"/>
      <c r="F125" s="384">
        <v>1.3</v>
      </c>
      <c r="G125" s="32">
        <v>6</v>
      </c>
      <c r="H125" s="384">
        <v>7.8</v>
      </c>
      <c r="I125" s="384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415"/>
      <c r="Q125" s="415"/>
      <c r="R125" s="415"/>
      <c r="S125" s="399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4301060371</v>
      </c>
      <c r="D126" s="398">
        <v>4680115881532</v>
      </c>
      <c r="E126" s="399"/>
      <c r="F126" s="384">
        <v>1.4</v>
      </c>
      <c r="G126" s="32">
        <v>6</v>
      </c>
      <c r="H126" s="384">
        <v>8.4</v>
      </c>
      <c r="I126" s="384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15"/>
      <c r="Q126" s="415"/>
      <c r="R126" s="415"/>
      <c r="S126" s="399"/>
      <c r="T126" s="34"/>
      <c r="U126" s="34"/>
      <c r="V126" s="35" t="s">
        <v>66</v>
      </c>
      <c r="W126" s="385">
        <v>40</v>
      </c>
      <c r="X126" s="386">
        <f>IFERROR(IF(W126="",0,CEILING((W126/$H126),1)*$H126),"")</f>
        <v>42</v>
      </c>
      <c r="Y126" s="36">
        <f>IFERROR(IF(X126=0,"",ROUNDUP(X126/H126,0)*0.02175),"")</f>
        <v>0.10874999999999999</v>
      </c>
      <c r="Z126" s="56"/>
      <c r="AA126" s="57"/>
      <c r="AE126" s="64"/>
      <c r="BB126" s="132" t="s">
        <v>1</v>
      </c>
      <c r="BL126" s="64">
        <f>IFERROR(W126*I126/H126,"0")</f>
        <v>42.685714285714283</v>
      </c>
      <c r="BM126" s="64">
        <f>IFERROR(X126*I126/H126,"0")</f>
        <v>44.82</v>
      </c>
      <c r="BN126" s="64">
        <f>IFERROR(1/J126*(W126/H126),"0")</f>
        <v>8.5034013605442174E-2</v>
      </c>
      <c r="BO126" s="64">
        <f>IFERROR(1/J126*(X126/H126),"0")</f>
        <v>8.9285714285714274E-2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8">
        <v>4680115882652</v>
      </c>
      <c r="E127" s="399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15"/>
      <c r="Q127" s="415"/>
      <c r="R127" s="415"/>
      <c r="S127" s="399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98">
        <v>4680115880238</v>
      </c>
      <c r="E128" s="399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78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15"/>
      <c r="Q128" s="415"/>
      <c r="R128" s="415"/>
      <c r="S128" s="399"/>
      <c r="T128" s="34"/>
      <c r="U128" s="34"/>
      <c r="V128" s="35" t="s">
        <v>66</v>
      </c>
      <c r="W128" s="385">
        <v>42.9</v>
      </c>
      <c r="X128" s="386">
        <f>IFERROR(IF(W128="",0,CEILING((W128/$H128),1)*$H128),"")</f>
        <v>43.56</v>
      </c>
      <c r="Y128" s="36">
        <f>IFERROR(IF(X128=0,"",ROUNDUP(X128/H128,0)*0.00753),"")</f>
        <v>0.16566</v>
      </c>
      <c r="Z128" s="56"/>
      <c r="AA128" s="57"/>
      <c r="AE128" s="64"/>
      <c r="BB128" s="134" t="s">
        <v>1</v>
      </c>
      <c r="BL128" s="64">
        <f>IFERROR(W128*I128/H128,"0")</f>
        <v>48.923333333333332</v>
      </c>
      <c r="BM128" s="64">
        <f>IFERROR(X128*I128/H128,"0")</f>
        <v>49.676000000000002</v>
      </c>
      <c r="BN128" s="64">
        <f>IFERROR(1/J128*(W128/H128),"0")</f>
        <v>0.1388888888888889</v>
      </c>
      <c r="BO128" s="64">
        <f>IFERROR(1/J128*(X128/H128),"0")</f>
        <v>0.14102564102564102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8">
        <v>4680115881464</v>
      </c>
      <c r="E129" s="399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15"/>
      <c r="Q129" s="415"/>
      <c r="R129" s="415"/>
      <c r="S129" s="399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1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3"/>
      <c r="O130" s="407" t="s">
        <v>70</v>
      </c>
      <c r="P130" s="408"/>
      <c r="Q130" s="408"/>
      <c r="R130" s="408"/>
      <c r="S130" s="408"/>
      <c r="T130" s="408"/>
      <c r="U130" s="409"/>
      <c r="V130" s="37" t="s">
        <v>71</v>
      </c>
      <c r="W130" s="387">
        <f>IFERROR(W125/H125,"0")+IFERROR(W126/H126,"0")+IFERROR(W127/H127,"0")+IFERROR(W128/H128,"0")+IFERROR(W129/H129,"0")</f>
        <v>26.428571428571431</v>
      </c>
      <c r="X130" s="387">
        <f>IFERROR(X125/H125,"0")+IFERROR(X126/H126,"0")+IFERROR(X127/H127,"0")+IFERROR(X128/H128,"0")+IFERROR(X129/H129,"0")</f>
        <v>27</v>
      </c>
      <c r="Y130" s="387">
        <f>IFERROR(IF(Y125="",0,Y125),"0")+IFERROR(IF(Y126="",0,Y126),"0")+IFERROR(IF(Y127="",0,Y127),"0")+IFERROR(IF(Y128="",0,Y128),"0")+IFERROR(IF(Y129="",0,Y129),"0")</f>
        <v>0.27440999999999999</v>
      </c>
      <c r="Z130" s="388"/>
      <c r="AA130" s="388"/>
    </row>
    <row r="131" spans="1:67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3"/>
      <c r="O131" s="407" t="s">
        <v>70</v>
      </c>
      <c r="P131" s="408"/>
      <c r="Q131" s="408"/>
      <c r="R131" s="408"/>
      <c r="S131" s="408"/>
      <c r="T131" s="408"/>
      <c r="U131" s="409"/>
      <c r="V131" s="37" t="s">
        <v>66</v>
      </c>
      <c r="W131" s="387">
        <f>IFERROR(SUM(W125:W129),"0")</f>
        <v>82.9</v>
      </c>
      <c r="X131" s="387">
        <f>IFERROR(SUM(X125:X129),"0")</f>
        <v>85.56</v>
      </c>
      <c r="Y131" s="37"/>
      <c r="Z131" s="388"/>
      <c r="AA131" s="388"/>
    </row>
    <row r="132" spans="1:67" ht="16.5" hidden="1" customHeight="1" x14ac:dyDescent="0.25">
      <c r="A132" s="423" t="s">
        <v>225</v>
      </c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392"/>
      <c r="P132" s="392"/>
      <c r="Q132" s="392"/>
      <c r="R132" s="392"/>
      <c r="S132" s="392"/>
      <c r="T132" s="392"/>
      <c r="U132" s="392"/>
      <c r="V132" s="392"/>
      <c r="W132" s="392"/>
      <c r="X132" s="392"/>
      <c r="Y132" s="392"/>
      <c r="Z132" s="379"/>
      <c r="AA132" s="379"/>
    </row>
    <row r="133" spans="1:67" ht="14.25" hidden="1" customHeight="1" x14ac:dyDescent="0.25">
      <c r="A133" s="406" t="s">
        <v>72</v>
      </c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98">
        <v>4607091385168</v>
      </c>
      <c r="E134" s="399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54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15"/>
      <c r="Q134" s="415"/>
      <c r="R134" s="415"/>
      <c r="S134" s="399"/>
      <c r="T134" s="34"/>
      <c r="U134" s="34"/>
      <c r="V134" s="35" t="s">
        <v>66</v>
      </c>
      <c r="W134" s="385">
        <v>500</v>
      </c>
      <c r="X134" s="386">
        <f>IFERROR(IF(W134="",0,CEILING((W134/$H134),1)*$H134),"")</f>
        <v>504</v>
      </c>
      <c r="Y134" s="36">
        <f>IFERROR(IF(X134=0,"",ROUNDUP(X134/H134,0)*0.02175),"")</f>
        <v>1.3049999999999999</v>
      </c>
      <c r="Z134" s="56"/>
      <c r="AA134" s="57"/>
      <c r="AE134" s="64"/>
      <c r="BB134" s="136" t="s">
        <v>1</v>
      </c>
      <c r="BL134" s="64">
        <f>IFERROR(W134*I134/H134,"0")</f>
        <v>533.21428571428567</v>
      </c>
      <c r="BM134" s="64">
        <f>IFERROR(X134*I134/H134,"0")</f>
        <v>537.48</v>
      </c>
      <c r="BN134" s="64">
        <f>IFERROR(1/J134*(W134/H134),"0")</f>
        <v>1.0629251700680271</v>
      </c>
      <c r="BO134" s="64">
        <f>IFERROR(1/J134*(X134/H134),"0")</f>
        <v>1.0714285714285714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4301051360</v>
      </c>
      <c r="D135" s="398">
        <v>4607091385168</v>
      </c>
      <c r="E135" s="399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4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5"/>
      <c r="Q135" s="415"/>
      <c r="R135" s="415"/>
      <c r="S135" s="399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8">
        <v>4607091383256</v>
      </c>
      <c r="E136" s="399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15"/>
      <c r="Q136" s="415"/>
      <c r="R136" s="415"/>
      <c r="S136" s="399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8">
        <v>4607091385748</v>
      </c>
      <c r="E137" s="399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15"/>
      <c r="Q137" s="415"/>
      <c r="R137" s="415"/>
      <c r="S137" s="399"/>
      <c r="T137" s="34"/>
      <c r="U137" s="34"/>
      <c r="V137" s="35" t="s">
        <v>66</v>
      </c>
      <c r="W137" s="385">
        <v>495</v>
      </c>
      <c r="X137" s="386">
        <f>IFERROR(IF(W137="",0,CEILING((W137/$H137),1)*$H137),"")</f>
        <v>496.8</v>
      </c>
      <c r="Y137" s="36">
        <f>IFERROR(IF(X137=0,"",ROUNDUP(X137/H137,0)*0.00753),"")</f>
        <v>1.3855200000000001</v>
      </c>
      <c r="Z137" s="56"/>
      <c r="AA137" s="57"/>
      <c r="AE137" s="64"/>
      <c r="BB137" s="139" t="s">
        <v>1</v>
      </c>
      <c r="BL137" s="64">
        <f>IFERROR(W137*I137/H137,"0")</f>
        <v>544.86666666666667</v>
      </c>
      <c r="BM137" s="64">
        <f>IFERROR(X137*I137/H137,"0")</f>
        <v>546.84799999999996</v>
      </c>
      <c r="BN137" s="64">
        <f>IFERROR(1/J137*(W137/H137),"0")</f>
        <v>1.175213675213675</v>
      </c>
      <c r="BO137" s="64">
        <f>IFERROR(1/J137*(X137/H137),"0")</f>
        <v>1.1794871794871795</v>
      </c>
    </row>
    <row r="138" spans="1:67" ht="16.5" customHeight="1" x14ac:dyDescent="0.25">
      <c r="A138" s="54" t="s">
        <v>233</v>
      </c>
      <c r="B138" s="54" t="s">
        <v>234</v>
      </c>
      <c r="C138" s="31">
        <v>4301051738</v>
      </c>
      <c r="D138" s="398">
        <v>4680115884533</v>
      </c>
      <c r="E138" s="399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6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15"/>
      <c r="Q138" s="415"/>
      <c r="R138" s="415"/>
      <c r="S138" s="399"/>
      <c r="T138" s="34"/>
      <c r="U138" s="34"/>
      <c r="V138" s="35" t="s">
        <v>66</v>
      </c>
      <c r="W138" s="385">
        <v>6</v>
      </c>
      <c r="X138" s="386">
        <f>IFERROR(IF(W138="",0,CEILING((W138/$H138),1)*$H138),"")</f>
        <v>7.2</v>
      </c>
      <c r="Y138" s="36">
        <f>IFERROR(IF(X138=0,"",ROUNDUP(X138/H138,0)*0.00753),"")</f>
        <v>3.0120000000000001E-2</v>
      </c>
      <c r="Z138" s="56"/>
      <c r="AA138" s="57"/>
      <c r="AE138" s="64"/>
      <c r="BB138" s="140" t="s">
        <v>1</v>
      </c>
      <c r="BL138" s="64">
        <f>IFERROR(W138*I138/H138,"0")</f>
        <v>6.6666666666666661</v>
      </c>
      <c r="BM138" s="64">
        <f>IFERROR(X138*I138/H138,"0")</f>
        <v>8</v>
      </c>
      <c r="BN138" s="64">
        <f>IFERROR(1/J138*(W138/H138),"0")</f>
        <v>2.1367521367521364E-2</v>
      </c>
      <c r="BO138" s="64">
        <f>IFERROR(1/J138*(X138/H138),"0")</f>
        <v>2.564102564102564E-2</v>
      </c>
    </row>
    <row r="139" spans="1:67" x14ac:dyDescent="0.2">
      <c r="A139" s="391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3"/>
      <c r="O139" s="407" t="s">
        <v>70</v>
      </c>
      <c r="P139" s="408"/>
      <c r="Q139" s="408"/>
      <c r="R139" s="408"/>
      <c r="S139" s="408"/>
      <c r="T139" s="408"/>
      <c r="U139" s="409"/>
      <c r="V139" s="37" t="s">
        <v>71</v>
      </c>
      <c r="W139" s="387">
        <f>IFERROR(W134/H134,"0")+IFERROR(W135/H135,"0")+IFERROR(W136/H136,"0")+IFERROR(W137/H137,"0")+IFERROR(W138/H138,"0")</f>
        <v>246.19047619047618</v>
      </c>
      <c r="X139" s="387">
        <f>IFERROR(X134/H134,"0")+IFERROR(X135/H135,"0")+IFERROR(X136/H136,"0")+IFERROR(X137/H137,"0")+IFERROR(X138/H138,"0")</f>
        <v>248</v>
      </c>
      <c r="Y139" s="387">
        <f>IFERROR(IF(Y134="",0,Y134),"0")+IFERROR(IF(Y135="",0,Y135),"0")+IFERROR(IF(Y136="",0,Y136),"0")+IFERROR(IF(Y137="",0,Y137),"0")+IFERROR(IF(Y138="",0,Y138),"0")</f>
        <v>2.7206400000000004</v>
      </c>
      <c r="Z139" s="388"/>
      <c r="AA139" s="388"/>
    </row>
    <row r="140" spans="1:67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3"/>
      <c r="O140" s="407" t="s">
        <v>70</v>
      </c>
      <c r="P140" s="408"/>
      <c r="Q140" s="408"/>
      <c r="R140" s="408"/>
      <c r="S140" s="408"/>
      <c r="T140" s="408"/>
      <c r="U140" s="409"/>
      <c r="V140" s="37" t="s">
        <v>66</v>
      </c>
      <c r="W140" s="387">
        <f>IFERROR(SUM(W134:W138),"0")</f>
        <v>1001</v>
      </c>
      <c r="X140" s="387">
        <f>IFERROR(SUM(X134:X138),"0")</f>
        <v>1008</v>
      </c>
      <c r="Y140" s="37"/>
      <c r="Z140" s="388"/>
      <c r="AA140" s="388"/>
    </row>
    <row r="141" spans="1:67" ht="27.75" hidden="1" customHeight="1" x14ac:dyDescent="0.2">
      <c r="A141" s="559" t="s">
        <v>235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48"/>
      <c r="AA141" s="48"/>
    </row>
    <row r="142" spans="1:67" ht="16.5" hidden="1" customHeight="1" x14ac:dyDescent="0.25">
      <c r="A142" s="423" t="s">
        <v>236</v>
      </c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79"/>
      <c r="AA142" s="379"/>
    </row>
    <row r="143" spans="1:67" ht="14.25" hidden="1" customHeight="1" x14ac:dyDescent="0.25">
      <c r="A143" s="406" t="s">
        <v>113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8">
        <v>4607091383423</v>
      </c>
      <c r="E144" s="399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7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15"/>
      <c r="Q144" s="415"/>
      <c r="R144" s="415"/>
      <c r="S144" s="399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8">
        <v>4680115885707</v>
      </c>
      <c r="E145" s="399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670" t="s">
        <v>241</v>
      </c>
      <c r="P145" s="415"/>
      <c r="Q145" s="415"/>
      <c r="R145" s="415"/>
      <c r="S145" s="399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8">
        <v>4680115885660</v>
      </c>
      <c r="E146" s="399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51" t="s">
        <v>244</v>
      </c>
      <c r="P146" s="415"/>
      <c r="Q146" s="415"/>
      <c r="R146" s="415"/>
      <c r="S146" s="399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8">
        <v>4680115885691</v>
      </c>
      <c r="E147" s="399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696" t="s">
        <v>247</v>
      </c>
      <c r="P147" s="415"/>
      <c r="Q147" s="415"/>
      <c r="R147" s="415"/>
      <c r="S147" s="399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1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3"/>
      <c r="O148" s="407" t="s">
        <v>70</v>
      </c>
      <c r="P148" s="408"/>
      <c r="Q148" s="408"/>
      <c r="R148" s="408"/>
      <c r="S148" s="408"/>
      <c r="T148" s="408"/>
      <c r="U148" s="409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hidden="1" x14ac:dyDescent="0.2">
      <c r="A149" s="392"/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3"/>
      <c r="O149" s="407" t="s">
        <v>70</v>
      </c>
      <c r="P149" s="408"/>
      <c r="Q149" s="408"/>
      <c r="R149" s="408"/>
      <c r="S149" s="408"/>
      <c r="T149" s="408"/>
      <c r="U149" s="409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hidden="1" customHeight="1" x14ac:dyDescent="0.25">
      <c r="A150" s="423" t="s">
        <v>248</v>
      </c>
      <c r="B150" s="392"/>
      <c r="C150" s="392"/>
      <c r="D150" s="392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/>
      <c r="V150" s="392"/>
      <c r="W150" s="392"/>
      <c r="X150" s="392"/>
      <c r="Y150" s="392"/>
      <c r="Z150" s="379"/>
      <c r="AA150" s="379"/>
    </row>
    <row r="151" spans="1:67" ht="14.25" hidden="1" customHeight="1" x14ac:dyDescent="0.25">
      <c r="A151" s="406" t="s">
        <v>61</v>
      </c>
      <c r="B151" s="392"/>
      <c r="C151" s="392"/>
      <c r="D151" s="392"/>
      <c r="E151" s="392"/>
      <c r="F151" s="392"/>
      <c r="G151" s="392"/>
      <c r="H151" s="392"/>
      <c r="I151" s="392"/>
      <c r="J151" s="392"/>
      <c r="K151" s="392"/>
      <c r="L151" s="392"/>
      <c r="M151" s="392"/>
      <c r="N151" s="392"/>
      <c r="O151" s="392"/>
      <c r="P151" s="392"/>
      <c r="Q151" s="392"/>
      <c r="R151" s="392"/>
      <c r="S151" s="392"/>
      <c r="T151" s="392"/>
      <c r="U151" s="392"/>
      <c r="V151" s="392"/>
      <c r="W151" s="392"/>
      <c r="X151" s="392"/>
      <c r="Y151" s="392"/>
      <c r="Z151" s="378"/>
      <c r="AA151" s="378"/>
    </row>
    <row r="152" spans="1:67" ht="27" customHeight="1" x14ac:dyDescent="0.25">
      <c r="A152" s="54" t="s">
        <v>249</v>
      </c>
      <c r="B152" s="54" t="s">
        <v>250</v>
      </c>
      <c r="C152" s="31">
        <v>4301031191</v>
      </c>
      <c r="D152" s="398">
        <v>4680115880993</v>
      </c>
      <c r="E152" s="399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15"/>
      <c r="Q152" s="415"/>
      <c r="R152" s="415"/>
      <c r="S152" s="399"/>
      <c r="T152" s="34"/>
      <c r="U152" s="34"/>
      <c r="V152" s="35" t="s">
        <v>66</v>
      </c>
      <c r="W152" s="385">
        <v>80</v>
      </c>
      <c r="X152" s="386">
        <f t="shared" ref="X152:X159" si="23">IFERROR(IF(W152="",0,CEILING((W152/$H152),1)*$H152),"")</f>
        <v>84</v>
      </c>
      <c r="Y152" s="36">
        <f>IFERROR(IF(X152=0,"",ROUNDUP(X152/H152,0)*0.00753),"")</f>
        <v>0.15060000000000001</v>
      </c>
      <c r="Z152" s="56"/>
      <c r="AA152" s="57"/>
      <c r="AE152" s="64"/>
      <c r="BB152" s="145" t="s">
        <v>1</v>
      </c>
      <c r="BL152" s="64">
        <f t="shared" ref="BL152:BL159" si="24">IFERROR(W152*I152/H152,"0")</f>
        <v>84.952380952380949</v>
      </c>
      <c r="BM152" s="64">
        <f t="shared" ref="BM152:BM159" si="25">IFERROR(X152*I152/H152,"0")</f>
        <v>89.199999999999989</v>
      </c>
      <c r="BN152" s="64">
        <f t="shared" ref="BN152:BN159" si="26">IFERROR(1/J152*(W152/H152),"0")</f>
        <v>0.1221001221001221</v>
      </c>
      <c r="BO152" s="64">
        <f t="shared" ref="BO152:BO159" si="27">IFERROR(1/J152*(X152/H152),"0")</f>
        <v>0.12820512820512819</v>
      </c>
    </row>
    <row r="153" spans="1:67" ht="27" customHeight="1" x14ac:dyDescent="0.25">
      <c r="A153" s="54" t="s">
        <v>251</v>
      </c>
      <c r="B153" s="54" t="s">
        <v>252</v>
      </c>
      <c r="C153" s="31">
        <v>4301031204</v>
      </c>
      <c r="D153" s="398">
        <v>4680115881761</v>
      </c>
      <c r="E153" s="399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15"/>
      <c r="Q153" s="415"/>
      <c r="R153" s="415"/>
      <c r="S153" s="399"/>
      <c r="T153" s="34"/>
      <c r="U153" s="34"/>
      <c r="V153" s="35" t="s">
        <v>66</v>
      </c>
      <c r="W153" s="385">
        <v>20</v>
      </c>
      <c r="X153" s="386">
        <f t="shared" si="23"/>
        <v>21</v>
      </c>
      <c r="Y153" s="36">
        <f>IFERROR(IF(X153=0,"",ROUNDUP(X153/H153,0)*0.00753),"")</f>
        <v>3.7650000000000003E-2</v>
      </c>
      <c r="Z153" s="56"/>
      <c r="AA153" s="57"/>
      <c r="AE153" s="64"/>
      <c r="BB153" s="146" t="s">
        <v>1</v>
      </c>
      <c r="BL153" s="64">
        <f t="shared" si="24"/>
        <v>21.238095238095237</v>
      </c>
      <c r="BM153" s="64">
        <f t="shared" si="25"/>
        <v>22.299999999999997</v>
      </c>
      <c r="BN153" s="64">
        <f t="shared" si="26"/>
        <v>3.0525030525030524E-2</v>
      </c>
      <c r="BO153" s="64">
        <f t="shared" si="27"/>
        <v>3.2051282051282048E-2</v>
      </c>
    </row>
    <row r="154" spans="1:67" ht="27" customHeight="1" x14ac:dyDescent="0.25">
      <c r="A154" s="54" t="s">
        <v>253</v>
      </c>
      <c r="B154" s="54" t="s">
        <v>254</v>
      </c>
      <c r="C154" s="31">
        <v>4301031201</v>
      </c>
      <c r="D154" s="398">
        <v>4680115881563</v>
      </c>
      <c r="E154" s="399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15"/>
      <c r="Q154" s="415"/>
      <c r="R154" s="415"/>
      <c r="S154" s="399"/>
      <c r="T154" s="34"/>
      <c r="U154" s="34"/>
      <c r="V154" s="35" t="s">
        <v>66</v>
      </c>
      <c r="W154" s="385">
        <v>50</v>
      </c>
      <c r="X154" s="386">
        <f t="shared" si="23"/>
        <v>50.400000000000006</v>
      </c>
      <c r="Y154" s="36">
        <f>IFERROR(IF(X154=0,"",ROUNDUP(X154/H154,0)*0.00753),"")</f>
        <v>9.0359999999999996E-2</v>
      </c>
      <c r="Z154" s="56"/>
      <c r="AA154" s="57"/>
      <c r="AE154" s="64"/>
      <c r="BB154" s="147" t="s">
        <v>1</v>
      </c>
      <c r="BL154" s="64">
        <f t="shared" si="24"/>
        <v>52.380952380952387</v>
      </c>
      <c r="BM154" s="64">
        <f t="shared" si="25"/>
        <v>52.800000000000011</v>
      </c>
      <c r="BN154" s="64">
        <f t="shared" si="26"/>
        <v>7.6312576312576319E-2</v>
      </c>
      <c r="BO154" s="64">
        <f t="shared" si="27"/>
        <v>7.6923076923076927E-2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98">
        <v>4680115880986</v>
      </c>
      <c r="E155" s="399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15"/>
      <c r="Q155" s="415"/>
      <c r="R155" s="415"/>
      <c r="S155" s="399"/>
      <c r="T155" s="34"/>
      <c r="U155" s="34"/>
      <c r="V155" s="35" t="s">
        <v>66</v>
      </c>
      <c r="W155" s="385">
        <v>140</v>
      </c>
      <c r="X155" s="386">
        <f t="shared" si="23"/>
        <v>140.70000000000002</v>
      </c>
      <c r="Y155" s="36">
        <f>IFERROR(IF(X155=0,"",ROUNDUP(X155/H155,0)*0.00502),"")</f>
        <v>0.33634000000000003</v>
      </c>
      <c r="Z155" s="56"/>
      <c r="AA155" s="57"/>
      <c r="AE155" s="64"/>
      <c r="BB155" s="148" t="s">
        <v>1</v>
      </c>
      <c r="BL155" s="64">
        <f t="shared" si="24"/>
        <v>148.66666666666666</v>
      </c>
      <c r="BM155" s="64">
        <f t="shared" si="25"/>
        <v>149.41</v>
      </c>
      <c r="BN155" s="64">
        <f t="shared" si="26"/>
        <v>0.28490028490028491</v>
      </c>
      <c r="BO155" s="64">
        <f t="shared" si="27"/>
        <v>0.28632478632478636</v>
      </c>
    </row>
    <row r="156" spans="1:67" ht="27" customHeight="1" x14ac:dyDescent="0.25">
      <c r="A156" s="54" t="s">
        <v>257</v>
      </c>
      <c r="B156" s="54" t="s">
        <v>258</v>
      </c>
      <c r="C156" s="31">
        <v>4301031205</v>
      </c>
      <c r="D156" s="398">
        <v>4680115881785</v>
      </c>
      <c r="E156" s="399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15"/>
      <c r="Q156" s="415"/>
      <c r="R156" s="415"/>
      <c r="S156" s="399"/>
      <c r="T156" s="34"/>
      <c r="U156" s="34"/>
      <c r="V156" s="35" t="s">
        <v>66</v>
      </c>
      <c r="W156" s="385">
        <v>140</v>
      </c>
      <c r="X156" s="386">
        <f t="shared" si="23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49" t="s">
        <v>1</v>
      </c>
      <c r="BL156" s="64">
        <f t="shared" si="24"/>
        <v>148.66666666666666</v>
      </c>
      <c r="BM156" s="64">
        <f t="shared" si="25"/>
        <v>149.41</v>
      </c>
      <c r="BN156" s="64">
        <f t="shared" si="26"/>
        <v>0.28490028490028491</v>
      </c>
      <c r="BO156" s="64">
        <f t="shared" si="27"/>
        <v>0.28632478632478636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98">
        <v>4680115881679</v>
      </c>
      <c r="E157" s="399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15"/>
      <c r="Q157" s="415"/>
      <c r="R157" s="415"/>
      <c r="S157" s="399"/>
      <c r="T157" s="34"/>
      <c r="U157" s="34"/>
      <c r="V157" s="35" t="s">
        <v>66</v>
      </c>
      <c r="W157" s="385">
        <v>175</v>
      </c>
      <c r="X157" s="386">
        <f t="shared" si="23"/>
        <v>176.4</v>
      </c>
      <c r="Y157" s="36">
        <f>IFERROR(IF(X157=0,"",ROUNDUP(X157/H157,0)*0.00502),"")</f>
        <v>0.42168</v>
      </c>
      <c r="Z157" s="56"/>
      <c r="AA157" s="57"/>
      <c r="AE157" s="64"/>
      <c r="BB157" s="150" t="s">
        <v>1</v>
      </c>
      <c r="BL157" s="64">
        <f t="shared" si="24"/>
        <v>183.33333333333334</v>
      </c>
      <c r="BM157" s="64">
        <f t="shared" si="25"/>
        <v>184.8</v>
      </c>
      <c r="BN157" s="64">
        <f t="shared" si="26"/>
        <v>0.35612535612535612</v>
      </c>
      <c r="BO157" s="64">
        <f t="shared" si="27"/>
        <v>0.35897435897435903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4301031158</v>
      </c>
      <c r="D158" s="398">
        <v>4680115880191</v>
      </c>
      <c r="E158" s="399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15"/>
      <c r="Q158" s="415"/>
      <c r="R158" s="415"/>
      <c r="S158" s="399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hidden="1" customHeight="1" x14ac:dyDescent="0.25">
      <c r="A159" s="54" t="s">
        <v>263</v>
      </c>
      <c r="B159" s="54" t="s">
        <v>264</v>
      </c>
      <c r="C159" s="31">
        <v>4301031245</v>
      </c>
      <c r="D159" s="398">
        <v>4680115883963</v>
      </c>
      <c r="E159" s="399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15"/>
      <c r="Q159" s="415"/>
      <c r="R159" s="415"/>
      <c r="S159" s="399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1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3"/>
      <c r="O160" s="407" t="s">
        <v>70</v>
      </c>
      <c r="P160" s="408"/>
      <c r="Q160" s="408"/>
      <c r="R160" s="408"/>
      <c r="S160" s="408"/>
      <c r="T160" s="408"/>
      <c r="U160" s="409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252.38095238095235</v>
      </c>
      <c r="X160" s="387">
        <f>IFERROR(X152/H152,"0")+IFERROR(X153/H153,"0")+IFERROR(X154/H154,"0")+IFERROR(X155/H155,"0")+IFERROR(X156/H156,"0")+IFERROR(X157/H157,"0")+IFERROR(X158/H158,"0")+IFERROR(X159/H159,"0")</f>
        <v>255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1.3729700000000002</v>
      </c>
      <c r="Z160" s="388"/>
      <c r="AA160" s="388"/>
    </row>
    <row r="161" spans="1:67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3"/>
      <c r="O161" s="407" t="s">
        <v>70</v>
      </c>
      <c r="P161" s="408"/>
      <c r="Q161" s="408"/>
      <c r="R161" s="408"/>
      <c r="S161" s="408"/>
      <c r="T161" s="408"/>
      <c r="U161" s="409"/>
      <c r="V161" s="37" t="s">
        <v>66</v>
      </c>
      <c r="W161" s="387">
        <f>IFERROR(SUM(W152:W159),"0")</f>
        <v>605</v>
      </c>
      <c r="X161" s="387">
        <f>IFERROR(SUM(X152:X159),"0")</f>
        <v>613.20000000000005</v>
      </c>
      <c r="Y161" s="37"/>
      <c r="Z161" s="388"/>
      <c r="AA161" s="388"/>
    </row>
    <row r="162" spans="1:67" ht="16.5" hidden="1" customHeight="1" x14ac:dyDescent="0.25">
      <c r="A162" s="423" t="s">
        <v>265</v>
      </c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  <c r="R162" s="392"/>
      <c r="S162" s="392"/>
      <c r="T162" s="392"/>
      <c r="U162" s="392"/>
      <c r="V162" s="392"/>
      <c r="W162" s="392"/>
      <c r="X162" s="392"/>
      <c r="Y162" s="392"/>
      <c r="Z162" s="379"/>
      <c r="AA162" s="379"/>
    </row>
    <row r="163" spans="1:67" ht="14.25" hidden="1" customHeight="1" x14ac:dyDescent="0.25">
      <c r="A163" s="406" t="s">
        <v>113</v>
      </c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392"/>
      <c r="P163" s="392"/>
      <c r="Q163" s="392"/>
      <c r="R163" s="392"/>
      <c r="S163" s="392"/>
      <c r="T163" s="392"/>
      <c r="U163" s="392"/>
      <c r="V163" s="392"/>
      <c r="W163" s="392"/>
      <c r="X163" s="392"/>
      <c r="Y163" s="392"/>
      <c r="Z163" s="378"/>
      <c r="AA163" s="378"/>
    </row>
    <row r="164" spans="1:67" ht="16.5" hidden="1" customHeight="1" x14ac:dyDescent="0.25">
      <c r="A164" s="54" t="s">
        <v>266</v>
      </c>
      <c r="B164" s="54" t="s">
        <v>267</v>
      </c>
      <c r="C164" s="31">
        <v>4301011450</v>
      </c>
      <c r="D164" s="398">
        <v>4680115881402</v>
      </c>
      <c r="E164" s="399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15"/>
      <c r="Q164" s="415"/>
      <c r="R164" s="415"/>
      <c r="S164" s="399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268</v>
      </c>
      <c r="B165" s="54" t="s">
        <v>269</v>
      </c>
      <c r="C165" s="31">
        <v>4301011454</v>
      </c>
      <c r="D165" s="398">
        <v>4680115881396</v>
      </c>
      <c r="E165" s="399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15"/>
      <c r="Q165" s="415"/>
      <c r="R165" s="415"/>
      <c r="S165" s="399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1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3"/>
      <c r="O166" s="407" t="s">
        <v>70</v>
      </c>
      <c r="P166" s="408"/>
      <c r="Q166" s="408"/>
      <c r="R166" s="408"/>
      <c r="S166" s="408"/>
      <c r="T166" s="408"/>
      <c r="U166" s="409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hidden="1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3"/>
      <c r="O167" s="407" t="s">
        <v>70</v>
      </c>
      <c r="P167" s="408"/>
      <c r="Q167" s="408"/>
      <c r="R167" s="408"/>
      <c r="S167" s="408"/>
      <c r="T167" s="408"/>
      <c r="U167" s="409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hidden="1" customHeight="1" x14ac:dyDescent="0.25">
      <c r="A168" s="406" t="s">
        <v>105</v>
      </c>
      <c r="B168" s="392"/>
      <c r="C168" s="392"/>
      <c r="D168" s="392"/>
      <c r="E168" s="392"/>
      <c r="F168" s="392"/>
      <c r="G168" s="392"/>
      <c r="H168" s="392"/>
      <c r="I168" s="392"/>
      <c r="J168" s="392"/>
      <c r="K168" s="392"/>
      <c r="L168" s="392"/>
      <c r="M168" s="392"/>
      <c r="N168" s="392"/>
      <c r="O168" s="392"/>
      <c r="P168" s="392"/>
      <c r="Q168" s="392"/>
      <c r="R168" s="392"/>
      <c r="S168" s="392"/>
      <c r="T168" s="392"/>
      <c r="U168" s="392"/>
      <c r="V168" s="392"/>
      <c r="W168" s="392"/>
      <c r="X168" s="392"/>
      <c r="Y168" s="392"/>
      <c r="Z168" s="378"/>
      <c r="AA168" s="378"/>
    </row>
    <row r="169" spans="1:67" ht="16.5" hidden="1" customHeight="1" x14ac:dyDescent="0.25">
      <c r="A169" s="54" t="s">
        <v>270</v>
      </c>
      <c r="B169" s="54" t="s">
        <v>271</v>
      </c>
      <c r="C169" s="31">
        <v>4301020262</v>
      </c>
      <c r="D169" s="398">
        <v>4680115882935</v>
      </c>
      <c r="E169" s="399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15"/>
      <c r="Q169" s="415"/>
      <c r="R169" s="415"/>
      <c r="S169" s="399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272</v>
      </c>
      <c r="B170" s="54" t="s">
        <v>273</v>
      </c>
      <c r="C170" s="31">
        <v>4301020220</v>
      </c>
      <c r="D170" s="398">
        <v>4680115880764</v>
      </c>
      <c r="E170" s="399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7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15"/>
      <c r="Q170" s="415"/>
      <c r="R170" s="415"/>
      <c r="S170" s="399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1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3"/>
      <c r="O171" s="407" t="s">
        <v>70</v>
      </c>
      <c r="P171" s="408"/>
      <c r="Q171" s="408"/>
      <c r="R171" s="408"/>
      <c r="S171" s="408"/>
      <c r="T171" s="408"/>
      <c r="U171" s="409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hidden="1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3"/>
      <c r="O172" s="407" t="s">
        <v>70</v>
      </c>
      <c r="P172" s="408"/>
      <c r="Q172" s="408"/>
      <c r="R172" s="408"/>
      <c r="S172" s="408"/>
      <c r="T172" s="408"/>
      <c r="U172" s="409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hidden="1" customHeight="1" x14ac:dyDescent="0.25">
      <c r="A173" s="406" t="s">
        <v>61</v>
      </c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2"/>
      <c r="U173" s="392"/>
      <c r="V173" s="392"/>
      <c r="W173" s="392"/>
      <c r="X173" s="392"/>
      <c r="Y173" s="392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98">
        <v>4680115882683</v>
      </c>
      <c r="E174" s="399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15"/>
      <c r="Q174" s="415"/>
      <c r="R174" s="415"/>
      <c r="S174" s="399"/>
      <c r="T174" s="34"/>
      <c r="U174" s="34"/>
      <c r="V174" s="35" t="s">
        <v>66</v>
      </c>
      <c r="W174" s="385">
        <v>70</v>
      </c>
      <c r="X174" s="386">
        <f t="shared" ref="X174:X181" si="28">IFERROR(IF(W174="",0,CEILING((W174/$H174),1)*$H174),"")</f>
        <v>70.2</v>
      </c>
      <c r="Y174" s="36">
        <f>IFERROR(IF(X174=0,"",ROUNDUP(X174/H174,0)*0.00937),"")</f>
        <v>0.12181</v>
      </c>
      <c r="Z174" s="56"/>
      <c r="AA174" s="57"/>
      <c r="AE174" s="64"/>
      <c r="BB174" s="157" t="s">
        <v>1</v>
      </c>
      <c r="BL174" s="64">
        <f t="shared" ref="BL174:BL181" si="29">IFERROR(W174*I174/H174,"0")</f>
        <v>72.722222222222229</v>
      </c>
      <c r="BM174" s="64">
        <f t="shared" ref="BM174:BM181" si="30">IFERROR(X174*I174/H174,"0")</f>
        <v>72.930000000000007</v>
      </c>
      <c r="BN174" s="64">
        <f t="shared" ref="BN174:BN181" si="31">IFERROR(1/J174*(W174/H174),"0")</f>
        <v>0.10802469135802469</v>
      </c>
      <c r="BO174" s="64">
        <f t="shared" ref="BO174:BO181" si="32">IFERROR(1/J174*(X174/H174),"0")</f>
        <v>0.10833333333333334</v>
      </c>
    </row>
    <row r="175" spans="1:67" ht="27" customHeight="1" x14ac:dyDescent="0.25">
      <c r="A175" s="54" t="s">
        <v>276</v>
      </c>
      <c r="B175" s="54" t="s">
        <v>277</v>
      </c>
      <c r="C175" s="31">
        <v>4301031230</v>
      </c>
      <c r="D175" s="398">
        <v>4680115882690</v>
      </c>
      <c r="E175" s="399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15"/>
      <c r="Q175" s="415"/>
      <c r="R175" s="415"/>
      <c r="S175" s="399"/>
      <c r="T175" s="34"/>
      <c r="U175" s="34"/>
      <c r="V175" s="35" t="s">
        <v>66</v>
      </c>
      <c r="W175" s="385">
        <v>80</v>
      </c>
      <c r="X175" s="386">
        <f t="shared" si="28"/>
        <v>81</v>
      </c>
      <c r="Y175" s="36">
        <f>IFERROR(IF(X175=0,"",ROUNDUP(X175/H175,0)*0.00937),"")</f>
        <v>0.14055000000000001</v>
      </c>
      <c r="Z175" s="56"/>
      <c r="AA175" s="57"/>
      <c r="AE175" s="64"/>
      <c r="BB175" s="158" t="s">
        <v>1</v>
      </c>
      <c r="BL175" s="64">
        <f t="shared" si="29"/>
        <v>83.111111111111114</v>
      </c>
      <c r="BM175" s="64">
        <f t="shared" si="30"/>
        <v>84.15</v>
      </c>
      <c r="BN175" s="64">
        <f t="shared" si="31"/>
        <v>0.12345679012345677</v>
      </c>
      <c r="BO175" s="64">
        <f t="shared" si="32"/>
        <v>0.12499999999999999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98">
        <v>4680115882669</v>
      </c>
      <c r="E176" s="399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15"/>
      <c r="Q176" s="415"/>
      <c r="R176" s="415"/>
      <c r="S176" s="399"/>
      <c r="T176" s="34"/>
      <c r="U176" s="34"/>
      <c r="V176" s="35" t="s">
        <v>66</v>
      </c>
      <c r="W176" s="385">
        <v>170</v>
      </c>
      <c r="X176" s="386">
        <f t="shared" si="28"/>
        <v>172.8</v>
      </c>
      <c r="Y176" s="36">
        <f>IFERROR(IF(X176=0,"",ROUNDUP(X176/H176,0)*0.00937),"")</f>
        <v>0.29984</v>
      </c>
      <c r="Z176" s="56"/>
      <c r="AA176" s="57"/>
      <c r="AE176" s="64"/>
      <c r="BB176" s="159" t="s">
        <v>1</v>
      </c>
      <c r="BL176" s="64">
        <f t="shared" si="29"/>
        <v>176.61111111111111</v>
      </c>
      <c r="BM176" s="64">
        <f t="shared" si="30"/>
        <v>179.52</v>
      </c>
      <c r="BN176" s="64">
        <f t="shared" si="31"/>
        <v>0.26234567901234568</v>
      </c>
      <c r="BO176" s="64">
        <f t="shared" si="32"/>
        <v>0.26666666666666666</v>
      </c>
    </row>
    <row r="177" spans="1:67" ht="27" customHeight="1" x14ac:dyDescent="0.25">
      <c r="A177" s="54" t="s">
        <v>280</v>
      </c>
      <c r="B177" s="54" t="s">
        <v>281</v>
      </c>
      <c r="C177" s="31">
        <v>4301031221</v>
      </c>
      <c r="D177" s="398">
        <v>4680115882676</v>
      </c>
      <c r="E177" s="399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15"/>
      <c r="Q177" s="415"/>
      <c r="R177" s="415"/>
      <c r="S177" s="399"/>
      <c r="T177" s="34"/>
      <c r="U177" s="34"/>
      <c r="V177" s="35" t="s">
        <v>66</v>
      </c>
      <c r="W177" s="385">
        <v>100</v>
      </c>
      <c r="X177" s="386">
        <f t="shared" si="28"/>
        <v>102.60000000000001</v>
      </c>
      <c r="Y177" s="36">
        <f>IFERROR(IF(X177=0,"",ROUNDUP(X177/H177,0)*0.00937),"")</f>
        <v>0.17802999999999999</v>
      </c>
      <c r="Z177" s="56"/>
      <c r="AA177" s="57"/>
      <c r="AE177" s="64"/>
      <c r="BB177" s="160" t="s">
        <v>1</v>
      </c>
      <c r="BL177" s="64">
        <f t="shared" si="29"/>
        <v>103.88888888888889</v>
      </c>
      <c r="BM177" s="64">
        <f t="shared" si="30"/>
        <v>106.59000000000002</v>
      </c>
      <c r="BN177" s="64">
        <f t="shared" si="31"/>
        <v>0.15432098765432098</v>
      </c>
      <c r="BO177" s="64">
        <f t="shared" si="32"/>
        <v>0.15833333333333333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4301031223</v>
      </c>
      <c r="D178" s="398">
        <v>4680115884014</v>
      </c>
      <c r="E178" s="399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15"/>
      <c r="Q178" s="415"/>
      <c r="R178" s="415"/>
      <c r="S178" s="399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4301031222</v>
      </c>
      <c r="D179" s="398">
        <v>4680115884007</v>
      </c>
      <c r="E179" s="399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15"/>
      <c r="Q179" s="415"/>
      <c r="R179" s="415"/>
      <c r="S179" s="399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4301031229</v>
      </c>
      <c r="D180" s="398">
        <v>4680115884038</v>
      </c>
      <c r="E180" s="399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15"/>
      <c r="Q180" s="415"/>
      <c r="R180" s="415"/>
      <c r="S180" s="399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4301031225</v>
      </c>
      <c r="D181" s="398">
        <v>4680115884021</v>
      </c>
      <c r="E181" s="399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15"/>
      <c r="Q181" s="415"/>
      <c r="R181" s="415"/>
      <c r="S181" s="399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1"/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3"/>
      <c r="O182" s="407" t="s">
        <v>70</v>
      </c>
      <c r="P182" s="408"/>
      <c r="Q182" s="408"/>
      <c r="R182" s="408"/>
      <c r="S182" s="408"/>
      <c r="T182" s="408"/>
      <c r="U182" s="409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77.777777777777771</v>
      </c>
      <c r="X182" s="387">
        <f>IFERROR(X174/H174,"0")+IFERROR(X175/H175,"0")+IFERROR(X176/H176,"0")+IFERROR(X177/H177,"0")+IFERROR(X178/H178,"0")+IFERROR(X179/H179,"0")+IFERROR(X180/H180,"0")+IFERROR(X181/H181,"0")</f>
        <v>79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0.74023000000000005</v>
      </c>
      <c r="Z182" s="388"/>
      <c r="AA182" s="388"/>
    </row>
    <row r="183" spans="1:67" x14ac:dyDescent="0.2">
      <c r="A183" s="392"/>
      <c r="B183" s="392"/>
      <c r="C183" s="392"/>
      <c r="D183" s="392"/>
      <c r="E183" s="392"/>
      <c r="F183" s="392"/>
      <c r="G183" s="392"/>
      <c r="H183" s="392"/>
      <c r="I183" s="392"/>
      <c r="J183" s="392"/>
      <c r="K183" s="392"/>
      <c r="L183" s="392"/>
      <c r="M183" s="392"/>
      <c r="N183" s="393"/>
      <c r="O183" s="407" t="s">
        <v>70</v>
      </c>
      <c r="P183" s="408"/>
      <c r="Q183" s="408"/>
      <c r="R183" s="408"/>
      <c r="S183" s="408"/>
      <c r="T183" s="408"/>
      <c r="U183" s="409"/>
      <c r="V183" s="37" t="s">
        <v>66</v>
      </c>
      <c r="W183" s="387">
        <f>IFERROR(SUM(W174:W181),"0")</f>
        <v>420</v>
      </c>
      <c r="X183" s="387">
        <f>IFERROR(SUM(X174:X181),"0")</f>
        <v>426.6</v>
      </c>
      <c r="Y183" s="37"/>
      <c r="Z183" s="388"/>
      <c r="AA183" s="388"/>
    </row>
    <row r="184" spans="1:67" ht="14.25" hidden="1" customHeight="1" x14ac:dyDescent="0.25">
      <c r="A184" s="406" t="s">
        <v>72</v>
      </c>
      <c r="B184" s="392"/>
      <c r="C184" s="392"/>
      <c r="D184" s="392"/>
      <c r="E184" s="392"/>
      <c r="F184" s="392"/>
      <c r="G184" s="392"/>
      <c r="H184" s="392"/>
      <c r="I184" s="392"/>
      <c r="J184" s="392"/>
      <c r="K184" s="392"/>
      <c r="L184" s="392"/>
      <c r="M184" s="392"/>
      <c r="N184" s="392"/>
      <c r="O184" s="392"/>
      <c r="P184" s="392"/>
      <c r="Q184" s="392"/>
      <c r="R184" s="392"/>
      <c r="S184" s="392"/>
      <c r="T184" s="392"/>
      <c r="U184" s="392"/>
      <c r="V184" s="392"/>
      <c r="W184" s="392"/>
      <c r="X184" s="392"/>
      <c r="Y184" s="392"/>
      <c r="Z184" s="378"/>
      <c r="AA184" s="378"/>
    </row>
    <row r="185" spans="1:67" ht="27" hidden="1" customHeight="1" x14ac:dyDescent="0.25">
      <c r="A185" s="54" t="s">
        <v>290</v>
      </c>
      <c r="B185" s="54" t="s">
        <v>291</v>
      </c>
      <c r="C185" s="31">
        <v>4301051409</v>
      </c>
      <c r="D185" s="398">
        <v>4680115881556</v>
      </c>
      <c r="E185" s="399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15"/>
      <c r="Q185" s="415"/>
      <c r="R185" s="415"/>
      <c r="S185" s="399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4301051408</v>
      </c>
      <c r="D186" s="398">
        <v>4680115881594</v>
      </c>
      <c r="E186" s="399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15"/>
      <c r="Q186" s="415"/>
      <c r="R186" s="415"/>
      <c r="S186" s="399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294</v>
      </c>
      <c r="B187" s="54" t="s">
        <v>295</v>
      </c>
      <c r="C187" s="31">
        <v>4301051505</v>
      </c>
      <c r="D187" s="398">
        <v>4680115881587</v>
      </c>
      <c r="E187" s="399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51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415"/>
      <c r="Q187" s="415"/>
      <c r="R187" s="415"/>
      <c r="S187" s="399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296</v>
      </c>
      <c r="B188" s="54" t="s">
        <v>297</v>
      </c>
      <c r="C188" s="31">
        <v>4301051754</v>
      </c>
      <c r="D188" s="398">
        <v>4680115880962</v>
      </c>
      <c r="E188" s="399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16" t="s">
        <v>298</v>
      </c>
      <c r="P188" s="415"/>
      <c r="Q188" s="415"/>
      <c r="R188" s="415"/>
      <c r="S188" s="399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299</v>
      </c>
      <c r="B189" s="54" t="s">
        <v>300</v>
      </c>
      <c r="C189" s="31">
        <v>4301051411</v>
      </c>
      <c r="D189" s="398">
        <v>4680115881617</v>
      </c>
      <c r="E189" s="399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15"/>
      <c r="Q189" s="415"/>
      <c r="R189" s="415"/>
      <c r="S189" s="399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98">
        <v>4680115880573</v>
      </c>
      <c r="E190" s="399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482" t="s">
        <v>303</v>
      </c>
      <c r="P190" s="415"/>
      <c r="Q190" s="415"/>
      <c r="R190" s="415"/>
      <c r="S190" s="399"/>
      <c r="T190" s="34"/>
      <c r="U190" s="34"/>
      <c r="V190" s="35" t="s">
        <v>66</v>
      </c>
      <c r="W190" s="385">
        <v>170</v>
      </c>
      <c r="X190" s="386">
        <f t="shared" si="33"/>
        <v>174</v>
      </c>
      <c r="Y190" s="36">
        <f>IFERROR(IF(X190=0,"",ROUNDUP(X190/H190,0)*0.02175),"")</f>
        <v>0.43499999999999994</v>
      </c>
      <c r="Z190" s="56"/>
      <c r="AA190" s="57"/>
      <c r="AE190" s="64"/>
      <c r="BB190" s="170" t="s">
        <v>1</v>
      </c>
      <c r="BL190" s="64">
        <f t="shared" si="34"/>
        <v>181.02068965517242</v>
      </c>
      <c r="BM190" s="64">
        <f t="shared" si="35"/>
        <v>185.28</v>
      </c>
      <c r="BN190" s="64">
        <f t="shared" si="36"/>
        <v>0.34893267651888343</v>
      </c>
      <c r="BO190" s="64">
        <f t="shared" si="37"/>
        <v>0.3571428571428571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8">
        <v>4680115881228</v>
      </c>
      <c r="E191" s="399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6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15"/>
      <c r="Q191" s="415"/>
      <c r="R191" s="415"/>
      <c r="S191" s="399"/>
      <c r="T191" s="34"/>
      <c r="U191" s="34"/>
      <c r="V191" s="35" t="s">
        <v>66</v>
      </c>
      <c r="W191" s="385">
        <v>240</v>
      </c>
      <c r="X191" s="386">
        <f t="shared" si="33"/>
        <v>240</v>
      </c>
      <c r="Y191" s="36">
        <f>IFERROR(IF(X191=0,"",ROUNDUP(X191/H191,0)*0.00753),"")</f>
        <v>0.753</v>
      </c>
      <c r="Z191" s="56"/>
      <c r="AA191" s="57"/>
      <c r="AE191" s="64"/>
      <c r="BB191" s="171" t="s">
        <v>1</v>
      </c>
      <c r="BL191" s="64">
        <f t="shared" si="34"/>
        <v>267.20000000000005</v>
      </c>
      <c r="BM191" s="64">
        <f t="shared" si="35"/>
        <v>267.20000000000005</v>
      </c>
      <c r="BN191" s="64">
        <f t="shared" si="36"/>
        <v>0.64102564102564097</v>
      </c>
      <c r="BO191" s="64">
        <f t="shared" si="37"/>
        <v>0.64102564102564097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8">
        <v>4680115881037</v>
      </c>
      <c r="E192" s="399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15"/>
      <c r="Q192" s="415"/>
      <c r="R192" s="415"/>
      <c r="S192" s="399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8">
        <v>4680115881211</v>
      </c>
      <c r="E193" s="399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15"/>
      <c r="Q193" s="415"/>
      <c r="R193" s="415"/>
      <c r="S193" s="399"/>
      <c r="T193" s="34"/>
      <c r="U193" s="34"/>
      <c r="V193" s="35" t="s">
        <v>66</v>
      </c>
      <c r="W193" s="385">
        <v>360</v>
      </c>
      <c r="X193" s="386">
        <f t="shared" si="33"/>
        <v>360</v>
      </c>
      <c r="Y193" s="36">
        <f>IFERROR(IF(X193=0,"",ROUNDUP(X193/H193,0)*0.00753),"")</f>
        <v>1.1294999999999999</v>
      </c>
      <c r="Z193" s="56"/>
      <c r="AA193" s="57"/>
      <c r="AE193" s="64"/>
      <c r="BB193" s="173" t="s">
        <v>1</v>
      </c>
      <c r="BL193" s="64">
        <f t="shared" si="34"/>
        <v>390</v>
      </c>
      <c r="BM193" s="64">
        <f t="shared" si="35"/>
        <v>390</v>
      </c>
      <c r="BN193" s="64">
        <f t="shared" si="36"/>
        <v>0.96153846153846145</v>
      </c>
      <c r="BO193" s="64">
        <f t="shared" si="37"/>
        <v>0.96153846153846145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8">
        <v>4680115881020</v>
      </c>
      <c r="E194" s="399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15"/>
      <c r="Q194" s="415"/>
      <c r="R194" s="415"/>
      <c r="S194" s="399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8">
        <v>4680115882195</v>
      </c>
      <c r="E195" s="399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15"/>
      <c r="Q195" s="415"/>
      <c r="R195" s="415"/>
      <c r="S195" s="399"/>
      <c r="T195" s="34"/>
      <c r="U195" s="34"/>
      <c r="V195" s="35" t="s">
        <v>66</v>
      </c>
      <c r="W195" s="385">
        <v>280</v>
      </c>
      <c r="X195" s="386">
        <f t="shared" si="33"/>
        <v>280.8</v>
      </c>
      <c r="Y195" s="36">
        <f t="shared" ref="Y195:Y201" si="38">IFERROR(IF(X195=0,"",ROUNDUP(X195/H195,0)*0.00753),"")</f>
        <v>0.88101000000000007</v>
      </c>
      <c r="Z195" s="56"/>
      <c r="AA195" s="57"/>
      <c r="AE195" s="64"/>
      <c r="BB195" s="175" t="s">
        <v>1</v>
      </c>
      <c r="BL195" s="64">
        <f t="shared" si="34"/>
        <v>313.83333333333331</v>
      </c>
      <c r="BM195" s="64">
        <f t="shared" si="35"/>
        <v>314.73</v>
      </c>
      <c r="BN195" s="64">
        <f t="shared" si="36"/>
        <v>0.74786324786324787</v>
      </c>
      <c r="BO195" s="64">
        <f t="shared" si="37"/>
        <v>0.75000000000000011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4301051752</v>
      </c>
      <c r="D196" s="398">
        <v>4680115882607</v>
      </c>
      <c r="E196" s="399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58" t="s">
        <v>316</v>
      </c>
      <c r="P196" s="415"/>
      <c r="Q196" s="415"/>
      <c r="R196" s="415"/>
      <c r="S196" s="399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98">
        <v>4680115880092</v>
      </c>
      <c r="E197" s="399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5" t="s">
        <v>319</v>
      </c>
      <c r="P197" s="415"/>
      <c r="Q197" s="415"/>
      <c r="R197" s="415"/>
      <c r="S197" s="399"/>
      <c r="T197" s="34"/>
      <c r="U197" s="34"/>
      <c r="V197" s="35" t="s">
        <v>66</v>
      </c>
      <c r="W197" s="385">
        <v>440</v>
      </c>
      <c r="X197" s="386">
        <f t="shared" si="33"/>
        <v>441.59999999999997</v>
      </c>
      <c r="Y197" s="36">
        <f t="shared" si="38"/>
        <v>1.3855200000000001</v>
      </c>
      <c r="Z197" s="56"/>
      <c r="AA197" s="57"/>
      <c r="AE197" s="64"/>
      <c r="BB197" s="177" t="s">
        <v>1</v>
      </c>
      <c r="BL197" s="64">
        <f t="shared" si="34"/>
        <v>489.86666666666673</v>
      </c>
      <c r="BM197" s="64">
        <f t="shared" si="35"/>
        <v>491.64799999999997</v>
      </c>
      <c r="BN197" s="64">
        <f t="shared" si="36"/>
        <v>1.1752136752136753</v>
      </c>
      <c r="BO197" s="64">
        <f t="shared" si="37"/>
        <v>1.1794871794871795</v>
      </c>
    </row>
    <row r="198" spans="1:67" ht="27" hidden="1" customHeight="1" x14ac:dyDescent="0.25">
      <c r="A198" s="54" t="s">
        <v>320</v>
      </c>
      <c r="B198" s="54" t="s">
        <v>321</v>
      </c>
      <c r="C198" s="31">
        <v>4301051631</v>
      </c>
      <c r="D198" s="398">
        <v>4680115880221</v>
      </c>
      <c r="E198" s="399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39" t="s">
        <v>322</v>
      </c>
      <c r="P198" s="415"/>
      <c r="Q198" s="415"/>
      <c r="R198" s="415"/>
      <c r="S198" s="399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hidden="1" customHeight="1" x14ac:dyDescent="0.25">
      <c r="A199" s="54" t="s">
        <v>323</v>
      </c>
      <c r="B199" s="54" t="s">
        <v>324</v>
      </c>
      <c r="C199" s="31">
        <v>4301051749</v>
      </c>
      <c r="D199" s="398">
        <v>4680115882942</v>
      </c>
      <c r="E199" s="399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14" t="s">
        <v>325</v>
      </c>
      <c r="P199" s="415"/>
      <c r="Q199" s="415"/>
      <c r="R199" s="415"/>
      <c r="S199" s="399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98">
        <v>4680115880504</v>
      </c>
      <c r="E200" s="399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64" t="s">
        <v>328</v>
      </c>
      <c r="P200" s="415"/>
      <c r="Q200" s="415"/>
      <c r="R200" s="415"/>
      <c r="S200" s="399"/>
      <c r="T200" s="34"/>
      <c r="U200" s="34"/>
      <c r="V200" s="35" t="s">
        <v>66</v>
      </c>
      <c r="W200" s="385">
        <v>120</v>
      </c>
      <c r="X200" s="386">
        <f t="shared" si="33"/>
        <v>120</v>
      </c>
      <c r="Y200" s="36">
        <f t="shared" si="38"/>
        <v>0.3765</v>
      </c>
      <c r="Z200" s="56"/>
      <c r="AA200" s="57"/>
      <c r="AE200" s="64"/>
      <c r="BB200" s="180" t="s">
        <v>1</v>
      </c>
      <c r="BL200" s="64">
        <f t="shared" si="34"/>
        <v>133.60000000000002</v>
      </c>
      <c r="BM200" s="64">
        <f t="shared" si="35"/>
        <v>133.60000000000002</v>
      </c>
      <c r="BN200" s="64">
        <f t="shared" si="36"/>
        <v>0.32051282051282048</v>
      </c>
      <c r="BO200" s="64">
        <f t="shared" si="37"/>
        <v>0.32051282051282048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98">
        <v>4680115882164</v>
      </c>
      <c r="E201" s="399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15"/>
      <c r="Q201" s="415"/>
      <c r="R201" s="415"/>
      <c r="S201" s="399"/>
      <c r="T201" s="34"/>
      <c r="U201" s="34"/>
      <c r="V201" s="35" t="s">
        <v>66</v>
      </c>
      <c r="W201" s="385">
        <v>240</v>
      </c>
      <c r="X201" s="386">
        <f t="shared" si="33"/>
        <v>240</v>
      </c>
      <c r="Y201" s="36">
        <f t="shared" si="38"/>
        <v>0.753</v>
      </c>
      <c r="Z201" s="56"/>
      <c r="AA201" s="57"/>
      <c r="AE201" s="64"/>
      <c r="BB201" s="181" t="s">
        <v>1</v>
      </c>
      <c r="BL201" s="64">
        <f t="shared" si="34"/>
        <v>267.8</v>
      </c>
      <c r="BM201" s="64">
        <f t="shared" si="35"/>
        <v>267.8</v>
      </c>
      <c r="BN201" s="64">
        <f t="shared" si="36"/>
        <v>0.64102564102564097</v>
      </c>
      <c r="BO201" s="64">
        <f t="shared" si="37"/>
        <v>0.64102564102564097</v>
      </c>
    </row>
    <row r="202" spans="1:67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3"/>
      <c r="O202" s="407" t="s">
        <v>70</v>
      </c>
      <c r="P202" s="408"/>
      <c r="Q202" s="408"/>
      <c r="R202" s="408"/>
      <c r="S202" s="408"/>
      <c r="T202" s="408"/>
      <c r="U202" s="409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719.54022988505744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721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5.7135300000000004</v>
      </c>
      <c r="Z202" s="388"/>
      <c r="AA202" s="388"/>
    </row>
    <row r="203" spans="1:67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3"/>
      <c r="O203" s="407" t="s">
        <v>70</v>
      </c>
      <c r="P203" s="408"/>
      <c r="Q203" s="408"/>
      <c r="R203" s="408"/>
      <c r="S203" s="408"/>
      <c r="T203" s="408"/>
      <c r="U203" s="409"/>
      <c r="V203" s="37" t="s">
        <v>66</v>
      </c>
      <c r="W203" s="387">
        <f>IFERROR(SUM(W185:W201),"0")</f>
        <v>1850</v>
      </c>
      <c r="X203" s="387">
        <f>IFERROR(SUM(X185:X201),"0")</f>
        <v>1856.3999999999999</v>
      </c>
      <c r="Y203" s="37"/>
      <c r="Z203" s="388"/>
      <c r="AA203" s="388"/>
    </row>
    <row r="204" spans="1:67" ht="14.25" hidden="1" customHeight="1" x14ac:dyDescent="0.25">
      <c r="A204" s="406" t="s">
        <v>215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78"/>
      <c r="AA204" s="378"/>
    </row>
    <row r="205" spans="1:67" ht="16.5" hidden="1" customHeight="1" x14ac:dyDescent="0.25">
      <c r="A205" s="54" t="s">
        <v>331</v>
      </c>
      <c r="B205" s="54" t="s">
        <v>332</v>
      </c>
      <c r="C205" s="31">
        <v>4301060404</v>
      </c>
      <c r="D205" s="398">
        <v>4680115882874</v>
      </c>
      <c r="E205" s="399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18" t="s">
        <v>333</v>
      </c>
      <c r="P205" s="415"/>
      <c r="Q205" s="415"/>
      <c r="R205" s="415"/>
      <c r="S205" s="399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331</v>
      </c>
      <c r="B206" s="54" t="s">
        <v>334</v>
      </c>
      <c r="C206" s="31">
        <v>4301060360</v>
      </c>
      <c r="D206" s="398">
        <v>4680115882874</v>
      </c>
      <c r="E206" s="399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15"/>
      <c r="Q206" s="415"/>
      <c r="R206" s="415"/>
      <c r="S206" s="399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4301060359</v>
      </c>
      <c r="D207" s="398">
        <v>4680115884434</v>
      </c>
      <c r="E207" s="399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15"/>
      <c r="Q207" s="415"/>
      <c r="R207" s="415"/>
      <c r="S207" s="399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337</v>
      </c>
      <c r="B208" s="54" t="s">
        <v>338</v>
      </c>
      <c r="C208" s="31">
        <v>4301060375</v>
      </c>
      <c r="D208" s="398">
        <v>4680115880818</v>
      </c>
      <c r="E208" s="399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33" t="s">
        <v>339</v>
      </c>
      <c r="P208" s="415"/>
      <c r="Q208" s="415"/>
      <c r="R208" s="415"/>
      <c r="S208" s="399"/>
      <c r="T208" s="34"/>
      <c r="U208" s="34"/>
      <c r="V208" s="35" t="s">
        <v>66</v>
      </c>
      <c r="W208" s="385">
        <v>48</v>
      </c>
      <c r="X208" s="386">
        <f>IFERROR(IF(W208="",0,CEILING((W208/$H208),1)*$H208),"")</f>
        <v>48</v>
      </c>
      <c r="Y208" s="36">
        <f>IFERROR(IF(X208=0,"",ROUNDUP(X208/H208,0)*0.00753),"")</f>
        <v>0.15060000000000001</v>
      </c>
      <c r="Z208" s="56"/>
      <c r="AA208" s="57"/>
      <c r="AE208" s="64"/>
      <c r="BB208" s="185" t="s">
        <v>1</v>
      </c>
      <c r="BL208" s="64">
        <f>IFERROR(W208*I208/H208,"0")</f>
        <v>53.440000000000005</v>
      </c>
      <c r="BM208" s="64">
        <f>IFERROR(X208*I208/H208,"0")</f>
        <v>53.440000000000005</v>
      </c>
      <c r="BN208" s="64">
        <f>IFERROR(1/J208*(W208/H208),"0")</f>
        <v>0.12820512820512819</v>
      </c>
      <c r="BO208" s="64">
        <f>IFERROR(1/J208*(X208/H208),"0")</f>
        <v>0.12820512820512819</v>
      </c>
    </row>
    <row r="209" spans="1:67" ht="16.5" customHeight="1" x14ac:dyDescent="0.25">
      <c r="A209" s="54" t="s">
        <v>340</v>
      </c>
      <c r="B209" s="54" t="s">
        <v>341</v>
      </c>
      <c r="C209" s="31">
        <v>4301060389</v>
      </c>
      <c r="D209" s="398">
        <v>4680115880801</v>
      </c>
      <c r="E209" s="399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569" t="s">
        <v>342</v>
      </c>
      <c r="P209" s="415"/>
      <c r="Q209" s="415"/>
      <c r="R209" s="415"/>
      <c r="S209" s="399"/>
      <c r="T209" s="34"/>
      <c r="U209" s="34"/>
      <c r="V209" s="35" t="s">
        <v>66</v>
      </c>
      <c r="W209" s="385">
        <v>60</v>
      </c>
      <c r="X209" s="386">
        <f>IFERROR(IF(W209="",0,CEILING((W209/$H209),1)*$H209),"")</f>
        <v>60</v>
      </c>
      <c r="Y209" s="36">
        <f>IFERROR(IF(X209=0,"",ROUNDUP(X209/H209,0)*0.00753),"")</f>
        <v>0.18825</v>
      </c>
      <c r="Z209" s="56"/>
      <c r="AA209" s="57"/>
      <c r="AE209" s="64"/>
      <c r="BB209" s="186" t="s">
        <v>1</v>
      </c>
      <c r="BL209" s="64">
        <f>IFERROR(W209*I209/H209,"0")</f>
        <v>66.800000000000011</v>
      </c>
      <c r="BM209" s="64">
        <f>IFERROR(X209*I209/H209,"0")</f>
        <v>66.800000000000011</v>
      </c>
      <c r="BN209" s="64">
        <f>IFERROR(1/J209*(W209/H209),"0")</f>
        <v>0.16025641025641024</v>
      </c>
      <c r="BO209" s="64">
        <f>IFERROR(1/J209*(X209/H209),"0")</f>
        <v>0.16025641025641024</v>
      </c>
    </row>
    <row r="210" spans="1:67" x14ac:dyDescent="0.2">
      <c r="A210" s="391"/>
      <c r="B210" s="392"/>
      <c r="C210" s="392"/>
      <c r="D210" s="392"/>
      <c r="E210" s="392"/>
      <c r="F210" s="392"/>
      <c r="G210" s="392"/>
      <c r="H210" s="392"/>
      <c r="I210" s="392"/>
      <c r="J210" s="392"/>
      <c r="K210" s="392"/>
      <c r="L210" s="392"/>
      <c r="M210" s="392"/>
      <c r="N210" s="393"/>
      <c r="O210" s="407" t="s">
        <v>70</v>
      </c>
      <c r="P210" s="408"/>
      <c r="Q210" s="408"/>
      <c r="R210" s="408"/>
      <c r="S210" s="408"/>
      <c r="T210" s="408"/>
      <c r="U210" s="409"/>
      <c r="V210" s="37" t="s">
        <v>71</v>
      </c>
      <c r="W210" s="387">
        <f>IFERROR(W205/H205,"0")+IFERROR(W206/H206,"0")+IFERROR(W207/H207,"0")+IFERROR(W208/H208,"0")+IFERROR(W209/H209,"0")</f>
        <v>45</v>
      </c>
      <c r="X210" s="387">
        <f>IFERROR(X205/H205,"0")+IFERROR(X206/H206,"0")+IFERROR(X207/H207,"0")+IFERROR(X208/H208,"0")+IFERROR(X209/H209,"0")</f>
        <v>45</v>
      </c>
      <c r="Y210" s="387">
        <f>IFERROR(IF(Y205="",0,Y205),"0")+IFERROR(IF(Y206="",0,Y206),"0")+IFERROR(IF(Y207="",0,Y207),"0")+IFERROR(IF(Y208="",0,Y208),"0")+IFERROR(IF(Y209="",0,Y209),"0")</f>
        <v>0.33884999999999998</v>
      </c>
      <c r="Z210" s="388"/>
      <c r="AA210" s="388"/>
    </row>
    <row r="211" spans="1:67" x14ac:dyDescent="0.2">
      <c r="A211" s="392"/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3"/>
      <c r="O211" s="407" t="s">
        <v>70</v>
      </c>
      <c r="P211" s="408"/>
      <c r="Q211" s="408"/>
      <c r="R211" s="408"/>
      <c r="S211" s="408"/>
      <c r="T211" s="408"/>
      <c r="U211" s="409"/>
      <c r="V211" s="37" t="s">
        <v>66</v>
      </c>
      <c r="W211" s="387">
        <f>IFERROR(SUM(W205:W209),"0")</f>
        <v>108</v>
      </c>
      <c r="X211" s="387">
        <f>IFERROR(SUM(X205:X209),"0")</f>
        <v>108</v>
      </c>
      <c r="Y211" s="37"/>
      <c r="Z211" s="388"/>
      <c r="AA211" s="388"/>
    </row>
    <row r="212" spans="1:67" ht="16.5" hidden="1" customHeight="1" x14ac:dyDescent="0.25">
      <c r="A212" s="423" t="s">
        <v>343</v>
      </c>
      <c r="B212" s="392"/>
      <c r="C212" s="392"/>
      <c r="D212" s="392"/>
      <c r="E212" s="392"/>
      <c r="F212" s="392"/>
      <c r="G212" s="392"/>
      <c r="H212" s="392"/>
      <c r="I212" s="392"/>
      <c r="J212" s="392"/>
      <c r="K212" s="392"/>
      <c r="L212" s="392"/>
      <c r="M212" s="392"/>
      <c r="N212" s="392"/>
      <c r="O212" s="392"/>
      <c r="P212" s="392"/>
      <c r="Q212" s="392"/>
      <c r="R212" s="392"/>
      <c r="S212" s="392"/>
      <c r="T212" s="392"/>
      <c r="U212" s="392"/>
      <c r="V212" s="392"/>
      <c r="W212" s="392"/>
      <c r="X212" s="392"/>
      <c r="Y212" s="392"/>
      <c r="Z212" s="379"/>
      <c r="AA212" s="379"/>
    </row>
    <row r="213" spans="1:67" ht="14.25" hidden="1" customHeight="1" x14ac:dyDescent="0.25">
      <c r="A213" s="406" t="s">
        <v>113</v>
      </c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2"/>
      <c r="P213" s="392"/>
      <c r="Q213" s="392"/>
      <c r="R213" s="392"/>
      <c r="S213" s="392"/>
      <c r="T213" s="392"/>
      <c r="U213" s="392"/>
      <c r="V213" s="392"/>
      <c r="W213" s="392"/>
      <c r="X213" s="392"/>
      <c r="Y213" s="392"/>
      <c r="Z213" s="378"/>
      <c r="AA213" s="378"/>
    </row>
    <row r="214" spans="1:67" ht="27" hidden="1" customHeight="1" x14ac:dyDescent="0.25">
      <c r="A214" s="54" t="s">
        <v>344</v>
      </c>
      <c r="B214" s="54" t="s">
        <v>345</v>
      </c>
      <c r="C214" s="31">
        <v>4301011717</v>
      </c>
      <c r="D214" s="398">
        <v>4680115884274</v>
      </c>
      <c r="E214" s="399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4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15"/>
      <c r="Q214" s="415"/>
      <c r="R214" s="415"/>
      <c r="S214" s="399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4301011719</v>
      </c>
      <c r="D215" s="398">
        <v>4680115884298</v>
      </c>
      <c r="E215" s="399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7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15"/>
      <c r="Q215" s="415"/>
      <c r="R215" s="415"/>
      <c r="S215" s="399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4301011733</v>
      </c>
      <c r="D216" s="398">
        <v>4680115884250</v>
      </c>
      <c r="E216" s="399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15"/>
      <c r="Q216" s="415"/>
      <c r="R216" s="415"/>
      <c r="S216" s="399"/>
      <c r="T216" s="34"/>
      <c r="U216" s="34"/>
      <c r="V216" s="35" t="s">
        <v>66</v>
      </c>
      <c r="W216" s="385">
        <v>90</v>
      </c>
      <c r="X216" s="386">
        <f t="shared" si="39"/>
        <v>92.8</v>
      </c>
      <c r="Y216" s="36">
        <f>IFERROR(IF(X216=0,"",ROUNDUP(X216/H216,0)*0.02175),"")</f>
        <v>0.17399999999999999</v>
      </c>
      <c r="Z216" s="56"/>
      <c r="AA216" s="57"/>
      <c r="AE216" s="64"/>
      <c r="BB216" s="189" t="s">
        <v>1</v>
      </c>
      <c r="BL216" s="64">
        <f t="shared" si="40"/>
        <v>93.724137931034491</v>
      </c>
      <c r="BM216" s="64">
        <f t="shared" si="41"/>
        <v>96.639999999999986</v>
      </c>
      <c r="BN216" s="64">
        <f t="shared" si="42"/>
        <v>0.13854679802955663</v>
      </c>
      <c r="BO216" s="64">
        <f t="shared" si="43"/>
        <v>0.14285714285714285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4301011718</v>
      </c>
      <c r="D217" s="398">
        <v>4680115884281</v>
      </c>
      <c r="E217" s="399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7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15"/>
      <c r="Q217" s="415"/>
      <c r="R217" s="415"/>
      <c r="S217" s="399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4301011720</v>
      </c>
      <c r="D218" s="398">
        <v>4680115884199</v>
      </c>
      <c r="E218" s="399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15"/>
      <c r="Q218" s="415"/>
      <c r="R218" s="415"/>
      <c r="S218" s="399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4301011716</v>
      </c>
      <c r="D219" s="398">
        <v>4680115884267</v>
      </c>
      <c r="E219" s="399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7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15"/>
      <c r="Q219" s="415"/>
      <c r="R219" s="415"/>
      <c r="S219" s="399"/>
      <c r="T219" s="34"/>
      <c r="U219" s="34"/>
      <c r="V219" s="35" t="s">
        <v>66</v>
      </c>
      <c r="W219" s="385">
        <v>12</v>
      </c>
      <c r="X219" s="386">
        <f t="shared" si="39"/>
        <v>12</v>
      </c>
      <c r="Y219" s="36">
        <f>IFERROR(IF(X219=0,"",ROUNDUP(X219/H219,0)*0.00937),"")</f>
        <v>2.811E-2</v>
      </c>
      <c r="Z219" s="56"/>
      <c r="AA219" s="57"/>
      <c r="AE219" s="64"/>
      <c r="BB219" s="192" t="s">
        <v>1</v>
      </c>
      <c r="BL219" s="64">
        <f t="shared" si="40"/>
        <v>12.72</v>
      </c>
      <c r="BM219" s="64">
        <f t="shared" si="41"/>
        <v>12.72</v>
      </c>
      <c r="BN219" s="64">
        <f t="shared" si="42"/>
        <v>2.5000000000000001E-2</v>
      </c>
      <c r="BO219" s="64">
        <f t="shared" si="43"/>
        <v>2.5000000000000001E-2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4301011593</v>
      </c>
      <c r="D220" s="398">
        <v>4680115882973</v>
      </c>
      <c r="E220" s="399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7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15"/>
      <c r="Q220" s="415"/>
      <c r="R220" s="415"/>
      <c r="S220" s="399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x14ac:dyDescent="0.2">
      <c r="A221" s="391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3"/>
      <c r="O221" s="407" t="s">
        <v>70</v>
      </c>
      <c r="P221" s="408"/>
      <c r="Q221" s="408"/>
      <c r="R221" s="408"/>
      <c r="S221" s="408"/>
      <c r="T221" s="408"/>
      <c r="U221" s="409"/>
      <c r="V221" s="37" t="s">
        <v>71</v>
      </c>
      <c r="W221" s="387">
        <f>IFERROR(W214/H214,"0")+IFERROR(W215/H215,"0")+IFERROR(W216/H216,"0")+IFERROR(W217/H217,"0")+IFERROR(W218/H218,"0")+IFERROR(W219/H219,"0")+IFERROR(W220/H220,"0")</f>
        <v>10.758620689655173</v>
      </c>
      <c r="X221" s="387">
        <f>IFERROR(X214/H214,"0")+IFERROR(X215/H215,"0")+IFERROR(X216/H216,"0")+IFERROR(X217/H217,"0")+IFERROR(X218/H218,"0")+IFERROR(X219/H219,"0")+IFERROR(X220/H220,"0")</f>
        <v>11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0.20210999999999998</v>
      </c>
      <c r="Z221" s="388"/>
      <c r="AA221" s="388"/>
    </row>
    <row r="222" spans="1:67" x14ac:dyDescent="0.2">
      <c r="A222" s="392"/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3"/>
      <c r="O222" s="407" t="s">
        <v>70</v>
      </c>
      <c r="P222" s="408"/>
      <c r="Q222" s="408"/>
      <c r="R222" s="408"/>
      <c r="S222" s="408"/>
      <c r="T222" s="408"/>
      <c r="U222" s="409"/>
      <c r="V222" s="37" t="s">
        <v>66</v>
      </c>
      <c r="W222" s="387">
        <f>IFERROR(SUM(W214:W220),"0")</f>
        <v>102</v>
      </c>
      <c r="X222" s="387">
        <f>IFERROR(SUM(X214:X220),"0")</f>
        <v>104.8</v>
      </c>
      <c r="Y222" s="37"/>
      <c r="Z222" s="388"/>
      <c r="AA222" s="388"/>
    </row>
    <row r="223" spans="1:67" ht="14.25" hidden="1" customHeight="1" x14ac:dyDescent="0.25">
      <c r="A223" s="406" t="s">
        <v>61</v>
      </c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98">
        <v>4607091389845</v>
      </c>
      <c r="E224" s="399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7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15"/>
      <c r="Q224" s="415"/>
      <c r="R224" s="415"/>
      <c r="S224" s="399"/>
      <c r="T224" s="34"/>
      <c r="U224" s="34"/>
      <c r="V224" s="35" t="s">
        <v>66</v>
      </c>
      <c r="W224" s="385">
        <v>175</v>
      </c>
      <c r="X224" s="386">
        <f>IFERROR(IF(W224="",0,CEILING((W224/$H224),1)*$H224),"")</f>
        <v>176.4</v>
      </c>
      <c r="Y224" s="36">
        <f>IFERROR(IF(X224=0,"",ROUNDUP(X224/H224,0)*0.00502),"")</f>
        <v>0.42168</v>
      </c>
      <c r="Z224" s="56"/>
      <c r="AA224" s="57"/>
      <c r="AE224" s="64"/>
      <c r="BB224" s="194" t="s">
        <v>1</v>
      </c>
      <c r="BL224" s="64">
        <f>IFERROR(W224*I224/H224,"0")</f>
        <v>183.33333333333334</v>
      </c>
      <c r="BM224" s="64">
        <f>IFERROR(X224*I224/H224,"0")</f>
        <v>184.8</v>
      </c>
      <c r="BN224" s="64">
        <f>IFERROR(1/J224*(W224/H224),"0")</f>
        <v>0.35612535612535612</v>
      </c>
      <c r="BO224" s="64">
        <f>IFERROR(1/J224*(X224/H224),"0")</f>
        <v>0.35897435897435903</v>
      </c>
    </row>
    <row r="225" spans="1:67" ht="27" hidden="1" customHeight="1" x14ac:dyDescent="0.25">
      <c r="A225" s="54" t="s">
        <v>360</v>
      </c>
      <c r="B225" s="54" t="s">
        <v>361</v>
      </c>
      <c r="C225" s="31">
        <v>4301031306</v>
      </c>
      <c r="D225" s="398">
        <v>4680115882881</v>
      </c>
      <c r="E225" s="399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15"/>
      <c r="Q225" s="415"/>
      <c r="R225" s="415"/>
      <c r="S225" s="399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1"/>
      <c r="B226" s="392"/>
      <c r="C226" s="392"/>
      <c r="D226" s="392"/>
      <c r="E226" s="392"/>
      <c r="F226" s="392"/>
      <c r="G226" s="392"/>
      <c r="H226" s="392"/>
      <c r="I226" s="392"/>
      <c r="J226" s="392"/>
      <c r="K226" s="392"/>
      <c r="L226" s="392"/>
      <c r="M226" s="392"/>
      <c r="N226" s="393"/>
      <c r="O226" s="407" t="s">
        <v>70</v>
      </c>
      <c r="P226" s="408"/>
      <c r="Q226" s="408"/>
      <c r="R226" s="408"/>
      <c r="S226" s="408"/>
      <c r="T226" s="408"/>
      <c r="U226" s="409"/>
      <c r="V226" s="37" t="s">
        <v>71</v>
      </c>
      <c r="W226" s="387">
        <f>IFERROR(W224/H224,"0")+IFERROR(W225/H225,"0")</f>
        <v>83.333333333333329</v>
      </c>
      <c r="X226" s="387">
        <f>IFERROR(X224/H224,"0")+IFERROR(X225/H225,"0")</f>
        <v>84</v>
      </c>
      <c r="Y226" s="387">
        <f>IFERROR(IF(Y224="",0,Y224),"0")+IFERROR(IF(Y225="",0,Y225),"0")</f>
        <v>0.42168</v>
      </c>
      <c r="Z226" s="388"/>
      <c r="AA226" s="388"/>
    </row>
    <row r="227" spans="1:67" x14ac:dyDescent="0.2">
      <c r="A227" s="392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3"/>
      <c r="O227" s="407" t="s">
        <v>70</v>
      </c>
      <c r="P227" s="408"/>
      <c r="Q227" s="408"/>
      <c r="R227" s="408"/>
      <c r="S227" s="408"/>
      <c r="T227" s="408"/>
      <c r="U227" s="409"/>
      <c r="V227" s="37" t="s">
        <v>66</v>
      </c>
      <c r="W227" s="387">
        <f>IFERROR(SUM(W224:W225),"0")</f>
        <v>175</v>
      </c>
      <c r="X227" s="387">
        <f>IFERROR(SUM(X224:X225),"0")</f>
        <v>176.4</v>
      </c>
      <c r="Y227" s="37"/>
      <c r="Z227" s="388"/>
      <c r="AA227" s="388"/>
    </row>
    <row r="228" spans="1:67" ht="16.5" hidden="1" customHeight="1" x14ac:dyDescent="0.25">
      <c r="A228" s="423" t="s">
        <v>362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392"/>
      <c r="Z228" s="379"/>
      <c r="AA228" s="379"/>
    </row>
    <row r="229" spans="1:67" ht="14.25" hidden="1" customHeight="1" x14ac:dyDescent="0.25">
      <c r="A229" s="406" t="s">
        <v>113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78"/>
      <c r="AA229" s="378"/>
    </row>
    <row r="230" spans="1:67" ht="27" customHeight="1" x14ac:dyDescent="0.25">
      <c r="A230" s="54" t="s">
        <v>363</v>
      </c>
      <c r="B230" s="54" t="s">
        <v>364</v>
      </c>
      <c r="C230" s="31">
        <v>4301011826</v>
      </c>
      <c r="D230" s="398">
        <v>4680115884137</v>
      </c>
      <c r="E230" s="399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15"/>
      <c r="Q230" s="415"/>
      <c r="R230" s="415"/>
      <c r="S230" s="399"/>
      <c r="T230" s="34"/>
      <c r="U230" s="34"/>
      <c r="V230" s="35" t="s">
        <v>66</v>
      </c>
      <c r="W230" s="385">
        <v>50</v>
      </c>
      <c r="X230" s="386">
        <f t="shared" ref="X230:X237" si="44">IFERROR(IF(W230="",0,CEILING((W230/$H230),1)*$H230),"")</f>
        <v>58</v>
      </c>
      <c r="Y230" s="36">
        <f>IFERROR(IF(X230=0,"",ROUNDUP(X230/H230,0)*0.02175),"")</f>
        <v>0.10874999999999999</v>
      </c>
      <c r="Z230" s="56"/>
      <c r="AA230" s="57"/>
      <c r="AE230" s="64"/>
      <c r="BB230" s="196" t="s">
        <v>1</v>
      </c>
      <c r="BL230" s="64">
        <f t="shared" ref="BL230:BL237" si="45">IFERROR(W230*I230/H230,"0")</f>
        <v>52.068965517241381</v>
      </c>
      <c r="BM230" s="64">
        <f t="shared" ref="BM230:BM237" si="46">IFERROR(X230*I230/H230,"0")</f>
        <v>60.4</v>
      </c>
      <c r="BN230" s="64">
        <f t="shared" ref="BN230:BN237" si="47">IFERROR(1/J230*(W230/H230),"0")</f>
        <v>7.6970443349753698E-2</v>
      </c>
      <c r="BO230" s="64">
        <f t="shared" ref="BO230:BO237" si="48">IFERROR(1/J230*(X230/H230),"0")</f>
        <v>8.9285714285714274E-2</v>
      </c>
    </row>
    <row r="231" spans="1:67" ht="27" hidden="1" customHeight="1" x14ac:dyDescent="0.25">
      <c r="A231" s="54" t="s">
        <v>363</v>
      </c>
      <c r="B231" s="54" t="s">
        <v>365</v>
      </c>
      <c r="C231" s="31">
        <v>4301011942</v>
      </c>
      <c r="D231" s="398">
        <v>4680115884137</v>
      </c>
      <c r="E231" s="399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456" t="s">
        <v>366</v>
      </c>
      <c r="P231" s="415"/>
      <c r="Q231" s="415"/>
      <c r="R231" s="415"/>
      <c r="S231" s="399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4301011724</v>
      </c>
      <c r="D232" s="398">
        <v>4680115884236</v>
      </c>
      <c r="E232" s="399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15"/>
      <c r="Q232" s="415"/>
      <c r="R232" s="415"/>
      <c r="S232" s="399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4301011721</v>
      </c>
      <c r="D233" s="398">
        <v>4680115884175</v>
      </c>
      <c r="E233" s="399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5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15"/>
      <c r="Q233" s="415"/>
      <c r="R233" s="415"/>
      <c r="S233" s="399"/>
      <c r="T233" s="34"/>
      <c r="U233" s="34"/>
      <c r="V233" s="35" t="s">
        <v>66</v>
      </c>
      <c r="W233" s="385">
        <v>90</v>
      </c>
      <c r="X233" s="386">
        <f t="shared" si="44"/>
        <v>92.8</v>
      </c>
      <c r="Y233" s="36">
        <f>IFERROR(IF(X233=0,"",ROUNDUP(X233/H233,0)*0.02175),"")</f>
        <v>0.17399999999999999</v>
      </c>
      <c r="Z233" s="56"/>
      <c r="AA233" s="57"/>
      <c r="AE233" s="64"/>
      <c r="BB233" s="199" t="s">
        <v>1</v>
      </c>
      <c r="BL233" s="64">
        <f t="shared" si="45"/>
        <v>93.724137931034491</v>
      </c>
      <c r="BM233" s="64">
        <f t="shared" si="46"/>
        <v>96.639999999999986</v>
      </c>
      <c r="BN233" s="64">
        <f t="shared" si="47"/>
        <v>0.13854679802955663</v>
      </c>
      <c r="BO233" s="64">
        <f t="shared" si="48"/>
        <v>0.14285714285714285</v>
      </c>
    </row>
    <row r="234" spans="1:67" ht="27" customHeight="1" x14ac:dyDescent="0.25">
      <c r="A234" s="54" t="s">
        <v>371</v>
      </c>
      <c r="B234" s="54" t="s">
        <v>372</v>
      </c>
      <c r="C234" s="31">
        <v>4301011824</v>
      </c>
      <c r="D234" s="398">
        <v>4680115884144</v>
      </c>
      <c r="E234" s="399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7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15"/>
      <c r="Q234" s="415"/>
      <c r="R234" s="415"/>
      <c r="S234" s="399"/>
      <c r="T234" s="34"/>
      <c r="U234" s="34"/>
      <c r="V234" s="35" t="s">
        <v>66</v>
      </c>
      <c r="W234" s="385">
        <v>20</v>
      </c>
      <c r="X234" s="386">
        <f t="shared" si="44"/>
        <v>20</v>
      </c>
      <c r="Y234" s="36">
        <f>IFERROR(IF(X234=0,"",ROUNDUP(X234/H234,0)*0.00937),"")</f>
        <v>4.6850000000000003E-2</v>
      </c>
      <c r="Z234" s="56"/>
      <c r="AA234" s="57"/>
      <c r="AE234" s="64"/>
      <c r="BB234" s="200" t="s">
        <v>1</v>
      </c>
      <c r="BL234" s="64">
        <f t="shared" si="45"/>
        <v>21.200000000000003</v>
      </c>
      <c r="BM234" s="64">
        <f t="shared" si="46"/>
        <v>21.200000000000003</v>
      </c>
      <c r="BN234" s="64">
        <f t="shared" si="47"/>
        <v>4.1666666666666664E-2</v>
      </c>
      <c r="BO234" s="64">
        <f t="shared" si="48"/>
        <v>4.1666666666666664E-2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4301011963</v>
      </c>
      <c r="D235" s="398">
        <v>4680115885288</v>
      </c>
      <c r="E235" s="399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645" t="s">
        <v>375</v>
      </c>
      <c r="P235" s="415"/>
      <c r="Q235" s="415"/>
      <c r="R235" s="415"/>
      <c r="S235" s="399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4301011726</v>
      </c>
      <c r="D236" s="398">
        <v>4680115884182</v>
      </c>
      <c r="E236" s="399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5"/>
      <c r="Q236" s="415"/>
      <c r="R236" s="415"/>
      <c r="S236" s="399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4301011722</v>
      </c>
      <c r="D237" s="398">
        <v>4680115884205</v>
      </c>
      <c r="E237" s="399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5"/>
      <c r="Q237" s="415"/>
      <c r="R237" s="415"/>
      <c r="S237" s="399"/>
      <c r="T237" s="34"/>
      <c r="U237" s="34"/>
      <c r="V237" s="35" t="s">
        <v>66</v>
      </c>
      <c r="W237" s="385">
        <v>40</v>
      </c>
      <c r="X237" s="386">
        <f t="shared" si="44"/>
        <v>40</v>
      </c>
      <c r="Y237" s="36">
        <f>IFERROR(IF(X237=0,"",ROUNDUP(X237/H237,0)*0.00937),"")</f>
        <v>9.3700000000000006E-2</v>
      </c>
      <c r="Z237" s="56"/>
      <c r="AA237" s="57"/>
      <c r="AE237" s="64"/>
      <c r="BB237" s="203" t="s">
        <v>1</v>
      </c>
      <c r="BL237" s="64">
        <f t="shared" si="45"/>
        <v>42.400000000000006</v>
      </c>
      <c r="BM237" s="64">
        <f t="shared" si="46"/>
        <v>42.400000000000006</v>
      </c>
      <c r="BN237" s="64">
        <f t="shared" si="47"/>
        <v>8.3333333333333329E-2</v>
      </c>
      <c r="BO237" s="64">
        <f t="shared" si="48"/>
        <v>8.3333333333333329E-2</v>
      </c>
    </row>
    <row r="238" spans="1:67" x14ac:dyDescent="0.2">
      <c r="A238" s="391"/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3"/>
      <c r="O238" s="407" t="s">
        <v>70</v>
      </c>
      <c r="P238" s="408"/>
      <c r="Q238" s="408"/>
      <c r="R238" s="408"/>
      <c r="S238" s="408"/>
      <c r="T238" s="408"/>
      <c r="U238" s="409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27.068965517241381</v>
      </c>
      <c r="X238" s="387">
        <f>IFERROR(X230/H230,"0")+IFERROR(X231/H231,"0")+IFERROR(X232/H232,"0")+IFERROR(X233/H233,"0")+IFERROR(X234/H234,"0")+IFERROR(X235/H235,"0")+IFERROR(X236/H236,"0")+IFERROR(X237/H237,"0")</f>
        <v>28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0.42329999999999995</v>
      </c>
      <c r="Z238" s="388"/>
      <c r="AA238" s="388"/>
    </row>
    <row r="239" spans="1:67" x14ac:dyDescent="0.2">
      <c r="A239" s="392"/>
      <c r="B239" s="392"/>
      <c r="C239" s="392"/>
      <c r="D239" s="392"/>
      <c r="E239" s="392"/>
      <c r="F239" s="392"/>
      <c r="G239" s="392"/>
      <c r="H239" s="392"/>
      <c r="I239" s="392"/>
      <c r="J239" s="392"/>
      <c r="K239" s="392"/>
      <c r="L239" s="392"/>
      <c r="M239" s="392"/>
      <c r="N239" s="393"/>
      <c r="O239" s="407" t="s">
        <v>70</v>
      </c>
      <c r="P239" s="408"/>
      <c r="Q239" s="408"/>
      <c r="R239" s="408"/>
      <c r="S239" s="408"/>
      <c r="T239" s="408"/>
      <c r="U239" s="409"/>
      <c r="V239" s="37" t="s">
        <v>66</v>
      </c>
      <c r="W239" s="387">
        <f>IFERROR(SUM(W230:W237),"0")</f>
        <v>200</v>
      </c>
      <c r="X239" s="387">
        <f>IFERROR(SUM(X230:X237),"0")</f>
        <v>210.8</v>
      </c>
      <c r="Y239" s="37"/>
      <c r="Z239" s="388"/>
      <c r="AA239" s="388"/>
    </row>
    <row r="240" spans="1:67" ht="16.5" hidden="1" customHeight="1" x14ac:dyDescent="0.25">
      <c r="A240" s="423" t="s">
        <v>380</v>
      </c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392"/>
      <c r="P240" s="392"/>
      <c r="Q240" s="392"/>
      <c r="R240" s="392"/>
      <c r="S240" s="392"/>
      <c r="T240" s="392"/>
      <c r="U240" s="392"/>
      <c r="V240" s="392"/>
      <c r="W240" s="392"/>
      <c r="X240" s="392"/>
      <c r="Y240" s="392"/>
      <c r="Z240" s="379"/>
      <c r="AA240" s="379"/>
    </row>
    <row r="241" spans="1:67" ht="14.25" hidden="1" customHeight="1" x14ac:dyDescent="0.25">
      <c r="A241" s="406" t="s">
        <v>113</v>
      </c>
      <c r="B241" s="392"/>
      <c r="C241" s="392"/>
      <c r="D241" s="392"/>
      <c r="E241" s="392"/>
      <c r="F241" s="392"/>
      <c r="G241" s="392"/>
      <c r="H241" s="392"/>
      <c r="I241" s="392"/>
      <c r="J241" s="392"/>
      <c r="K241" s="392"/>
      <c r="L241" s="392"/>
      <c r="M241" s="392"/>
      <c r="N241" s="392"/>
      <c r="O241" s="392"/>
      <c r="P241" s="392"/>
      <c r="Q241" s="392"/>
      <c r="R241" s="392"/>
      <c r="S241" s="392"/>
      <c r="T241" s="392"/>
      <c r="U241" s="392"/>
      <c r="V241" s="392"/>
      <c r="W241" s="392"/>
      <c r="X241" s="392"/>
      <c r="Y241" s="392"/>
      <c r="Z241" s="378"/>
      <c r="AA241" s="378"/>
    </row>
    <row r="242" spans="1:67" ht="27" hidden="1" customHeight="1" x14ac:dyDescent="0.25">
      <c r="A242" s="54" t="s">
        <v>381</v>
      </c>
      <c r="B242" s="54" t="s">
        <v>382</v>
      </c>
      <c r="C242" s="31">
        <v>4301012016</v>
      </c>
      <c r="D242" s="398">
        <v>4680115885554</v>
      </c>
      <c r="E242" s="399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727" t="s">
        <v>383</v>
      </c>
      <c r="P242" s="415"/>
      <c r="Q242" s="415"/>
      <c r="R242" s="415"/>
      <c r="S242" s="399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hidden="1" customHeight="1" x14ac:dyDescent="0.25">
      <c r="A243" s="54" t="s">
        <v>384</v>
      </c>
      <c r="B243" s="54" t="s">
        <v>385</v>
      </c>
      <c r="C243" s="31">
        <v>4301012024</v>
      </c>
      <c r="D243" s="398">
        <v>4680115885615</v>
      </c>
      <c r="E243" s="399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491" t="s">
        <v>386</v>
      </c>
      <c r="P243" s="415"/>
      <c r="Q243" s="415"/>
      <c r="R243" s="415"/>
      <c r="S243" s="399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387</v>
      </c>
      <c r="B244" s="54" t="s">
        <v>388</v>
      </c>
      <c r="C244" s="31">
        <v>4301011858</v>
      </c>
      <c r="D244" s="398">
        <v>4680115885646</v>
      </c>
      <c r="E244" s="399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80" t="s">
        <v>389</v>
      </c>
      <c r="P244" s="415"/>
      <c r="Q244" s="415"/>
      <c r="R244" s="415"/>
      <c r="S244" s="399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4301011328</v>
      </c>
      <c r="D245" s="398">
        <v>4607091386011</v>
      </c>
      <c r="E245" s="399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15"/>
      <c r="Q245" s="415"/>
      <c r="R245" s="415"/>
      <c r="S245" s="399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4301011329</v>
      </c>
      <c r="D246" s="398">
        <v>4607091387308</v>
      </c>
      <c r="E246" s="399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15"/>
      <c r="Q246" s="415"/>
      <c r="R246" s="415"/>
      <c r="S246" s="399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4301011049</v>
      </c>
      <c r="D247" s="398">
        <v>4607091387339</v>
      </c>
      <c r="E247" s="399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15"/>
      <c r="Q247" s="415"/>
      <c r="R247" s="415"/>
      <c r="S247" s="399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4301011573</v>
      </c>
      <c r="D248" s="398">
        <v>4680115881938</v>
      </c>
      <c r="E248" s="399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15"/>
      <c r="Q248" s="415"/>
      <c r="R248" s="415"/>
      <c r="S248" s="399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hidden="1" customHeight="1" x14ac:dyDescent="0.25">
      <c r="A249" s="54" t="s">
        <v>398</v>
      </c>
      <c r="B249" s="54" t="s">
        <v>399</v>
      </c>
      <c r="C249" s="31">
        <v>4301010944</v>
      </c>
      <c r="D249" s="398">
        <v>4607091387346</v>
      </c>
      <c r="E249" s="399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15"/>
      <c r="Q249" s="415"/>
      <c r="R249" s="415"/>
      <c r="S249" s="399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hidden="1" x14ac:dyDescent="0.2">
      <c r="A250" s="391"/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3"/>
      <c r="O250" s="407" t="s">
        <v>70</v>
      </c>
      <c r="P250" s="408"/>
      <c r="Q250" s="408"/>
      <c r="R250" s="408"/>
      <c r="S250" s="408"/>
      <c r="T250" s="408"/>
      <c r="U250" s="409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hidden="1" x14ac:dyDescent="0.2">
      <c r="A251" s="392"/>
      <c r="B251" s="392"/>
      <c r="C251" s="392"/>
      <c r="D251" s="392"/>
      <c r="E251" s="392"/>
      <c r="F251" s="392"/>
      <c r="G251" s="392"/>
      <c r="H251" s="392"/>
      <c r="I251" s="392"/>
      <c r="J251" s="392"/>
      <c r="K251" s="392"/>
      <c r="L251" s="392"/>
      <c r="M251" s="392"/>
      <c r="N251" s="393"/>
      <c r="O251" s="407" t="s">
        <v>70</v>
      </c>
      <c r="P251" s="408"/>
      <c r="Q251" s="408"/>
      <c r="R251" s="408"/>
      <c r="S251" s="408"/>
      <c r="T251" s="408"/>
      <c r="U251" s="409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hidden="1" customHeight="1" x14ac:dyDescent="0.25">
      <c r="A252" s="406" t="s">
        <v>61</v>
      </c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2"/>
      <c r="O252" s="392"/>
      <c r="P252" s="392"/>
      <c r="Q252" s="392"/>
      <c r="R252" s="392"/>
      <c r="S252" s="392"/>
      <c r="T252" s="392"/>
      <c r="U252" s="392"/>
      <c r="V252" s="392"/>
      <c r="W252" s="392"/>
      <c r="X252" s="392"/>
      <c r="Y252" s="392"/>
      <c r="Z252" s="378"/>
      <c r="AA252" s="378"/>
    </row>
    <row r="253" spans="1:67" ht="27" hidden="1" customHeight="1" x14ac:dyDescent="0.25">
      <c r="A253" s="54" t="s">
        <v>400</v>
      </c>
      <c r="B253" s="54" t="s">
        <v>401</v>
      </c>
      <c r="C253" s="31">
        <v>4301030878</v>
      </c>
      <c r="D253" s="398">
        <v>4607091387193</v>
      </c>
      <c r="E253" s="399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15"/>
      <c r="Q253" s="415"/>
      <c r="R253" s="415"/>
      <c r="S253" s="399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4301031153</v>
      </c>
      <c r="D254" s="398">
        <v>4607091387230</v>
      </c>
      <c r="E254" s="399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15"/>
      <c r="Q254" s="415"/>
      <c r="R254" s="415"/>
      <c r="S254" s="399"/>
      <c r="T254" s="34"/>
      <c r="U254" s="34"/>
      <c r="V254" s="35" t="s">
        <v>66</v>
      </c>
      <c r="W254" s="385">
        <v>0</v>
      </c>
      <c r="X254" s="386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404</v>
      </c>
      <c r="B255" s="54" t="s">
        <v>405</v>
      </c>
      <c r="C255" s="31">
        <v>4301031152</v>
      </c>
      <c r="D255" s="398">
        <v>4607091387285</v>
      </c>
      <c r="E255" s="399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7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15"/>
      <c r="Q255" s="415"/>
      <c r="R255" s="415"/>
      <c r="S255" s="399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91"/>
      <c r="B256" s="392"/>
      <c r="C256" s="392"/>
      <c r="D256" s="392"/>
      <c r="E256" s="392"/>
      <c r="F256" s="392"/>
      <c r="G256" s="392"/>
      <c r="H256" s="392"/>
      <c r="I256" s="392"/>
      <c r="J256" s="392"/>
      <c r="K256" s="392"/>
      <c r="L256" s="392"/>
      <c r="M256" s="392"/>
      <c r="N256" s="393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87">
        <f>IFERROR(W253/H253,"0")+IFERROR(W254/H254,"0")+IFERROR(W255/H255,"0")</f>
        <v>0</v>
      </c>
      <c r="X256" s="387">
        <f>IFERROR(X253/H253,"0")+IFERROR(X254/H254,"0")+IFERROR(X255/H255,"0")</f>
        <v>0</v>
      </c>
      <c r="Y256" s="387">
        <f>IFERROR(IF(Y253="",0,Y253),"0")+IFERROR(IF(Y254="",0,Y254),"0")+IFERROR(IF(Y255="",0,Y255),"0")</f>
        <v>0</v>
      </c>
      <c r="Z256" s="388"/>
      <c r="AA256" s="388"/>
    </row>
    <row r="257" spans="1:67" hidden="1" x14ac:dyDescent="0.2">
      <c r="A257" s="392"/>
      <c r="B257" s="392"/>
      <c r="C257" s="392"/>
      <c r="D257" s="392"/>
      <c r="E257" s="392"/>
      <c r="F257" s="392"/>
      <c r="G257" s="392"/>
      <c r="H257" s="392"/>
      <c r="I257" s="392"/>
      <c r="J257" s="392"/>
      <c r="K257" s="392"/>
      <c r="L257" s="392"/>
      <c r="M257" s="392"/>
      <c r="N257" s="393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87">
        <f>IFERROR(SUM(W253:W255),"0")</f>
        <v>0</v>
      </c>
      <c r="X257" s="387">
        <f>IFERROR(SUM(X253:X255),"0")</f>
        <v>0</v>
      </c>
      <c r="Y257" s="37"/>
      <c r="Z257" s="388"/>
      <c r="AA257" s="388"/>
    </row>
    <row r="258" spans="1:67" ht="14.25" hidden="1" customHeight="1" x14ac:dyDescent="0.25">
      <c r="A258" s="406" t="s">
        <v>72</v>
      </c>
      <c r="B258" s="392"/>
      <c r="C258" s="392"/>
      <c r="D258" s="392"/>
      <c r="E258" s="392"/>
      <c r="F258" s="392"/>
      <c r="G258" s="392"/>
      <c r="H258" s="392"/>
      <c r="I258" s="392"/>
      <c r="J258" s="392"/>
      <c r="K258" s="392"/>
      <c r="L258" s="392"/>
      <c r="M258" s="392"/>
      <c r="N258" s="392"/>
      <c r="O258" s="392"/>
      <c r="P258" s="392"/>
      <c r="Q258" s="392"/>
      <c r="R258" s="392"/>
      <c r="S258" s="392"/>
      <c r="T258" s="392"/>
      <c r="U258" s="392"/>
      <c r="V258" s="392"/>
      <c r="W258" s="392"/>
      <c r="X258" s="392"/>
      <c r="Y258" s="392"/>
      <c r="Z258" s="378"/>
      <c r="AA258" s="378"/>
    </row>
    <row r="259" spans="1:67" ht="16.5" hidden="1" customHeight="1" x14ac:dyDescent="0.25">
      <c r="A259" s="54" t="s">
        <v>406</v>
      </c>
      <c r="B259" s="54" t="s">
        <v>407</v>
      </c>
      <c r="C259" s="31">
        <v>4301051100</v>
      </c>
      <c r="D259" s="398">
        <v>4607091387766</v>
      </c>
      <c r="E259" s="399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15"/>
      <c r="Q259" s="415"/>
      <c r="R259" s="415"/>
      <c r="S259" s="399"/>
      <c r="T259" s="34"/>
      <c r="U259" s="34"/>
      <c r="V259" s="35" t="s">
        <v>66</v>
      </c>
      <c r="W259" s="385">
        <v>0</v>
      </c>
      <c r="X259" s="386">
        <f t="shared" ref="X259:X265" si="54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ref="BL259:BL265" si="55">IFERROR(W259*I259/H259,"0")</f>
        <v>0</v>
      </c>
      <c r="BM259" s="64">
        <f t="shared" ref="BM259:BM265" si="56">IFERROR(X259*I259/H259,"0")</f>
        <v>0</v>
      </c>
      <c r="BN259" s="64">
        <f t="shared" ref="BN259:BN265" si="57">IFERROR(1/J259*(W259/H259),"0")</f>
        <v>0</v>
      </c>
      <c r="BO259" s="64">
        <f t="shared" ref="BO259:BO265" si="58">IFERROR(1/J259*(X259/H259),"0")</f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4301051116</v>
      </c>
      <c r="D260" s="398">
        <v>4607091387957</v>
      </c>
      <c r="E260" s="399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6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15"/>
      <c r="Q260" s="415"/>
      <c r="R260" s="415"/>
      <c r="S260" s="399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hidden="1" customHeight="1" x14ac:dyDescent="0.25">
      <c r="A261" s="54" t="s">
        <v>410</v>
      </c>
      <c r="B261" s="54" t="s">
        <v>411</v>
      </c>
      <c r="C261" s="31">
        <v>4301051115</v>
      </c>
      <c r="D261" s="398">
        <v>4607091387964</v>
      </c>
      <c r="E261" s="399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15"/>
      <c r="Q261" s="415"/>
      <c r="R261" s="415"/>
      <c r="S261" s="399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hidden="1" customHeight="1" x14ac:dyDescent="0.25">
      <c r="A262" s="54" t="s">
        <v>412</v>
      </c>
      <c r="B262" s="54" t="s">
        <v>413</v>
      </c>
      <c r="C262" s="31">
        <v>4301051731</v>
      </c>
      <c r="D262" s="398">
        <v>4680115884618</v>
      </c>
      <c r="E262" s="399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4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15"/>
      <c r="Q262" s="415"/>
      <c r="R262" s="415"/>
      <c r="S262" s="399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4301051705</v>
      </c>
      <c r="D263" s="398">
        <v>4680115884588</v>
      </c>
      <c r="E263" s="399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7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415"/>
      <c r="Q263" s="415"/>
      <c r="R263" s="415"/>
      <c r="S263" s="399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4301051130</v>
      </c>
      <c r="D264" s="398">
        <v>4607091387537</v>
      </c>
      <c r="E264" s="399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415"/>
      <c r="Q264" s="415"/>
      <c r="R264" s="415"/>
      <c r="S264" s="399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hidden="1" customHeight="1" x14ac:dyDescent="0.25">
      <c r="A265" s="54" t="s">
        <v>418</v>
      </c>
      <c r="B265" s="54" t="s">
        <v>419</v>
      </c>
      <c r="C265" s="31">
        <v>4301051132</v>
      </c>
      <c r="D265" s="398">
        <v>4607091387513</v>
      </c>
      <c r="E265" s="399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415"/>
      <c r="Q265" s="415"/>
      <c r="R265" s="415"/>
      <c r="S265" s="399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hidden="1" x14ac:dyDescent="0.2">
      <c r="A266" s="391"/>
      <c r="B266" s="392"/>
      <c r="C266" s="392"/>
      <c r="D266" s="392"/>
      <c r="E266" s="392"/>
      <c r="F266" s="392"/>
      <c r="G266" s="392"/>
      <c r="H266" s="392"/>
      <c r="I266" s="392"/>
      <c r="J266" s="392"/>
      <c r="K266" s="392"/>
      <c r="L266" s="392"/>
      <c r="M266" s="392"/>
      <c r="N266" s="393"/>
      <c r="O266" s="407" t="s">
        <v>70</v>
      </c>
      <c r="P266" s="408"/>
      <c r="Q266" s="408"/>
      <c r="R266" s="408"/>
      <c r="S266" s="408"/>
      <c r="T266" s="408"/>
      <c r="U266" s="409"/>
      <c r="V266" s="37" t="s">
        <v>71</v>
      </c>
      <c r="W266" s="387">
        <f>IFERROR(W259/H259,"0")+IFERROR(W260/H260,"0")+IFERROR(W261/H261,"0")+IFERROR(W262/H262,"0")+IFERROR(W263/H263,"0")+IFERROR(W264/H264,"0")+IFERROR(W265/H265,"0")</f>
        <v>0</v>
      </c>
      <c r="X266" s="387">
        <f>IFERROR(X259/H259,"0")+IFERROR(X260/H260,"0")+IFERROR(X261/H261,"0")+IFERROR(X262/H262,"0")+IFERROR(X263/H263,"0")+IFERROR(X264/H264,"0")+IFERROR(X265/H265,"0")</f>
        <v>0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hidden="1" x14ac:dyDescent="0.2">
      <c r="A267" s="392"/>
      <c r="B267" s="392"/>
      <c r="C267" s="392"/>
      <c r="D267" s="392"/>
      <c r="E267" s="392"/>
      <c r="F267" s="392"/>
      <c r="G267" s="392"/>
      <c r="H267" s="392"/>
      <c r="I267" s="392"/>
      <c r="J267" s="392"/>
      <c r="K267" s="392"/>
      <c r="L267" s="392"/>
      <c r="M267" s="392"/>
      <c r="N267" s="393"/>
      <c r="O267" s="407" t="s">
        <v>70</v>
      </c>
      <c r="P267" s="408"/>
      <c r="Q267" s="408"/>
      <c r="R267" s="408"/>
      <c r="S267" s="408"/>
      <c r="T267" s="408"/>
      <c r="U267" s="409"/>
      <c r="V267" s="37" t="s">
        <v>66</v>
      </c>
      <c r="W267" s="387">
        <f>IFERROR(SUM(W259:W265),"0")</f>
        <v>0</v>
      </c>
      <c r="X267" s="387">
        <f>IFERROR(SUM(X259:X265),"0")</f>
        <v>0</v>
      </c>
      <c r="Y267" s="37"/>
      <c r="Z267" s="388"/>
      <c r="AA267" s="388"/>
    </row>
    <row r="268" spans="1:67" ht="14.25" hidden="1" customHeight="1" x14ac:dyDescent="0.25">
      <c r="A268" s="406" t="s">
        <v>215</v>
      </c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2"/>
      <c r="P268" s="392"/>
      <c r="Q268" s="392"/>
      <c r="R268" s="392"/>
      <c r="S268" s="392"/>
      <c r="T268" s="392"/>
      <c r="U268" s="392"/>
      <c r="V268" s="392"/>
      <c r="W268" s="392"/>
      <c r="X268" s="392"/>
      <c r="Y268" s="392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98">
        <v>4607091380880</v>
      </c>
      <c r="E269" s="399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577" t="s">
        <v>422</v>
      </c>
      <c r="P269" s="415"/>
      <c r="Q269" s="415"/>
      <c r="R269" s="415"/>
      <c r="S269" s="399"/>
      <c r="T269" s="34"/>
      <c r="U269" s="34"/>
      <c r="V269" s="35" t="s">
        <v>66</v>
      </c>
      <c r="W269" s="385">
        <v>50</v>
      </c>
      <c r="X269" s="386">
        <f>IFERROR(IF(W269="",0,CEILING((W269/$H269),1)*$H269),"")</f>
        <v>50.400000000000006</v>
      </c>
      <c r="Y269" s="36">
        <f>IFERROR(IF(X269=0,"",ROUNDUP(X269/H269,0)*0.02175),"")</f>
        <v>0.1305</v>
      </c>
      <c r="Z269" s="56"/>
      <c r="AA269" s="57"/>
      <c r="AE269" s="64"/>
      <c r="BB269" s="222" t="s">
        <v>1</v>
      </c>
      <c r="BL269" s="64">
        <f>IFERROR(W269*I269/H269,"0")</f>
        <v>53.357142857142861</v>
      </c>
      <c r="BM269" s="64">
        <f>IFERROR(X269*I269/H269,"0")</f>
        <v>53.784000000000006</v>
      </c>
      <c r="BN269" s="64">
        <f>IFERROR(1/J269*(W269/H269),"0")</f>
        <v>0.10629251700680271</v>
      </c>
      <c r="BO269" s="64">
        <f>IFERROR(1/J269*(X269/H269),"0")</f>
        <v>0.10714285714285714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98">
        <v>4607091384482</v>
      </c>
      <c r="E270" s="399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7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415"/>
      <c r="Q270" s="415"/>
      <c r="R270" s="415"/>
      <c r="S270" s="399"/>
      <c r="T270" s="34"/>
      <c r="U270" s="34"/>
      <c r="V270" s="35" t="s">
        <v>66</v>
      </c>
      <c r="W270" s="385">
        <v>300</v>
      </c>
      <c r="X270" s="386">
        <f>IFERROR(IF(W270="",0,CEILING((W270/$H270),1)*$H270),"")</f>
        <v>304.2</v>
      </c>
      <c r="Y270" s="36">
        <f>IFERROR(IF(X270=0,"",ROUNDUP(X270/H270,0)*0.02175),"")</f>
        <v>0.84824999999999995</v>
      </c>
      <c r="Z270" s="56"/>
      <c r="AA270" s="57"/>
      <c r="AE270" s="64"/>
      <c r="BB270" s="223" t="s">
        <v>1</v>
      </c>
      <c r="BL270" s="64">
        <f>IFERROR(W270*I270/H270,"0")</f>
        <v>321.69230769230774</v>
      </c>
      <c r="BM270" s="64">
        <f>IFERROR(X270*I270/H270,"0")</f>
        <v>326.19600000000003</v>
      </c>
      <c r="BN270" s="64">
        <f>IFERROR(1/J270*(W270/H270),"0")</f>
        <v>0.6868131868131867</v>
      </c>
      <c r="BO270" s="64">
        <f>IFERROR(1/J270*(X270/H270),"0")</f>
        <v>0.6964285714285714</v>
      </c>
    </row>
    <row r="271" spans="1:67" ht="16.5" customHeight="1" x14ac:dyDescent="0.25">
      <c r="A271" s="54" t="s">
        <v>425</v>
      </c>
      <c r="B271" s="54" t="s">
        <v>426</v>
      </c>
      <c r="C271" s="31">
        <v>4301060325</v>
      </c>
      <c r="D271" s="398">
        <v>4607091380897</v>
      </c>
      <c r="E271" s="399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7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415"/>
      <c r="Q271" s="415"/>
      <c r="R271" s="415"/>
      <c r="S271" s="399"/>
      <c r="T271" s="34"/>
      <c r="U271" s="34"/>
      <c r="V271" s="35" t="s">
        <v>66</v>
      </c>
      <c r="W271" s="385">
        <v>40</v>
      </c>
      <c r="X271" s="386">
        <f>IFERROR(IF(W271="",0,CEILING((W271/$H271),1)*$H271),"")</f>
        <v>42</v>
      </c>
      <c r="Y271" s="36">
        <f>IFERROR(IF(X271=0,"",ROUNDUP(X271/H271,0)*0.02175),"")</f>
        <v>0.10874999999999999</v>
      </c>
      <c r="Z271" s="56"/>
      <c r="AA271" s="57"/>
      <c r="AE271" s="64"/>
      <c r="BB271" s="224" t="s">
        <v>1</v>
      </c>
      <c r="BL271" s="64">
        <f>IFERROR(W271*I271/H271,"0")</f>
        <v>42.685714285714283</v>
      </c>
      <c r="BM271" s="64">
        <f>IFERROR(X271*I271/H271,"0")</f>
        <v>44.82</v>
      </c>
      <c r="BN271" s="64">
        <f>IFERROR(1/J271*(W271/H271),"0")</f>
        <v>8.5034013605442174E-2</v>
      </c>
      <c r="BO271" s="64">
        <f>IFERROR(1/J271*(X271/H271),"0")</f>
        <v>8.9285714285714274E-2</v>
      </c>
    </row>
    <row r="272" spans="1:67" x14ac:dyDescent="0.2">
      <c r="A272" s="391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393"/>
      <c r="O272" s="407" t="s">
        <v>70</v>
      </c>
      <c r="P272" s="408"/>
      <c r="Q272" s="408"/>
      <c r="R272" s="408"/>
      <c r="S272" s="408"/>
      <c r="T272" s="408"/>
      <c r="U272" s="409"/>
      <c r="V272" s="37" t="s">
        <v>71</v>
      </c>
      <c r="W272" s="387">
        <f>IFERROR(W269/H269,"0")+IFERROR(W270/H270,"0")+IFERROR(W271/H271,"0")</f>
        <v>49.175824175824175</v>
      </c>
      <c r="X272" s="387">
        <f>IFERROR(X269/H269,"0")+IFERROR(X270/H270,"0")+IFERROR(X271/H271,"0")</f>
        <v>50</v>
      </c>
      <c r="Y272" s="387">
        <f>IFERROR(IF(Y269="",0,Y269),"0")+IFERROR(IF(Y270="",0,Y270),"0")+IFERROR(IF(Y271="",0,Y271),"0")</f>
        <v>1.0874999999999999</v>
      </c>
      <c r="Z272" s="388"/>
      <c r="AA272" s="388"/>
    </row>
    <row r="273" spans="1:67" x14ac:dyDescent="0.2">
      <c r="A273" s="392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3"/>
      <c r="O273" s="407" t="s">
        <v>70</v>
      </c>
      <c r="P273" s="408"/>
      <c r="Q273" s="408"/>
      <c r="R273" s="408"/>
      <c r="S273" s="408"/>
      <c r="T273" s="408"/>
      <c r="U273" s="409"/>
      <c r="V273" s="37" t="s">
        <v>66</v>
      </c>
      <c r="W273" s="387">
        <f>IFERROR(SUM(W269:W271),"0")</f>
        <v>390</v>
      </c>
      <c r="X273" s="387">
        <f>IFERROR(SUM(X269:X271),"0")</f>
        <v>396.6</v>
      </c>
      <c r="Y273" s="37"/>
      <c r="Z273" s="388"/>
      <c r="AA273" s="388"/>
    </row>
    <row r="274" spans="1:67" ht="14.25" hidden="1" customHeight="1" x14ac:dyDescent="0.25">
      <c r="A274" s="406" t="s">
        <v>91</v>
      </c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2"/>
      <c r="P274" s="392"/>
      <c r="Q274" s="392"/>
      <c r="R274" s="392"/>
      <c r="S274" s="392"/>
      <c r="T274" s="392"/>
      <c r="U274" s="392"/>
      <c r="V274" s="392"/>
      <c r="W274" s="392"/>
      <c r="X274" s="392"/>
      <c r="Y274" s="392"/>
      <c r="Z274" s="378"/>
      <c r="AA274" s="378"/>
    </row>
    <row r="275" spans="1:67" ht="16.5" hidden="1" customHeight="1" x14ac:dyDescent="0.25">
      <c r="A275" s="54" t="s">
        <v>427</v>
      </c>
      <c r="B275" s="54" t="s">
        <v>428</v>
      </c>
      <c r="C275" s="31">
        <v>4301030232</v>
      </c>
      <c r="D275" s="398">
        <v>4607091388374</v>
      </c>
      <c r="E275" s="399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427" t="s">
        <v>429</v>
      </c>
      <c r="P275" s="415"/>
      <c r="Q275" s="415"/>
      <c r="R275" s="415"/>
      <c r="S275" s="399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430</v>
      </c>
      <c r="B276" s="54" t="s">
        <v>431</v>
      </c>
      <c r="C276" s="31">
        <v>4301030235</v>
      </c>
      <c r="D276" s="398">
        <v>4607091388381</v>
      </c>
      <c r="E276" s="399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544" t="s">
        <v>432</v>
      </c>
      <c r="P276" s="415"/>
      <c r="Q276" s="415"/>
      <c r="R276" s="415"/>
      <c r="S276" s="399"/>
      <c r="T276" s="34"/>
      <c r="U276" s="34"/>
      <c r="V276" s="35" t="s">
        <v>66</v>
      </c>
      <c r="W276" s="385">
        <v>20</v>
      </c>
      <c r="X276" s="386">
        <f>IFERROR(IF(W276="",0,CEILING((W276/$H276),1)*$H276),"")</f>
        <v>21.28</v>
      </c>
      <c r="Y276" s="36">
        <f>IFERROR(IF(X276=0,"",ROUNDUP(X276/H276,0)*0.00753),"")</f>
        <v>5.271E-2</v>
      </c>
      <c r="Z276" s="56"/>
      <c r="AA276" s="57"/>
      <c r="AE276" s="64"/>
      <c r="BB276" s="226" t="s">
        <v>1</v>
      </c>
      <c r="BL276" s="64">
        <f>IFERROR(W276*I276/H276,"0")</f>
        <v>21.84210526315789</v>
      </c>
      <c r="BM276" s="64">
        <f>IFERROR(X276*I276/H276,"0")</f>
        <v>23.240000000000002</v>
      </c>
      <c r="BN276" s="64">
        <f>IFERROR(1/J276*(W276/H276),"0")</f>
        <v>4.2172739541160589E-2</v>
      </c>
      <c r="BO276" s="64">
        <f>IFERROR(1/J276*(X276/H276),"0")</f>
        <v>4.4871794871794872E-2</v>
      </c>
    </row>
    <row r="277" spans="1:67" ht="27" customHeight="1" x14ac:dyDescent="0.25">
      <c r="A277" s="54" t="s">
        <v>433</v>
      </c>
      <c r="B277" s="54" t="s">
        <v>434</v>
      </c>
      <c r="C277" s="31">
        <v>4301030233</v>
      </c>
      <c r="D277" s="398">
        <v>4607091388404</v>
      </c>
      <c r="E277" s="399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4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415"/>
      <c r="Q277" s="415"/>
      <c r="R277" s="415"/>
      <c r="S277" s="399"/>
      <c r="T277" s="34"/>
      <c r="U277" s="34"/>
      <c r="V277" s="35" t="s">
        <v>66</v>
      </c>
      <c r="W277" s="385">
        <v>255</v>
      </c>
      <c r="X277" s="386">
        <f>IFERROR(IF(W277="",0,CEILING((W277/$H277),1)*$H277),"")</f>
        <v>254.99999999999997</v>
      </c>
      <c r="Y277" s="36">
        <f>IFERROR(IF(X277=0,"",ROUNDUP(X277/H277,0)*0.00753),"")</f>
        <v>0.753</v>
      </c>
      <c r="Z277" s="56"/>
      <c r="AA277" s="57"/>
      <c r="AE277" s="64"/>
      <c r="BB277" s="227" t="s">
        <v>1</v>
      </c>
      <c r="BL277" s="64">
        <f>IFERROR(W277*I277/H277,"0")</f>
        <v>290</v>
      </c>
      <c r="BM277" s="64">
        <f>IFERROR(X277*I277/H277,"0")</f>
        <v>290</v>
      </c>
      <c r="BN277" s="64">
        <f>IFERROR(1/J277*(W277/H277),"0")</f>
        <v>0.64102564102564097</v>
      </c>
      <c r="BO277" s="64">
        <f>IFERROR(1/J277*(X277/H277),"0")</f>
        <v>0.64102564102564097</v>
      </c>
    </row>
    <row r="278" spans="1:67" x14ac:dyDescent="0.2">
      <c r="A278" s="391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393"/>
      <c r="O278" s="407" t="s">
        <v>70</v>
      </c>
      <c r="P278" s="408"/>
      <c r="Q278" s="408"/>
      <c r="R278" s="408"/>
      <c r="S278" s="408"/>
      <c r="T278" s="408"/>
      <c r="U278" s="409"/>
      <c r="V278" s="37" t="s">
        <v>71</v>
      </c>
      <c r="W278" s="387">
        <f>IFERROR(W275/H275,"0")+IFERROR(W276/H276,"0")+IFERROR(W277/H277,"0")</f>
        <v>106.57894736842105</v>
      </c>
      <c r="X278" s="387">
        <f>IFERROR(X275/H275,"0")+IFERROR(X276/H276,"0")+IFERROR(X277/H277,"0")</f>
        <v>107</v>
      </c>
      <c r="Y278" s="387">
        <f>IFERROR(IF(Y275="",0,Y275),"0")+IFERROR(IF(Y276="",0,Y276),"0")+IFERROR(IF(Y277="",0,Y277),"0")</f>
        <v>0.80571000000000004</v>
      </c>
      <c r="Z278" s="388"/>
      <c r="AA278" s="388"/>
    </row>
    <row r="279" spans="1:67" x14ac:dyDescent="0.2">
      <c r="A279" s="392"/>
      <c r="B279" s="392"/>
      <c r="C279" s="392"/>
      <c r="D279" s="392"/>
      <c r="E279" s="392"/>
      <c r="F279" s="392"/>
      <c r="G279" s="392"/>
      <c r="H279" s="392"/>
      <c r="I279" s="392"/>
      <c r="J279" s="392"/>
      <c r="K279" s="392"/>
      <c r="L279" s="392"/>
      <c r="M279" s="392"/>
      <c r="N279" s="393"/>
      <c r="O279" s="407" t="s">
        <v>70</v>
      </c>
      <c r="P279" s="408"/>
      <c r="Q279" s="408"/>
      <c r="R279" s="408"/>
      <c r="S279" s="408"/>
      <c r="T279" s="408"/>
      <c r="U279" s="409"/>
      <c r="V279" s="37" t="s">
        <v>66</v>
      </c>
      <c r="W279" s="387">
        <f>IFERROR(SUM(W275:W277),"0")</f>
        <v>275</v>
      </c>
      <c r="X279" s="387">
        <f>IFERROR(SUM(X275:X277),"0")</f>
        <v>276.27999999999997</v>
      </c>
      <c r="Y279" s="37"/>
      <c r="Z279" s="388"/>
      <c r="AA279" s="388"/>
    </row>
    <row r="280" spans="1:67" ht="14.25" hidden="1" customHeight="1" x14ac:dyDescent="0.25">
      <c r="A280" s="406" t="s">
        <v>435</v>
      </c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2"/>
      <c r="P280" s="392"/>
      <c r="Q280" s="392"/>
      <c r="R280" s="392"/>
      <c r="S280" s="392"/>
      <c r="T280" s="392"/>
      <c r="U280" s="392"/>
      <c r="V280" s="392"/>
      <c r="W280" s="392"/>
      <c r="X280" s="392"/>
      <c r="Y280" s="392"/>
      <c r="Z280" s="378"/>
      <c r="AA280" s="378"/>
    </row>
    <row r="281" spans="1:67" ht="16.5" hidden="1" customHeight="1" x14ac:dyDescent="0.25">
      <c r="A281" s="54" t="s">
        <v>436</v>
      </c>
      <c r="B281" s="54" t="s">
        <v>437</v>
      </c>
      <c r="C281" s="31">
        <v>4301180007</v>
      </c>
      <c r="D281" s="398">
        <v>4680115881808</v>
      </c>
      <c r="E281" s="399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5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415"/>
      <c r="Q281" s="415"/>
      <c r="R281" s="415"/>
      <c r="S281" s="399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4301180006</v>
      </c>
      <c r="D282" s="398">
        <v>4680115881822</v>
      </c>
      <c r="E282" s="399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415"/>
      <c r="Q282" s="415"/>
      <c r="R282" s="415"/>
      <c r="S282" s="399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442</v>
      </c>
      <c r="B283" s="54" t="s">
        <v>443</v>
      </c>
      <c r="C283" s="31">
        <v>4301180001</v>
      </c>
      <c r="D283" s="398">
        <v>4680115880016</v>
      </c>
      <c r="E283" s="399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4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415"/>
      <c r="Q283" s="415"/>
      <c r="R283" s="415"/>
      <c r="S283" s="399"/>
      <c r="T283" s="34"/>
      <c r="U283" s="34"/>
      <c r="V283" s="35" t="s">
        <v>66</v>
      </c>
      <c r="W283" s="385">
        <v>50</v>
      </c>
      <c r="X283" s="386">
        <f>IFERROR(IF(W283="",0,CEILING((W283/$H283),1)*$H283),"")</f>
        <v>50</v>
      </c>
      <c r="Y283" s="36">
        <f>IFERROR(IF(X283=0,"",ROUNDUP(X283/H283,0)*0.00474),"")</f>
        <v>0.11850000000000001</v>
      </c>
      <c r="Z283" s="56"/>
      <c r="AA283" s="57"/>
      <c r="AE283" s="64"/>
      <c r="BB283" s="230" t="s">
        <v>1</v>
      </c>
      <c r="BL283" s="64">
        <f>IFERROR(W283*I283/H283,"0")</f>
        <v>56.000000000000007</v>
      </c>
      <c r="BM283" s="64">
        <f>IFERROR(X283*I283/H283,"0")</f>
        <v>56.000000000000007</v>
      </c>
      <c r="BN283" s="64">
        <f>IFERROR(1/J283*(W283/H283),"0")</f>
        <v>0.10504201680672269</v>
      </c>
      <c r="BO283" s="64">
        <f>IFERROR(1/J283*(X283/H283),"0")</f>
        <v>0.10504201680672269</v>
      </c>
    </row>
    <row r="284" spans="1:67" x14ac:dyDescent="0.2">
      <c r="A284" s="391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393"/>
      <c r="O284" s="407" t="s">
        <v>70</v>
      </c>
      <c r="P284" s="408"/>
      <c r="Q284" s="408"/>
      <c r="R284" s="408"/>
      <c r="S284" s="408"/>
      <c r="T284" s="408"/>
      <c r="U284" s="409"/>
      <c r="V284" s="37" t="s">
        <v>71</v>
      </c>
      <c r="W284" s="387">
        <f>IFERROR(W281/H281,"0")+IFERROR(W282/H282,"0")+IFERROR(W283/H283,"0")</f>
        <v>25</v>
      </c>
      <c r="X284" s="387">
        <f>IFERROR(X281/H281,"0")+IFERROR(X282/H282,"0")+IFERROR(X283/H283,"0")</f>
        <v>25</v>
      </c>
      <c r="Y284" s="387">
        <f>IFERROR(IF(Y281="",0,Y281),"0")+IFERROR(IF(Y282="",0,Y282),"0")+IFERROR(IF(Y283="",0,Y283),"0")</f>
        <v>0.11850000000000001</v>
      </c>
      <c r="Z284" s="388"/>
      <c r="AA284" s="388"/>
    </row>
    <row r="285" spans="1:67" x14ac:dyDescent="0.2">
      <c r="A285" s="392"/>
      <c r="B285" s="392"/>
      <c r="C285" s="392"/>
      <c r="D285" s="392"/>
      <c r="E285" s="392"/>
      <c r="F285" s="392"/>
      <c r="G285" s="392"/>
      <c r="H285" s="392"/>
      <c r="I285" s="392"/>
      <c r="J285" s="392"/>
      <c r="K285" s="392"/>
      <c r="L285" s="392"/>
      <c r="M285" s="392"/>
      <c r="N285" s="393"/>
      <c r="O285" s="407" t="s">
        <v>70</v>
      </c>
      <c r="P285" s="408"/>
      <c r="Q285" s="408"/>
      <c r="R285" s="408"/>
      <c r="S285" s="408"/>
      <c r="T285" s="408"/>
      <c r="U285" s="409"/>
      <c r="V285" s="37" t="s">
        <v>66</v>
      </c>
      <c r="W285" s="387">
        <f>IFERROR(SUM(W281:W283),"0")</f>
        <v>50</v>
      </c>
      <c r="X285" s="387">
        <f>IFERROR(SUM(X281:X283),"0")</f>
        <v>50</v>
      </c>
      <c r="Y285" s="37"/>
      <c r="Z285" s="388"/>
      <c r="AA285" s="388"/>
    </row>
    <row r="286" spans="1:67" ht="16.5" hidden="1" customHeight="1" x14ac:dyDescent="0.25">
      <c r="A286" s="423" t="s">
        <v>444</v>
      </c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  <c r="L286" s="392"/>
      <c r="M286" s="392"/>
      <c r="N286" s="392"/>
      <c r="O286" s="392"/>
      <c r="P286" s="392"/>
      <c r="Q286" s="392"/>
      <c r="R286" s="392"/>
      <c r="S286" s="392"/>
      <c r="T286" s="392"/>
      <c r="U286" s="392"/>
      <c r="V286" s="392"/>
      <c r="W286" s="392"/>
      <c r="X286" s="392"/>
      <c r="Y286" s="392"/>
      <c r="Z286" s="379"/>
      <c r="AA286" s="379"/>
    </row>
    <row r="287" spans="1:67" ht="14.25" hidden="1" customHeight="1" x14ac:dyDescent="0.25">
      <c r="A287" s="406" t="s">
        <v>113</v>
      </c>
      <c r="B287" s="392"/>
      <c r="C287" s="392"/>
      <c r="D287" s="392"/>
      <c r="E287" s="392"/>
      <c r="F287" s="392"/>
      <c r="G287" s="392"/>
      <c r="H287" s="392"/>
      <c r="I287" s="392"/>
      <c r="J287" s="392"/>
      <c r="K287" s="392"/>
      <c r="L287" s="392"/>
      <c r="M287" s="392"/>
      <c r="N287" s="392"/>
      <c r="O287" s="392"/>
      <c r="P287" s="392"/>
      <c r="Q287" s="392"/>
      <c r="R287" s="392"/>
      <c r="S287" s="392"/>
      <c r="T287" s="392"/>
      <c r="U287" s="392"/>
      <c r="V287" s="392"/>
      <c r="W287" s="392"/>
      <c r="X287" s="392"/>
      <c r="Y287" s="392"/>
      <c r="Z287" s="378"/>
      <c r="AA287" s="378"/>
    </row>
    <row r="288" spans="1:67" ht="27" hidden="1" customHeight="1" x14ac:dyDescent="0.25">
      <c r="A288" s="54" t="s">
        <v>445</v>
      </c>
      <c r="B288" s="54" t="s">
        <v>446</v>
      </c>
      <c r="C288" s="31">
        <v>4301011315</v>
      </c>
      <c r="D288" s="398">
        <v>4607091387421</v>
      </c>
      <c r="E288" s="399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49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415"/>
      <c r="Q288" s="415"/>
      <c r="R288" s="415"/>
      <c r="S288" s="399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hidden="1" customHeight="1" x14ac:dyDescent="0.25">
      <c r="A289" s="54" t="s">
        <v>445</v>
      </c>
      <c r="B289" s="54" t="s">
        <v>447</v>
      </c>
      <c r="C289" s="31">
        <v>4301011121</v>
      </c>
      <c r="D289" s="398">
        <v>4607091387421</v>
      </c>
      <c r="E289" s="399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6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15"/>
      <c r="Q289" s="415"/>
      <c r="R289" s="415"/>
      <c r="S289" s="399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448</v>
      </c>
      <c r="B290" s="54" t="s">
        <v>449</v>
      </c>
      <c r="C290" s="31">
        <v>4301011322</v>
      </c>
      <c r="D290" s="398">
        <v>4607091387452</v>
      </c>
      <c r="E290" s="399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65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415"/>
      <c r="Q290" s="415"/>
      <c r="R290" s="415"/>
      <c r="S290" s="399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448</v>
      </c>
      <c r="B291" s="54" t="s">
        <v>450</v>
      </c>
      <c r="C291" s="31">
        <v>4301011619</v>
      </c>
      <c r="D291" s="398">
        <v>4607091387452</v>
      </c>
      <c r="E291" s="399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74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15"/>
      <c r="Q291" s="415"/>
      <c r="R291" s="415"/>
      <c r="S291" s="399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4301011313</v>
      </c>
      <c r="D292" s="398">
        <v>4607091385984</v>
      </c>
      <c r="E292" s="399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6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415"/>
      <c r="Q292" s="415"/>
      <c r="R292" s="415"/>
      <c r="S292" s="399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4301011316</v>
      </c>
      <c r="D293" s="398">
        <v>4607091387438</v>
      </c>
      <c r="E293" s="399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7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415"/>
      <c r="Q293" s="415"/>
      <c r="R293" s="415"/>
      <c r="S293" s="399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hidden="1" customHeight="1" x14ac:dyDescent="0.25">
      <c r="A294" s="54" t="s">
        <v>455</v>
      </c>
      <c r="B294" s="54" t="s">
        <v>456</v>
      </c>
      <c r="C294" s="31">
        <v>4301011319</v>
      </c>
      <c r="D294" s="398">
        <v>4607091387469</v>
      </c>
      <c r="E294" s="399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4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415"/>
      <c r="Q294" s="415"/>
      <c r="R294" s="415"/>
      <c r="S294" s="399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hidden="1" x14ac:dyDescent="0.2">
      <c r="A295" s="391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3"/>
      <c r="O295" s="407" t="s">
        <v>70</v>
      </c>
      <c r="P295" s="408"/>
      <c r="Q295" s="408"/>
      <c r="R295" s="408"/>
      <c r="S295" s="408"/>
      <c r="T295" s="408"/>
      <c r="U295" s="409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hidden="1" x14ac:dyDescent="0.2">
      <c r="A296" s="392"/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3"/>
      <c r="O296" s="407" t="s">
        <v>70</v>
      </c>
      <c r="P296" s="408"/>
      <c r="Q296" s="408"/>
      <c r="R296" s="408"/>
      <c r="S296" s="408"/>
      <c r="T296" s="408"/>
      <c r="U296" s="409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hidden="1" customHeight="1" x14ac:dyDescent="0.25">
      <c r="A297" s="406" t="s">
        <v>61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78"/>
      <c r="AA297" s="378"/>
    </row>
    <row r="298" spans="1:67" ht="27" hidden="1" customHeight="1" x14ac:dyDescent="0.25">
      <c r="A298" s="54" t="s">
        <v>457</v>
      </c>
      <c r="B298" s="54" t="s">
        <v>458</v>
      </c>
      <c r="C298" s="31">
        <v>4301031154</v>
      </c>
      <c r="D298" s="398">
        <v>4607091387292</v>
      </c>
      <c r="E298" s="399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415"/>
      <c r="Q298" s="415"/>
      <c r="R298" s="415"/>
      <c r="S298" s="399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3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3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hidden="1" customHeight="1" x14ac:dyDescent="0.25">
      <c r="A301" s="423" t="s">
        <v>459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79"/>
      <c r="AA301" s="379"/>
    </row>
    <row r="302" spans="1:67" ht="14.25" hidden="1" customHeight="1" x14ac:dyDescent="0.25">
      <c r="A302" s="406" t="s">
        <v>61</v>
      </c>
      <c r="B302" s="392"/>
      <c r="C302" s="392"/>
      <c r="D302" s="392"/>
      <c r="E302" s="392"/>
      <c r="F302" s="392"/>
      <c r="G302" s="392"/>
      <c r="H302" s="392"/>
      <c r="I302" s="392"/>
      <c r="J302" s="392"/>
      <c r="K302" s="392"/>
      <c r="L302" s="392"/>
      <c r="M302" s="392"/>
      <c r="N302" s="392"/>
      <c r="O302" s="392"/>
      <c r="P302" s="392"/>
      <c r="Q302" s="392"/>
      <c r="R302" s="392"/>
      <c r="S302" s="392"/>
      <c r="T302" s="392"/>
      <c r="U302" s="392"/>
      <c r="V302" s="392"/>
      <c r="W302" s="392"/>
      <c r="X302" s="392"/>
      <c r="Y302" s="392"/>
      <c r="Z302" s="378"/>
      <c r="AA302" s="378"/>
    </row>
    <row r="303" spans="1:67" ht="27" customHeight="1" x14ac:dyDescent="0.25">
      <c r="A303" s="54" t="s">
        <v>460</v>
      </c>
      <c r="B303" s="54" t="s">
        <v>461</v>
      </c>
      <c r="C303" s="31">
        <v>4301031066</v>
      </c>
      <c r="D303" s="398">
        <v>4607091383836</v>
      </c>
      <c r="E303" s="399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415"/>
      <c r="Q303" s="415"/>
      <c r="R303" s="415"/>
      <c r="S303" s="399"/>
      <c r="T303" s="34"/>
      <c r="U303" s="34"/>
      <c r="V303" s="35" t="s">
        <v>66</v>
      </c>
      <c r="W303" s="385">
        <v>24</v>
      </c>
      <c r="X303" s="386">
        <f>IFERROR(IF(W303="",0,CEILING((W303/$H303),1)*$H303),"")</f>
        <v>25.2</v>
      </c>
      <c r="Y303" s="36">
        <f>IFERROR(IF(X303=0,"",ROUNDUP(X303/H303,0)*0.00753),"")</f>
        <v>0.10542</v>
      </c>
      <c r="Z303" s="56"/>
      <c r="AA303" s="57"/>
      <c r="AE303" s="64"/>
      <c r="BB303" s="239" t="s">
        <v>1</v>
      </c>
      <c r="BL303" s="64">
        <f>IFERROR(W303*I303/H303,"0")</f>
        <v>27.306666666666665</v>
      </c>
      <c r="BM303" s="64">
        <f>IFERROR(X303*I303/H303,"0")</f>
        <v>28.672000000000001</v>
      </c>
      <c r="BN303" s="64">
        <f>IFERROR(1/J303*(W303/H303),"0")</f>
        <v>8.5470085470085458E-2</v>
      </c>
      <c r="BO303" s="64">
        <f>IFERROR(1/J303*(X303/H303),"0")</f>
        <v>8.9743589743589744E-2</v>
      </c>
    </row>
    <row r="304" spans="1:67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3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87">
        <f>IFERROR(W303/H303,"0")</f>
        <v>13.333333333333332</v>
      </c>
      <c r="X304" s="387">
        <f>IFERROR(X303/H303,"0")</f>
        <v>14</v>
      </c>
      <c r="Y304" s="387">
        <f>IFERROR(IF(Y303="",0,Y303),"0")</f>
        <v>0.10542</v>
      </c>
      <c r="Z304" s="388"/>
      <c r="AA304" s="388"/>
    </row>
    <row r="305" spans="1:67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3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87">
        <f>IFERROR(SUM(W303:W303),"0")</f>
        <v>24</v>
      </c>
      <c r="X305" s="387">
        <f>IFERROR(SUM(X303:X303),"0")</f>
        <v>25.2</v>
      </c>
      <c r="Y305" s="37"/>
      <c r="Z305" s="388"/>
      <c r="AA305" s="388"/>
    </row>
    <row r="306" spans="1:67" ht="14.25" hidden="1" customHeight="1" x14ac:dyDescent="0.25">
      <c r="A306" s="406" t="s">
        <v>72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78"/>
      <c r="AA306" s="378"/>
    </row>
    <row r="307" spans="1:67" ht="27" hidden="1" customHeight="1" x14ac:dyDescent="0.25">
      <c r="A307" s="54" t="s">
        <v>462</v>
      </c>
      <c r="B307" s="54" t="s">
        <v>463</v>
      </c>
      <c r="C307" s="31">
        <v>4301051142</v>
      </c>
      <c r="D307" s="398">
        <v>4607091387919</v>
      </c>
      <c r="E307" s="399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7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415"/>
      <c r="Q307" s="415"/>
      <c r="R307" s="415"/>
      <c r="S307" s="399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98">
        <v>4680115883604</v>
      </c>
      <c r="E308" s="399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6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415"/>
      <c r="Q308" s="415"/>
      <c r="R308" s="415"/>
      <c r="S308" s="399"/>
      <c r="T308" s="34"/>
      <c r="U308" s="34"/>
      <c r="V308" s="35" t="s">
        <v>66</v>
      </c>
      <c r="W308" s="385">
        <v>489.99999999999989</v>
      </c>
      <c r="X308" s="386">
        <f>IFERROR(IF(W308="",0,CEILING((W308/$H308),1)*$H308),"")</f>
        <v>491.40000000000003</v>
      </c>
      <c r="Y308" s="36">
        <f>IFERROR(IF(X308=0,"",ROUNDUP(X308/H308,0)*0.00753),"")</f>
        <v>1.7620200000000001</v>
      </c>
      <c r="Z308" s="56"/>
      <c r="AA308" s="57"/>
      <c r="AE308" s="64"/>
      <c r="BB308" s="241" t="s">
        <v>1</v>
      </c>
      <c r="BL308" s="64">
        <f>IFERROR(W308*I308/H308,"0")</f>
        <v>553.46666666666647</v>
      </c>
      <c r="BM308" s="64">
        <f>IFERROR(X308*I308/H308,"0")</f>
        <v>555.048</v>
      </c>
      <c r="BN308" s="64">
        <f>IFERROR(1/J308*(W308/H308),"0")</f>
        <v>1.4957264957264953</v>
      </c>
      <c r="BO308" s="64">
        <f>IFERROR(1/J308*(X308/H308),"0")</f>
        <v>1.5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98">
        <v>4680115883567</v>
      </c>
      <c r="E309" s="399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415"/>
      <c r="Q309" s="415"/>
      <c r="R309" s="415"/>
      <c r="S309" s="399"/>
      <c r="T309" s="34"/>
      <c r="U309" s="34"/>
      <c r="V309" s="35" t="s">
        <v>66</v>
      </c>
      <c r="W309" s="385">
        <v>350</v>
      </c>
      <c r="X309" s="386">
        <f>IFERROR(IF(W309="",0,CEILING((W309/$H309),1)*$H309),"")</f>
        <v>350.7</v>
      </c>
      <c r="Y309" s="36">
        <f>IFERROR(IF(X309=0,"",ROUNDUP(X309/H309,0)*0.00753),"")</f>
        <v>1.2575100000000001</v>
      </c>
      <c r="Z309" s="56"/>
      <c r="AA309" s="57"/>
      <c r="AE309" s="64"/>
      <c r="BB309" s="242" t="s">
        <v>1</v>
      </c>
      <c r="BL309" s="64">
        <f>IFERROR(W309*I309/H309,"0")</f>
        <v>393.33333333333331</v>
      </c>
      <c r="BM309" s="64">
        <f>IFERROR(X309*I309/H309,"0")</f>
        <v>394.11999999999995</v>
      </c>
      <c r="BN309" s="64">
        <f>IFERROR(1/J309*(W309/H309),"0")</f>
        <v>1.0683760683760684</v>
      </c>
      <c r="BO309" s="64">
        <f>IFERROR(1/J309*(X309/H309),"0")</f>
        <v>1.0705128205128205</v>
      </c>
    </row>
    <row r="310" spans="1:67" x14ac:dyDescent="0.2">
      <c r="A310" s="391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3"/>
      <c r="O310" s="407" t="s">
        <v>70</v>
      </c>
      <c r="P310" s="408"/>
      <c r="Q310" s="408"/>
      <c r="R310" s="408"/>
      <c r="S310" s="408"/>
      <c r="T310" s="408"/>
      <c r="U310" s="409"/>
      <c r="V310" s="37" t="s">
        <v>71</v>
      </c>
      <c r="W310" s="387">
        <f>IFERROR(W307/H307,"0")+IFERROR(W308/H308,"0")+IFERROR(W309/H309,"0")</f>
        <v>399.99999999999989</v>
      </c>
      <c r="X310" s="387">
        <f>IFERROR(X307/H307,"0")+IFERROR(X308/H308,"0")+IFERROR(X309/H309,"0")</f>
        <v>401</v>
      </c>
      <c r="Y310" s="387">
        <f>IFERROR(IF(Y307="",0,Y307),"0")+IFERROR(IF(Y308="",0,Y308),"0")+IFERROR(IF(Y309="",0,Y309),"0")</f>
        <v>3.0195300000000005</v>
      </c>
      <c r="Z310" s="388"/>
      <c r="AA310" s="388"/>
    </row>
    <row r="311" spans="1:67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3"/>
      <c r="O311" s="407" t="s">
        <v>70</v>
      </c>
      <c r="P311" s="408"/>
      <c r="Q311" s="408"/>
      <c r="R311" s="408"/>
      <c r="S311" s="408"/>
      <c r="T311" s="408"/>
      <c r="U311" s="409"/>
      <c r="V311" s="37" t="s">
        <v>66</v>
      </c>
      <c r="W311" s="387">
        <f>IFERROR(SUM(W307:W309),"0")</f>
        <v>839.99999999999989</v>
      </c>
      <c r="X311" s="387">
        <f>IFERROR(SUM(X307:X309),"0")</f>
        <v>842.1</v>
      </c>
      <c r="Y311" s="37"/>
      <c r="Z311" s="388"/>
      <c r="AA311" s="388"/>
    </row>
    <row r="312" spans="1:67" ht="14.25" hidden="1" customHeight="1" x14ac:dyDescent="0.25">
      <c r="A312" s="406" t="s">
        <v>91</v>
      </c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2"/>
      <c r="N312" s="392"/>
      <c r="O312" s="392"/>
      <c r="P312" s="392"/>
      <c r="Q312" s="392"/>
      <c r="R312" s="392"/>
      <c r="S312" s="392"/>
      <c r="T312" s="392"/>
      <c r="U312" s="392"/>
      <c r="V312" s="392"/>
      <c r="W312" s="392"/>
      <c r="X312" s="392"/>
      <c r="Y312" s="392"/>
      <c r="Z312" s="378"/>
      <c r="AA312" s="378"/>
    </row>
    <row r="313" spans="1:67" ht="27" customHeight="1" x14ac:dyDescent="0.25">
      <c r="A313" s="54" t="s">
        <v>468</v>
      </c>
      <c r="B313" s="54" t="s">
        <v>469</v>
      </c>
      <c r="C313" s="31">
        <v>4301032015</v>
      </c>
      <c r="D313" s="398">
        <v>4607091383102</v>
      </c>
      <c r="E313" s="399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4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415"/>
      <c r="Q313" s="415"/>
      <c r="R313" s="415"/>
      <c r="S313" s="399"/>
      <c r="T313" s="34"/>
      <c r="U313" s="34"/>
      <c r="V313" s="35" t="s">
        <v>66</v>
      </c>
      <c r="W313" s="385">
        <v>51.000000000000007</v>
      </c>
      <c r="X313" s="386">
        <f>IFERROR(IF(W313="",0,CEILING((W313/$H313),1)*$H313),"")</f>
        <v>51</v>
      </c>
      <c r="Y313" s="36">
        <f>IFERROR(IF(X313=0,"",ROUNDUP(X313/H313,0)*0.00753),"")</f>
        <v>0.15060000000000001</v>
      </c>
      <c r="Z313" s="56"/>
      <c r="AA313" s="57"/>
      <c r="AE313" s="64"/>
      <c r="BB313" s="243" t="s">
        <v>1</v>
      </c>
      <c r="BL313" s="64">
        <f>IFERROR(W313*I313/H313,"0")</f>
        <v>59.500000000000014</v>
      </c>
      <c r="BM313" s="64">
        <f>IFERROR(X313*I313/H313,"0")</f>
        <v>59.5</v>
      </c>
      <c r="BN313" s="64">
        <f>IFERROR(1/J313*(W313/H313),"0")</f>
        <v>0.12820512820512822</v>
      </c>
      <c r="BO313" s="64">
        <f>IFERROR(1/J313*(X313/H313),"0")</f>
        <v>0.12820512820512819</v>
      </c>
    </row>
    <row r="314" spans="1:67" x14ac:dyDescent="0.2">
      <c r="A314" s="391"/>
      <c r="B314" s="392"/>
      <c r="C314" s="392"/>
      <c r="D314" s="392"/>
      <c r="E314" s="392"/>
      <c r="F314" s="392"/>
      <c r="G314" s="392"/>
      <c r="H314" s="392"/>
      <c r="I314" s="392"/>
      <c r="J314" s="392"/>
      <c r="K314" s="392"/>
      <c r="L314" s="392"/>
      <c r="M314" s="392"/>
      <c r="N314" s="393"/>
      <c r="O314" s="407" t="s">
        <v>70</v>
      </c>
      <c r="P314" s="408"/>
      <c r="Q314" s="408"/>
      <c r="R314" s="408"/>
      <c r="S314" s="408"/>
      <c r="T314" s="408"/>
      <c r="U314" s="409"/>
      <c r="V314" s="37" t="s">
        <v>71</v>
      </c>
      <c r="W314" s="387">
        <f>IFERROR(W313/H313,"0")</f>
        <v>20.000000000000004</v>
      </c>
      <c r="X314" s="387">
        <f>IFERROR(X313/H313,"0")</f>
        <v>20</v>
      </c>
      <c r="Y314" s="387">
        <f>IFERROR(IF(Y313="",0,Y313),"0")</f>
        <v>0.15060000000000001</v>
      </c>
      <c r="Z314" s="388"/>
      <c r="AA314" s="388"/>
    </row>
    <row r="315" spans="1:67" x14ac:dyDescent="0.2">
      <c r="A315" s="392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3"/>
      <c r="O315" s="407" t="s">
        <v>70</v>
      </c>
      <c r="P315" s="408"/>
      <c r="Q315" s="408"/>
      <c r="R315" s="408"/>
      <c r="S315" s="408"/>
      <c r="T315" s="408"/>
      <c r="U315" s="409"/>
      <c r="V315" s="37" t="s">
        <v>66</v>
      </c>
      <c r="W315" s="387">
        <f>IFERROR(SUM(W313:W313),"0")</f>
        <v>51.000000000000007</v>
      </c>
      <c r="X315" s="387">
        <f>IFERROR(SUM(X313:X313),"0")</f>
        <v>51</v>
      </c>
      <c r="Y315" s="37"/>
      <c r="Z315" s="388"/>
      <c r="AA315" s="388"/>
    </row>
    <row r="316" spans="1:67" ht="27.75" hidden="1" customHeight="1" x14ac:dyDescent="0.2">
      <c r="A316" s="559" t="s">
        <v>470</v>
      </c>
      <c r="B316" s="560"/>
      <c r="C316" s="560"/>
      <c r="D316" s="560"/>
      <c r="E316" s="560"/>
      <c r="F316" s="560"/>
      <c r="G316" s="560"/>
      <c r="H316" s="560"/>
      <c r="I316" s="560"/>
      <c r="J316" s="560"/>
      <c r="K316" s="560"/>
      <c r="L316" s="560"/>
      <c r="M316" s="560"/>
      <c r="N316" s="560"/>
      <c r="O316" s="560"/>
      <c r="P316" s="560"/>
      <c r="Q316" s="560"/>
      <c r="R316" s="560"/>
      <c r="S316" s="560"/>
      <c r="T316" s="560"/>
      <c r="U316" s="560"/>
      <c r="V316" s="560"/>
      <c r="W316" s="560"/>
      <c r="X316" s="560"/>
      <c r="Y316" s="560"/>
      <c r="Z316" s="48"/>
      <c r="AA316" s="48"/>
    </row>
    <row r="317" spans="1:67" ht="16.5" hidden="1" customHeight="1" x14ac:dyDescent="0.25">
      <c r="A317" s="423" t="s">
        <v>471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79"/>
      <c r="AA317" s="379"/>
    </row>
    <row r="318" spans="1:67" ht="14.25" hidden="1" customHeight="1" x14ac:dyDescent="0.25">
      <c r="A318" s="406" t="s">
        <v>113</v>
      </c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2"/>
      <c r="N318" s="392"/>
      <c r="O318" s="392"/>
      <c r="P318" s="392"/>
      <c r="Q318" s="392"/>
      <c r="R318" s="392"/>
      <c r="S318" s="392"/>
      <c r="T318" s="392"/>
      <c r="U318" s="392"/>
      <c r="V318" s="392"/>
      <c r="W318" s="392"/>
      <c r="X318" s="392"/>
      <c r="Y318" s="392"/>
      <c r="Z318" s="378"/>
      <c r="AA318" s="378"/>
    </row>
    <row r="319" spans="1:67" ht="37.5" hidden="1" customHeight="1" x14ac:dyDescent="0.25">
      <c r="A319" s="54" t="s">
        <v>472</v>
      </c>
      <c r="B319" s="54" t="s">
        <v>473</v>
      </c>
      <c r="C319" s="31">
        <v>4301011875</v>
      </c>
      <c r="D319" s="398">
        <v>4680115884885</v>
      </c>
      <c r="E319" s="399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4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415"/>
      <c r="Q319" s="415"/>
      <c r="R319" s="415"/>
      <c r="S319" s="399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hidden="1" customHeight="1" x14ac:dyDescent="0.25">
      <c r="A320" s="54" t="s">
        <v>474</v>
      </c>
      <c r="B320" s="54" t="s">
        <v>475</v>
      </c>
      <c r="C320" s="31">
        <v>4301011874</v>
      </c>
      <c r="D320" s="398">
        <v>4680115884892</v>
      </c>
      <c r="E320" s="399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59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415"/>
      <c r="Q320" s="415"/>
      <c r="R320" s="415"/>
      <c r="S320" s="399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hidden="1" customHeight="1" x14ac:dyDescent="0.25">
      <c r="A321" s="54" t="s">
        <v>476</v>
      </c>
      <c r="B321" s="54" t="s">
        <v>477</v>
      </c>
      <c r="C321" s="31">
        <v>4301011943</v>
      </c>
      <c r="D321" s="398">
        <v>4680115884830</v>
      </c>
      <c r="E321" s="399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43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415"/>
      <c r="Q321" s="415"/>
      <c r="R321" s="415"/>
      <c r="S321" s="399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98">
        <v>4680115884830</v>
      </c>
      <c r="E322" s="399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6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415"/>
      <c r="Q322" s="415"/>
      <c r="R322" s="415"/>
      <c r="S322" s="399"/>
      <c r="T322" s="34"/>
      <c r="U322" s="34"/>
      <c r="V322" s="35" t="s">
        <v>66</v>
      </c>
      <c r="W322" s="385">
        <v>1800</v>
      </c>
      <c r="X322" s="386">
        <f t="shared" si="64"/>
        <v>1800</v>
      </c>
      <c r="Y322" s="36">
        <f>IFERROR(IF(X322=0,"",ROUNDUP(X322/H322,0)*0.02175),"")</f>
        <v>2.61</v>
      </c>
      <c r="Z322" s="56"/>
      <c r="AA322" s="57"/>
      <c r="AE322" s="64"/>
      <c r="BB322" s="247" t="s">
        <v>1</v>
      </c>
      <c r="BL322" s="64">
        <f t="shared" si="65"/>
        <v>1857.6</v>
      </c>
      <c r="BM322" s="64">
        <f t="shared" si="66"/>
        <v>1857.6</v>
      </c>
      <c r="BN322" s="64">
        <f t="shared" si="67"/>
        <v>2.5</v>
      </c>
      <c r="BO322" s="64">
        <f t="shared" si="68"/>
        <v>2.5</v>
      </c>
    </row>
    <row r="323" spans="1:67" ht="27" hidden="1" customHeight="1" x14ac:dyDescent="0.25">
      <c r="A323" s="54" t="s">
        <v>479</v>
      </c>
      <c r="B323" s="54" t="s">
        <v>480</v>
      </c>
      <c r="C323" s="31">
        <v>4301011946</v>
      </c>
      <c r="D323" s="398">
        <v>4680115884847</v>
      </c>
      <c r="E323" s="399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7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415"/>
      <c r="Q323" s="415"/>
      <c r="R323" s="415"/>
      <c r="S323" s="399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98">
        <v>4680115884847</v>
      </c>
      <c r="E324" s="399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415"/>
      <c r="Q324" s="415"/>
      <c r="R324" s="415"/>
      <c r="S324" s="399"/>
      <c r="T324" s="34"/>
      <c r="U324" s="34"/>
      <c r="V324" s="35" t="s">
        <v>66</v>
      </c>
      <c r="W324" s="385">
        <v>1000</v>
      </c>
      <c r="X324" s="386">
        <f t="shared" si="64"/>
        <v>1005</v>
      </c>
      <c r="Y324" s="36">
        <f>IFERROR(IF(X324=0,"",ROUNDUP(X324/H324,0)*0.02175),"")</f>
        <v>1.4572499999999999</v>
      </c>
      <c r="Z324" s="56"/>
      <c r="AA324" s="57"/>
      <c r="AE324" s="64"/>
      <c r="BB324" s="249" t="s">
        <v>1</v>
      </c>
      <c r="BL324" s="64">
        <f t="shared" si="65"/>
        <v>1032</v>
      </c>
      <c r="BM324" s="64">
        <f t="shared" si="66"/>
        <v>1037.1600000000001</v>
      </c>
      <c r="BN324" s="64">
        <f t="shared" si="67"/>
        <v>1.3888888888888888</v>
      </c>
      <c r="BO324" s="64">
        <f t="shared" si="68"/>
        <v>1.3958333333333333</v>
      </c>
    </row>
    <row r="325" spans="1:67" ht="27" hidden="1" customHeight="1" x14ac:dyDescent="0.25">
      <c r="A325" s="54" t="s">
        <v>482</v>
      </c>
      <c r="B325" s="54" t="s">
        <v>483</v>
      </c>
      <c r="C325" s="31">
        <v>4301011947</v>
      </c>
      <c r="D325" s="398">
        <v>4680115884854</v>
      </c>
      <c r="E325" s="399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4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415"/>
      <c r="Q325" s="415"/>
      <c r="R325" s="415"/>
      <c r="S325" s="399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98">
        <v>4680115884854</v>
      </c>
      <c r="E326" s="399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8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415"/>
      <c r="Q326" s="415"/>
      <c r="R326" s="415"/>
      <c r="S326" s="399"/>
      <c r="T326" s="34"/>
      <c r="U326" s="34"/>
      <c r="V326" s="35" t="s">
        <v>66</v>
      </c>
      <c r="W326" s="385">
        <v>700</v>
      </c>
      <c r="X326" s="386">
        <f t="shared" si="64"/>
        <v>705</v>
      </c>
      <c r="Y326" s="36">
        <f>IFERROR(IF(X326=0,"",ROUNDUP(X326/H326,0)*0.02175),"")</f>
        <v>1.0222499999999999</v>
      </c>
      <c r="Z326" s="56"/>
      <c r="AA326" s="57"/>
      <c r="AE326" s="64"/>
      <c r="BB326" s="251" t="s">
        <v>1</v>
      </c>
      <c r="BL326" s="64">
        <f t="shared" si="65"/>
        <v>722.4</v>
      </c>
      <c r="BM326" s="64">
        <f t="shared" si="66"/>
        <v>727.56</v>
      </c>
      <c r="BN326" s="64">
        <f t="shared" si="67"/>
        <v>0.9722222222222221</v>
      </c>
      <c r="BO326" s="64">
        <f t="shared" si="68"/>
        <v>0.97916666666666663</v>
      </c>
    </row>
    <row r="327" spans="1:67" ht="37.5" hidden="1" customHeight="1" x14ac:dyDescent="0.25">
      <c r="A327" s="54" t="s">
        <v>485</v>
      </c>
      <c r="B327" s="54" t="s">
        <v>486</v>
      </c>
      <c r="C327" s="31">
        <v>4301011871</v>
      </c>
      <c r="D327" s="398">
        <v>4680115884908</v>
      </c>
      <c r="E327" s="399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55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415"/>
      <c r="Q327" s="415"/>
      <c r="R327" s="415"/>
      <c r="S327" s="399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4301011868</v>
      </c>
      <c r="D328" s="398">
        <v>4680115884861</v>
      </c>
      <c r="E328" s="399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46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415"/>
      <c r="Q328" s="415"/>
      <c r="R328" s="415"/>
      <c r="S328" s="399"/>
      <c r="T328" s="34"/>
      <c r="U328" s="34"/>
      <c r="V328" s="35" t="s">
        <v>66</v>
      </c>
      <c r="W328" s="385">
        <v>25</v>
      </c>
      <c r="X328" s="386">
        <f t="shared" si="64"/>
        <v>25</v>
      </c>
      <c r="Y328" s="36">
        <f>IFERROR(IF(X328=0,"",ROUNDUP(X328/H328,0)*0.00937),"")</f>
        <v>4.6850000000000003E-2</v>
      </c>
      <c r="Z328" s="56"/>
      <c r="AA328" s="57"/>
      <c r="AE328" s="64"/>
      <c r="BB328" s="253" t="s">
        <v>1</v>
      </c>
      <c r="BL328" s="64">
        <f t="shared" si="65"/>
        <v>26.05</v>
      </c>
      <c r="BM328" s="64">
        <f t="shared" si="66"/>
        <v>26.05</v>
      </c>
      <c r="BN328" s="64">
        <f t="shared" si="67"/>
        <v>4.1666666666666664E-2</v>
      </c>
      <c r="BO328" s="64">
        <f t="shared" si="68"/>
        <v>4.1666666666666664E-2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4301011952</v>
      </c>
      <c r="D329" s="398">
        <v>4680115884922</v>
      </c>
      <c r="E329" s="399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6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415"/>
      <c r="Q329" s="415"/>
      <c r="R329" s="415"/>
      <c r="S329" s="399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hidden="1" customHeight="1" x14ac:dyDescent="0.25">
      <c r="A330" s="54" t="s">
        <v>491</v>
      </c>
      <c r="B330" s="54" t="s">
        <v>492</v>
      </c>
      <c r="C330" s="31">
        <v>4301011433</v>
      </c>
      <c r="D330" s="398">
        <v>4680115882638</v>
      </c>
      <c r="E330" s="399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415"/>
      <c r="Q330" s="415"/>
      <c r="R330" s="415"/>
      <c r="S330" s="399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3"/>
      <c r="O331" s="407" t="s">
        <v>70</v>
      </c>
      <c r="P331" s="408"/>
      <c r="Q331" s="408"/>
      <c r="R331" s="408"/>
      <c r="S331" s="408"/>
      <c r="T331" s="408"/>
      <c r="U331" s="409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238.33333333333334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239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5.1363499999999993</v>
      </c>
      <c r="Z331" s="388"/>
      <c r="AA331" s="388"/>
    </row>
    <row r="332" spans="1:67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3"/>
      <c r="O332" s="407" t="s">
        <v>70</v>
      </c>
      <c r="P332" s="408"/>
      <c r="Q332" s="408"/>
      <c r="R332" s="408"/>
      <c r="S332" s="408"/>
      <c r="T332" s="408"/>
      <c r="U332" s="409"/>
      <c r="V332" s="37" t="s">
        <v>66</v>
      </c>
      <c r="W332" s="387">
        <f>IFERROR(SUM(W319:W330),"0")</f>
        <v>3525</v>
      </c>
      <c r="X332" s="387">
        <f>IFERROR(SUM(X319:X330),"0")</f>
        <v>3535</v>
      </c>
      <c r="Y332" s="37"/>
      <c r="Z332" s="388"/>
      <c r="AA332" s="388"/>
    </row>
    <row r="333" spans="1:67" ht="14.25" hidden="1" customHeight="1" x14ac:dyDescent="0.25">
      <c r="A333" s="406" t="s">
        <v>105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98">
        <v>4607091383980</v>
      </c>
      <c r="E334" s="399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7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415"/>
      <c r="Q334" s="415"/>
      <c r="R334" s="415"/>
      <c r="S334" s="399"/>
      <c r="T334" s="34"/>
      <c r="U334" s="34"/>
      <c r="V334" s="35" t="s">
        <v>66</v>
      </c>
      <c r="W334" s="385">
        <v>1200</v>
      </c>
      <c r="X334" s="386">
        <f>IFERROR(IF(W334="",0,CEILING((W334/$H334),1)*$H334),"")</f>
        <v>1200</v>
      </c>
      <c r="Y334" s="36">
        <f>IFERROR(IF(X334=0,"",ROUNDUP(X334/H334,0)*0.02175),"")</f>
        <v>1.7399999999999998</v>
      </c>
      <c r="Z334" s="56"/>
      <c r="AA334" s="57"/>
      <c r="AE334" s="64"/>
      <c r="BB334" s="256" t="s">
        <v>1</v>
      </c>
      <c r="BL334" s="64">
        <f>IFERROR(W334*I334/H334,"0")</f>
        <v>1238.4000000000001</v>
      </c>
      <c r="BM334" s="64">
        <f>IFERROR(X334*I334/H334,"0")</f>
        <v>1238.4000000000001</v>
      </c>
      <c r="BN334" s="64">
        <f>IFERROR(1/J334*(W334/H334),"0")</f>
        <v>1.6666666666666665</v>
      </c>
      <c r="BO334" s="64">
        <f>IFERROR(1/J334*(X334/H334),"0")</f>
        <v>1.6666666666666665</v>
      </c>
    </row>
    <row r="335" spans="1:67" ht="16.5" hidden="1" customHeight="1" x14ac:dyDescent="0.25">
      <c r="A335" s="54" t="s">
        <v>495</v>
      </c>
      <c r="B335" s="54" t="s">
        <v>496</v>
      </c>
      <c r="C335" s="31">
        <v>4301020270</v>
      </c>
      <c r="D335" s="398">
        <v>4680115883314</v>
      </c>
      <c r="E335" s="399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48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415"/>
      <c r="Q335" s="415"/>
      <c r="R335" s="415"/>
      <c r="S335" s="399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4301020179</v>
      </c>
      <c r="D336" s="398">
        <v>4607091384178</v>
      </c>
      <c r="E336" s="399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6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415"/>
      <c r="Q336" s="415"/>
      <c r="R336" s="415"/>
      <c r="S336" s="399"/>
      <c r="T336" s="34"/>
      <c r="U336" s="34"/>
      <c r="V336" s="35" t="s">
        <v>66</v>
      </c>
      <c r="W336" s="385">
        <v>8</v>
      </c>
      <c r="X336" s="386">
        <f>IFERROR(IF(W336="",0,CEILING((W336/$H336),1)*$H336),"")</f>
        <v>8</v>
      </c>
      <c r="Y336" s="36">
        <f>IFERROR(IF(X336=0,"",ROUNDUP(X336/H336,0)*0.00937),"")</f>
        <v>1.874E-2</v>
      </c>
      <c r="Z336" s="56"/>
      <c r="AA336" s="57"/>
      <c r="AE336" s="64"/>
      <c r="BB336" s="258" t="s">
        <v>1</v>
      </c>
      <c r="BL336" s="64">
        <f>IFERROR(W336*I336/H336,"0")</f>
        <v>8.48</v>
      </c>
      <c r="BM336" s="64">
        <f>IFERROR(X336*I336/H336,"0")</f>
        <v>8.48</v>
      </c>
      <c r="BN336" s="64">
        <f>IFERROR(1/J336*(W336/H336),"0")</f>
        <v>1.6666666666666666E-2</v>
      </c>
      <c r="BO336" s="64">
        <f>IFERROR(1/J336*(X336/H336),"0")</f>
        <v>1.6666666666666666E-2</v>
      </c>
    </row>
    <row r="337" spans="1:67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3"/>
      <c r="O337" s="407" t="s">
        <v>70</v>
      </c>
      <c r="P337" s="408"/>
      <c r="Q337" s="408"/>
      <c r="R337" s="408"/>
      <c r="S337" s="408"/>
      <c r="T337" s="408"/>
      <c r="U337" s="409"/>
      <c r="V337" s="37" t="s">
        <v>71</v>
      </c>
      <c r="W337" s="387">
        <f>IFERROR(W334/H334,"0")+IFERROR(W335/H335,"0")+IFERROR(W336/H336,"0")</f>
        <v>82</v>
      </c>
      <c r="X337" s="387">
        <f>IFERROR(X334/H334,"0")+IFERROR(X335/H335,"0")+IFERROR(X336/H336,"0")</f>
        <v>82</v>
      </c>
      <c r="Y337" s="387">
        <f>IFERROR(IF(Y334="",0,Y334),"0")+IFERROR(IF(Y335="",0,Y335),"0")+IFERROR(IF(Y336="",0,Y336),"0")</f>
        <v>1.7587399999999997</v>
      </c>
      <c r="Z337" s="388"/>
      <c r="AA337" s="388"/>
    </row>
    <row r="338" spans="1:67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3"/>
      <c r="O338" s="407" t="s">
        <v>70</v>
      </c>
      <c r="P338" s="408"/>
      <c r="Q338" s="408"/>
      <c r="R338" s="408"/>
      <c r="S338" s="408"/>
      <c r="T338" s="408"/>
      <c r="U338" s="409"/>
      <c r="V338" s="37" t="s">
        <v>66</v>
      </c>
      <c r="W338" s="387">
        <f>IFERROR(SUM(W334:W336),"0")</f>
        <v>1208</v>
      </c>
      <c r="X338" s="387">
        <f>IFERROR(SUM(X334:X336),"0")</f>
        <v>1208</v>
      </c>
      <c r="Y338" s="37"/>
      <c r="Z338" s="388"/>
      <c r="AA338" s="388"/>
    </row>
    <row r="339" spans="1:67" ht="14.25" hidden="1" customHeight="1" x14ac:dyDescent="0.25">
      <c r="A339" s="406" t="s">
        <v>72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78"/>
      <c r="AA339" s="378"/>
    </row>
    <row r="340" spans="1:67" ht="27" hidden="1" customHeight="1" x14ac:dyDescent="0.25">
      <c r="A340" s="54" t="s">
        <v>499</v>
      </c>
      <c r="B340" s="54" t="s">
        <v>500</v>
      </c>
      <c r="C340" s="31">
        <v>4301051560</v>
      </c>
      <c r="D340" s="398">
        <v>4607091383928</v>
      </c>
      <c r="E340" s="399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4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415"/>
      <c r="Q340" s="415"/>
      <c r="R340" s="415"/>
      <c r="S340" s="399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499</v>
      </c>
      <c r="B341" s="54" t="s">
        <v>501</v>
      </c>
      <c r="C341" s="31">
        <v>4301051639</v>
      </c>
      <c r="D341" s="398">
        <v>4607091383928</v>
      </c>
      <c r="E341" s="399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45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415"/>
      <c r="Q341" s="415"/>
      <c r="R341" s="415"/>
      <c r="S341" s="399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502</v>
      </c>
      <c r="B342" s="54" t="s">
        <v>503</v>
      </c>
      <c r="C342" s="31">
        <v>4301051636</v>
      </c>
      <c r="D342" s="398">
        <v>4607091384260</v>
      </c>
      <c r="E342" s="399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5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415"/>
      <c r="Q342" s="415"/>
      <c r="R342" s="415"/>
      <c r="S342" s="399"/>
      <c r="T342" s="34"/>
      <c r="U342" s="34"/>
      <c r="V342" s="35" t="s">
        <v>66</v>
      </c>
      <c r="W342" s="385">
        <v>90</v>
      </c>
      <c r="X342" s="386">
        <f>IFERROR(IF(W342="",0,CEILING((W342/$H342),1)*$H342),"")</f>
        <v>93.6</v>
      </c>
      <c r="Y342" s="36">
        <f>IFERROR(IF(X342=0,"",ROUNDUP(X342/H342,0)*0.02175),"")</f>
        <v>0.26100000000000001</v>
      </c>
      <c r="Z342" s="56"/>
      <c r="AA342" s="57"/>
      <c r="AE342" s="64"/>
      <c r="BB342" s="261" t="s">
        <v>1</v>
      </c>
      <c r="BL342" s="64">
        <f>IFERROR(W342*I342/H342,"0")</f>
        <v>96.507692307692324</v>
      </c>
      <c r="BM342" s="64">
        <f>IFERROR(X342*I342/H342,"0")</f>
        <v>100.36800000000001</v>
      </c>
      <c r="BN342" s="64">
        <f>IFERROR(1/J342*(W342/H342),"0")</f>
        <v>0.20604395604395603</v>
      </c>
      <c r="BO342" s="64">
        <f>IFERROR(1/J342*(X342/H342),"0")</f>
        <v>0.21428571428571427</v>
      </c>
    </row>
    <row r="343" spans="1:67" x14ac:dyDescent="0.2">
      <c r="A343" s="391"/>
      <c r="B343" s="392"/>
      <c r="C343" s="392"/>
      <c r="D343" s="392"/>
      <c r="E343" s="392"/>
      <c r="F343" s="392"/>
      <c r="G343" s="392"/>
      <c r="H343" s="392"/>
      <c r="I343" s="392"/>
      <c r="J343" s="392"/>
      <c r="K343" s="392"/>
      <c r="L343" s="392"/>
      <c r="M343" s="392"/>
      <c r="N343" s="393"/>
      <c r="O343" s="407" t="s">
        <v>70</v>
      </c>
      <c r="P343" s="408"/>
      <c r="Q343" s="408"/>
      <c r="R343" s="408"/>
      <c r="S343" s="408"/>
      <c r="T343" s="408"/>
      <c r="U343" s="409"/>
      <c r="V343" s="37" t="s">
        <v>71</v>
      </c>
      <c r="W343" s="387">
        <f>IFERROR(W340/H340,"0")+IFERROR(W341/H341,"0")+IFERROR(W342/H342,"0")</f>
        <v>11.538461538461538</v>
      </c>
      <c r="X343" s="387">
        <f>IFERROR(X340/H340,"0")+IFERROR(X341/H341,"0")+IFERROR(X342/H342,"0")</f>
        <v>12</v>
      </c>
      <c r="Y343" s="387">
        <f>IFERROR(IF(Y340="",0,Y340),"0")+IFERROR(IF(Y341="",0,Y341),"0")+IFERROR(IF(Y342="",0,Y342),"0")</f>
        <v>0.26100000000000001</v>
      </c>
      <c r="Z343" s="388"/>
      <c r="AA343" s="388"/>
    </row>
    <row r="344" spans="1:67" x14ac:dyDescent="0.2">
      <c r="A344" s="392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3"/>
      <c r="O344" s="407" t="s">
        <v>70</v>
      </c>
      <c r="P344" s="408"/>
      <c r="Q344" s="408"/>
      <c r="R344" s="408"/>
      <c r="S344" s="408"/>
      <c r="T344" s="408"/>
      <c r="U344" s="409"/>
      <c r="V344" s="37" t="s">
        <v>66</v>
      </c>
      <c r="W344" s="387">
        <f>IFERROR(SUM(W340:W342),"0")</f>
        <v>90</v>
      </c>
      <c r="X344" s="387">
        <f>IFERROR(SUM(X340:X342),"0")</f>
        <v>93.6</v>
      </c>
      <c r="Y344" s="37"/>
      <c r="Z344" s="388"/>
      <c r="AA344" s="388"/>
    </row>
    <row r="345" spans="1:67" ht="14.25" hidden="1" customHeight="1" x14ac:dyDescent="0.25">
      <c r="A345" s="406" t="s">
        <v>215</v>
      </c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2"/>
      <c r="P345" s="392"/>
      <c r="Q345" s="392"/>
      <c r="R345" s="392"/>
      <c r="S345" s="392"/>
      <c r="T345" s="392"/>
      <c r="U345" s="392"/>
      <c r="V345" s="392"/>
      <c r="W345" s="392"/>
      <c r="X345" s="392"/>
      <c r="Y345" s="392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98">
        <v>4607091384673</v>
      </c>
      <c r="E346" s="399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415"/>
      <c r="Q346" s="415"/>
      <c r="R346" s="415"/>
      <c r="S346" s="399"/>
      <c r="T346" s="34"/>
      <c r="U346" s="34"/>
      <c r="V346" s="35" t="s">
        <v>66</v>
      </c>
      <c r="W346" s="385">
        <v>60</v>
      </c>
      <c r="X346" s="386">
        <f>IFERROR(IF(W346="",0,CEILING((W346/$H346),1)*$H346),"")</f>
        <v>62.4</v>
      </c>
      <c r="Y346" s="36">
        <f>IFERROR(IF(X346=0,"",ROUNDUP(X346/H346,0)*0.02175),"")</f>
        <v>0.17399999999999999</v>
      </c>
      <c r="Z346" s="56"/>
      <c r="AA346" s="57"/>
      <c r="AE346" s="64"/>
      <c r="BB346" s="262" t="s">
        <v>1</v>
      </c>
      <c r="BL346" s="64">
        <f>IFERROR(W346*I346/H346,"0")</f>
        <v>64.338461538461544</v>
      </c>
      <c r="BM346" s="64">
        <f>IFERROR(X346*I346/H346,"0")</f>
        <v>66.912000000000006</v>
      </c>
      <c r="BN346" s="64">
        <f>IFERROR(1/J346*(W346/H346),"0")</f>
        <v>0.13736263736263735</v>
      </c>
      <c r="BO346" s="64">
        <f>IFERROR(1/J346*(X346/H346),"0")</f>
        <v>0.14285714285714285</v>
      </c>
    </row>
    <row r="347" spans="1:67" ht="16.5" hidden="1" customHeight="1" x14ac:dyDescent="0.25">
      <c r="A347" s="54" t="s">
        <v>504</v>
      </c>
      <c r="B347" s="54" t="s">
        <v>506</v>
      </c>
      <c r="C347" s="31">
        <v>4301060345</v>
      </c>
      <c r="D347" s="398">
        <v>4607091384673</v>
      </c>
      <c r="E347" s="399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78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415"/>
      <c r="Q347" s="415"/>
      <c r="R347" s="415"/>
      <c r="S347" s="399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1"/>
      <c r="B348" s="392"/>
      <c r="C348" s="392"/>
      <c r="D348" s="392"/>
      <c r="E348" s="392"/>
      <c r="F348" s="392"/>
      <c r="G348" s="392"/>
      <c r="H348" s="392"/>
      <c r="I348" s="392"/>
      <c r="J348" s="392"/>
      <c r="K348" s="392"/>
      <c r="L348" s="392"/>
      <c r="M348" s="392"/>
      <c r="N348" s="393"/>
      <c r="O348" s="407" t="s">
        <v>70</v>
      </c>
      <c r="P348" s="408"/>
      <c r="Q348" s="408"/>
      <c r="R348" s="408"/>
      <c r="S348" s="408"/>
      <c r="T348" s="408"/>
      <c r="U348" s="409"/>
      <c r="V348" s="37" t="s">
        <v>71</v>
      </c>
      <c r="W348" s="387">
        <f>IFERROR(W346/H346,"0")+IFERROR(W347/H347,"0")</f>
        <v>7.6923076923076925</v>
      </c>
      <c r="X348" s="387">
        <f>IFERROR(X346/H346,"0")+IFERROR(X347/H347,"0")</f>
        <v>8</v>
      </c>
      <c r="Y348" s="387">
        <f>IFERROR(IF(Y346="",0,Y346),"0")+IFERROR(IF(Y347="",0,Y347),"0")</f>
        <v>0.17399999999999999</v>
      </c>
      <c r="Z348" s="388"/>
      <c r="AA348" s="388"/>
    </row>
    <row r="349" spans="1:67" x14ac:dyDescent="0.2">
      <c r="A349" s="392"/>
      <c r="B349" s="392"/>
      <c r="C349" s="392"/>
      <c r="D349" s="392"/>
      <c r="E349" s="392"/>
      <c r="F349" s="392"/>
      <c r="G349" s="392"/>
      <c r="H349" s="392"/>
      <c r="I349" s="392"/>
      <c r="J349" s="392"/>
      <c r="K349" s="392"/>
      <c r="L349" s="392"/>
      <c r="M349" s="392"/>
      <c r="N349" s="393"/>
      <c r="O349" s="407" t="s">
        <v>70</v>
      </c>
      <c r="P349" s="408"/>
      <c r="Q349" s="408"/>
      <c r="R349" s="408"/>
      <c r="S349" s="408"/>
      <c r="T349" s="408"/>
      <c r="U349" s="409"/>
      <c r="V349" s="37" t="s">
        <v>66</v>
      </c>
      <c r="W349" s="387">
        <f>IFERROR(SUM(W346:W347),"0")</f>
        <v>60</v>
      </c>
      <c r="X349" s="387">
        <f>IFERROR(SUM(X346:X347),"0")</f>
        <v>62.4</v>
      </c>
      <c r="Y349" s="37"/>
      <c r="Z349" s="388"/>
      <c r="AA349" s="388"/>
    </row>
    <row r="350" spans="1:67" ht="16.5" hidden="1" customHeight="1" x14ac:dyDescent="0.25">
      <c r="A350" s="423" t="s">
        <v>507</v>
      </c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2"/>
      <c r="P350" s="392"/>
      <c r="Q350" s="392"/>
      <c r="R350" s="392"/>
      <c r="S350" s="392"/>
      <c r="T350" s="392"/>
      <c r="U350" s="392"/>
      <c r="V350" s="392"/>
      <c r="W350" s="392"/>
      <c r="X350" s="392"/>
      <c r="Y350" s="392"/>
      <c r="Z350" s="379"/>
      <c r="AA350" s="379"/>
    </row>
    <row r="351" spans="1:67" ht="14.25" hidden="1" customHeight="1" x14ac:dyDescent="0.25">
      <c r="A351" s="406" t="s">
        <v>113</v>
      </c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2"/>
      <c r="P351" s="392"/>
      <c r="Q351" s="392"/>
      <c r="R351" s="392"/>
      <c r="S351" s="392"/>
      <c r="T351" s="392"/>
      <c r="U351" s="392"/>
      <c r="V351" s="392"/>
      <c r="W351" s="392"/>
      <c r="X351" s="392"/>
      <c r="Y351" s="392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98">
        <v>4607091384185</v>
      </c>
      <c r="E352" s="399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5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415"/>
      <c r="Q352" s="415"/>
      <c r="R352" s="415"/>
      <c r="S352" s="399"/>
      <c r="T352" s="34"/>
      <c r="U352" s="34"/>
      <c r="V352" s="35" t="s">
        <v>66</v>
      </c>
      <c r="W352" s="385">
        <v>40</v>
      </c>
      <c r="X352" s="386">
        <f>IFERROR(IF(W352="",0,CEILING((W352/$H352),1)*$H352),"")</f>
        <v>48</v>
      </c>
      <c r="Y352" s="36">
        <f>IFERROR(IF(X352=0,"",ROUNDUP(X352/H352,0)*0.02175),"")</f>
        <v>8.6999999999999994E-2</v>
      </c>
      <c r="Z352" s="56"/>
      <c r="AA352" s="57"/>
      <c r="AE352" s="64"/>
      <c r="BB352" s="264" t="s">
        <v>1</v>
      </c>
      <c r="BL352" s="64">
        <f>IFERROR(W352*I352/H352,"0")</f>
        <v>41.6</v>
      </c>
      <c r="BM352" s="64">
        <f>IFERROR(X352*I352/H352,"0")</f>
        <v>49.919999999999995</v>
      </c>
      <c r="BN352" s="64">
        <f>IFERROR(1/J352*(W352/H352),"0")</f>
        <v>5.9523809523809521E-2</v>
      </c>
      <c r="BO352" s="64">
        <f>IFERROR(1/J352*(X352/H352),"0")</f>
        <v>7.1428571428571425E-2</v>
      </c>
    </row>
    <row r="353" spans="1:67" ht="37.5" hidden="1" customHeight="1" x14ac:dyDescent="0.25">
      <c r="A353" s="54" t="s">
        <v>510</v>
      </c>
      <c r="B353" s="54" t="s">
        <v>511</v>
      </c>
      <c r="C353" s="31">
        <v>4301011312</v>
      </c>
      <c r="D353" s="398">
        <v>4607091384192</v>
      </c>
      <c r="E353" s="399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6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415"/>
      <c r="Q353" s="415"/>
      <c r="R353" s="415"/>
      <c r="S353" s="399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4301011483</v>
      </c>
      <c r="D354" s="398">
        <v>4680115881907</v>
      </c>
      <c r="E354" s="399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415"/>
      <c r="Q354" s="415"/>
      <c r="R354" s="415"/>
      <c r="S354" s="399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514</v>
      </c>
      <c r="B355" s="54" t="s">
        <v>515</v>
      </c>
      <c r="C355" s="31">
        <v>4301011655</v>
      </c>
      <c r="D355" s="398">
        <v>4680115883925</v>
      </c>
      <c r="E355" s="399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415"/>
      <c r="Q355" s="415"/>
      <c r="R355" s="415"/>
      <c r="S355" s="399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1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3"/>
      <c r="O356" s="407" t="s">
        <v>70</v>
      </c>
      <c r="P356" s="408"/>
      <c r="Q356" s="408"/>
      <c r="R356" s="408"/>
      <c r="S356" s="408"/>
      <c r="T356" s="408"/>
      <c r="U356" s="409"/>
      <c r="V356" s="37" t="s">
        <v>71</v>
      </c>
      <c r="W356" s="387">
        <f>IFERROR(W352/H352,"0")+IFERROR(W353/H353,"0")+IFERROR(W354/H354,"0")+IFERROR(W355/H355,"0")</f>
        <v>3.3333333333333335</v>
      </c>
      <c r="X356" s="387">
        <f>IFERROR(X352/H352,"0")+IFERROR(X353/H353,"0")+IFERROR(X354/H354,"0")+IFERROR(X355/H355,"0")</f>
        <v>4</v>
      </c>
      <c r="Y356" s="387">
        <f>IFERROR(IF(Y352="",0,Y352),"0")+IFERROR(IF(Y353="",0,Y353),"0")+IFERROR(IF(Y354="",0,Y354),"0")+IFERROR(IF(Y355="",0,Y355),"0")</f>
        <v>8.6999999999999994E-2</v>
      </c>
      <c r="Z356" s="388"/>
      <c r="AA356" s="388"/>
    </row>
    <row r="357" spans="1:67" x14ac:dyDescent="0.2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3"/>
      <c r="O357" s="407" t="s">
        <v>70</v>
      </c>
      <c r="P357" s="408"/>
      <c r="Q357" s="408"/>
      <c r="R357" s="408"/>
      <c r="S357" s="408"/>
      <c r="T357" s="408"/>
      <c r="U357" s="409"/>
      <c r="V357" s="37" t="s">
        <v>66</v>
      </c>
      <c r="W357" s="387">
        <f>IFERROR(SUM(W352:W355),"0")</f>
        <v>40</v>
      </c>
      <c r="X357" s="387">
        <f>IFERROR(SUM(X352:X355),"0")</f>
        <v>48</v>
      </c>
      <c r="Y357" s="37"/>
      <c r="Z357" s="388"/>
      <c r="AA357" s="388"/>
    </row>
    <row r="358" spans="1:67" ht="14.25" hidden="1" customHeight="1" x14ac:dyDescent="0.25">
      <c r="A358" s="406" t="s">
        <v>61</v>
      </c>
      <c r="B358" s="392"/>
      <c r="C358" s="392"/>
      <c r="D358" s="392"/>
      <c r="E358" s="392"/>
      <c r="F358" s="392"/>
      <c r="G358" s="392"/>
      <c r="H358" s="392"/>
      <c r="I358" s="392"/>
      <c r="J358" s="392"/>
      <c r="K358" s="392"/>
      <c r="L358" s="392"/>
      <c r="M358" s="392"/>
      <c r="N358" s="392"/>
      <c r="O358" s="392"/>
      <c r="P358" s="392"/>
      <c r="Q358" s="392"/>
      <c r="R358" s="392"/>
      <c r="S358" s="392"/>
      <c r="T358" s="392"/>
      <c r="U358" s="392"/>
      <c r="V358" s="392"/>
      <c r="W358" s="392"/>
      <c r="X358" s="392"/>
      <c r="Y358" s="392"/>
      <c r="Z358" s="378"/>
      <c r="AA358" s="378"/>
    </row>
    <row r="359" spans="1:67" ht="27" hidden="1" customHeight="1" x14ac:dyDescent="0.25">
      <c r="A359" s="54" t="s">
        <v>516</v>
      </c>
      <c r="B359" s="54" t="s">
        <v>517</v>
      </c>
      <c r="C359" s="31">
        <v>4301031139</v>
      </c>
      <c r="D359" s="398">
        <v>4607091384802</v>
      </c>
      <c r="E359" s="399"/>
      <c r="F359" s="384">
        <v>0.73</v>
      </c>
      <c r="G359" s="32">
        <v>6</v>
      </c>
      <c r="H359" s="384">
        <v>4.38</v>
      </c>
      <c r="I359" s="384">
        <v>4.58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5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415"/>
      <c r="Q359" s="415"/>
      <c r="R359" s="415"/>
      <c r="S359" s="399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516</v>
      </c>
      <c r="B360" s="54" t="s">
        <v>518</v>
      </c>
      <c r="C360" s="31">
        <v>4301031303</v>
      </c>
      <c r="D360" s="398">
        <v>4607091384802</v>
      </c>
      <c r="E360" s="399"/>
      <c r="F360" s="384">
        <v>0.73</v>
      </c>
      <c r="G360" s="32">
        <v>6</v>
      </c>
      <c r="H360" s="384">
        <v>4.38</v>
      </c>
      <c r="I360" s="384">
        <v>4.6399999999999997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415"/>
      <c r="Q360" s="415"/>
      <c r="R360" s="415"/>
      <c r="S360" s="399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519</v>
      </c>
      <c r="B361" s="54" t="s">
        <v>520</v>
      </c>
      <c r="C361" s="31">
        <v>4301031304</v>
      </c>
      <c r="D361" s="398">
        <v>4607091384826</v>
      </c>
      <c r="E361" s="399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5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415"/>
      <c r="Q361" s="415"/>
      <c r="R361" s="415"/>
      <c r="S361" s="399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idden="1" x14ac:dyDescent="0.2">
      <c r="A362" s="391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3"/>
      <c r="O362" s="407" t="s">
        <v>70</v>
      </c>
      <c r="P362" s="408"/>
      <c r="Q362" s="408"/>
      <c r="R362" s="408"/>
      <c r="S362" s="408"/>
      <c r="T362" s="408"/>
      <c r="U362" s="409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hidden="1" x14ac:dyDescent="0.2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3"/>
      <c r="O363" s="407" t="s">
        <v>70</v>
      </c>
      <c r="P363" s="408"/>
      <c r="Q363" s="408"/>
      <c r="R363" s="408"/>
      <c r="S363" s="408"/>
      <c r="T363" s="408"/>
      <c r="U363" s="409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hidden="1" customHeight="1" x14ac:dyDescent="0.25">
      <c r="A364" s="406" t="s">
        <v>72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98">
        <v>4607091384246</v>
      </c>
      <c r="E365" s="399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76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415"/>
      <c r="Q365" s="415"/>
      <c r="R365" s="415"/>
      <c r="S365" s="399"/>
      <c r="T365" s="34"/>
      <c r="U365" s="34"/>
      <c r="V365" s="35" t="s">
        <v>66</v>
      </c>
      <c r="W365" s="385">
        <v>20</v>
      </c>
      <c r="X365" s="386">
        <f>IFERROR(IF(W365="",0,CEILING((W365/$H365),1)*$H365),"")</f>
        <v>23.4</v>
      </c>
      <c r="Y365" s="36">
        <f>IFERROR(IF(X365=0,"",ROUNDUP(X365/H365,0)*0.02175),"")</f>
        <v>6.5250000000000002E-2</v>
      </c>
      <c r="Z365" s="56"/>
      <c r="AA365" s="57"/>
      <c r="AE365" s="64"/>
      <c r="BB365" s="271" t="s">
        <v>1</v>
      </c>
      <c r="BL365" s="64">
        <f>IFERROR(W365*I365/H365,"0")</f>
        <v>21.446153846153852</v>
      </c>
      <c r="BM365" s="64">
        <f>IFERROR(X365*I365/H365,"0")</f>
        <v>25.092000000000002</v>
      </c>
      <c r="BN365" s="64">
        <f>IFERROR(1/J365*(W365/H365),"0")</f>
        <v>4.5787545787545791E-2</v>
      </c>
      <c r="BO365" s="64">
        <f>IFERROR(1/J365*(X365/H365),"0")</f>
        <v>5.3571428571428568E-2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4301051445</v>
      </c>
      <c r="D366" s="398">
        <v>4680115881976</v>
      </c>
      <c r="E366" s="399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415"/>
      <c r="Q366" s="415"/>
      <c r="R366" s="415"/>
      <c r="S366" s="399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525</v>
      </c>
      <c r="B367" s="54" t="s">
        <v>526</v>
      </c>
      <c r="C367" s="31">
        <v>4301051297</v>
      </c>
      <c r="D367" s="398">
        <v>4607091384253</v>
      </c>
      <c r="E367" s="399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5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415"/>
      <c r="Q367" s="415"/>
      <c r="R367" s="415"/>
      <c r="S367" s="399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525</v>
      </c>
      <c r="B368" s="54" t="s">
        <v>527</v>
      </c>
      <c r="C368" s="31">
        <v>4301051634</v>
      </c>
      <c r="D368" s="398">
        <v>4607091384253</v>
      </c>
      <c r="E368" s="399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5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415"/>
      <c r="Q368" s="415"/>
      <c r="R368" s="415"/>
      <c r="S368" s="399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528</v>
      </c>
      <c r="B369" s="54" t="s">
        <v>529</v>
      </c>
      <c r="C369" s="31">
        <v>4301051444</v>
      </c>
      <c r="D369" s="398">
        <v>4680115881969</v>
      </c>
      <c r="E369" s="399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415"/>
      <c r="Q369" s="415"/>
      <c r="R369" s="415"/>
      <c r="S369" s="399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1"/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393"/>
      <c r="O370" s="407" t="s">
        <v>70</v>
      </c>
      <c r="P370" s="408"/>
      <c r="Q370" s="408"/>
      <c r="R370" s="408"/>
      <c r="S370" s="408"/>
      <c r="T370" s="408"/>
      <c r="U370" s="409"/>
      <c r="V370" s="37" t="s">
        <v>71</v>
      </c>
      <c r="W370" s="387">
        <f>IFERROR(W365/H365,"0")+IFERROR(W366/H366,"0")+IFERROR(W367/H367,"0")+IFERROR(W368/H368,"0")+IFERROR(W369/H369,"0")</f>
        <v>2.5641025641025643</v>
      </c>
      <c r="X370" s="387">
        <f>IFERROR(X365/H365,"0")+IFERROR(X366/H366,"0")+IFERROR(X367/H367,"0")+IFERROR(X368/H368,"0")+IFERROR(X369/H369,"0")</f>
        <v>3</v>
      </c>
      <c r="Y370" s="387">
        <f>IFERROR(IF(Y365="",0,Y365),"0")+IFERROR(IF(Y366="",0,Y366),"0")+IFERROR(IF(Y367="",0,Y367),"0")+IFERROR(IF(Y368="",0,Y368),"0")+IFERROR(IF(Y369="",0,Y369),"0")</f>
        <v>6.5250000000000002E-2</v>
      </c>
      <c r="Z370" s="388"/>
      <c r="AA370" s="388"/>
    </row>
    <row r="371" spans="1:67" x14ac:dyDescent="0.2">
      <c r="A371" s="392"/>
      <c r="B371" s="392"/>
      <c r="C371" s="392"/>
      <c r="D371" s="392"/>
      <c r="E371" s="392"/>
      <c r="F371" s="392"/>
      <c r="G371" s="392"/>
      <c r="H371" s="392"/>
      <c r="I371" s="392"/>
      <c r="J371" s="392"/>
      <c r="K371" s="392"/>
      <c r="L371" s="392"/>
      <c r="M371" s="392"/>
      <c r="N371" s="393"/>
      <c r="O371" s="407" t="s">
        <v>70</v>
      </c>
      <c r="P371" s="408"/>
      <c r="Q371" s="408"/>
      <c r="R371" s="408"/>
      <c r="S371" s="408"/>
      <c r="T371" s="408"/>
      <c r="U371" s="409"/>
      <c r="V371" s="37" t="s">
        <v>66</v>
      </c>
      <c r="W371" s="387">
        <f>IFERROR(SUM(W365:W369),"0")</f>
        <v>20</v>
      </c>
      <c r="X371" s="387">
        <f>IFERROR(SUM(X365:X369),"0")</f>
        <v>23.4</v>
      </c>
      <c r="Y371" s="37"/>
      <c r="Z371" s="388"/>
      <c r="AA371" s="388"/>
    </row>
    <row r="372" spans="1:67" ht="14.25" hidden="1" customHeight="1" x14ac:dyDescent="0.25">
      <c r="A372" s="406" t="s">
        <v>215</v>
      </c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2"/>
      <c r="N372" s="392"/>
      <c r="O372" s="392"/>
      <c r="P372" s="392"/>
      <c r="Q372" s="392"/>
      <c r="R372" s="392"/>
      <c r="S372" s="392"/>
      <c r="T372" s="392"/>
      <c r="U372" s="392"/>
      <c r="V372" s="392"/>
      <c r="W372" s="392"/>
      <c r="X372" s="392"/>
      <c r="Y372" s="392"/>
      <c r="Z372" s="378"/>
      <c r="AA372" s="378"/>
    </row>
    <row r="373" spans="1:67" ht="27" hidden="1" customHeight="1" x14ac:dyDescent="0.25">
      <c r="A373" s="54" t="s">
        <v>530</v>
      </c>
      <c r="B373" s="54" t="s">
        <v>531</v>
      </c>
      <c r="C373" s="31">
        <v>4301060322</v>
      </c>
      <c r="D373" s="398">
        <v>4607091389357</v>
      </c>
      <c r="E373" s="399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2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415"/>
      <c r="Q373" s="415"/>
      <c r="R373" s="415"/>
      <c r="S373" s="399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530</v>
      </c>
      <c r="B374" s="54" t="s">
        <v>532</v>
      </c>
      <c r="C374" s="31">
        <v>4301060377</v>
      </c>
      <c r="D374" s="398">
        <v>4607091389357</v>
      </c>
      <c r="E374" s="399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57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415"/>
      <c r="Q374" s="415"/>
      <c r="R374" s="415"/>
      <c r="S374" s="399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3"/>
      <c r="O375" s="407" t="s">
        <v>70</v>
      </c>
      <c r="P375" s="408"/>
      <c r="Q375" s="408"/>
      <c r="R375" s="408"/>
      <c r="S375" s="408"/>
      <c r="T375" s="408"/>
      <c r="U375" s="409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hidden="1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3"/>
      <c r="O376" s="407" t="s">
        <v>70</v>
      </c>
      <c r="P376" s="408"/>
      <c r="Q376" s="408"/>
      <c r="R376" s="408"/>
      <c r="S376" s="408"/>
      <c r="T376" s="408"/>
      <c r="U376" s="409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hidden="1" customHeight="1" x14ac:dyDescent="0.2">
      <c r="A377" s="559" t="s">
        <v>533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48"/>
      <c r="AA377" s="48"/>
    </row>
    <row r="378" spans="1:67" ht="16.5" hidden="1" customHeight="1" x14ac:dyDescent="0.25">
      <c r="A378" s="423" t="s">
        <v>534</v>
      </c>
      <c r="B378" s="392"/>
      <c r="C378" s="392"/>
      <c r="D378" s="392"/>
      <c r="E378" s="392"/>
      <c r="F378" s="392"/>
      <c r="G378" s="392"/>
      <c r="H378" s="392"/>
      <c r="I378" s="392"/>
      <c r="J378" s="392"/>
      <c r="K378" s="392"/>
      <c r="L378" s="392"/>
      <c r="M378" s="392"/>
      <c r="N378" s="392"/>
      <c r="O378" s="392"/>
      <c r="P378" s="392"/>
      <c r="Q378" s="392"/>
      <c r="R378" s="392"/>
      <c r="S378" s="392"/>
      <c r="T378" s="392"/>
      <c r="U378" s="392"/>
      <c r="V378" s="392"/>
      <c r="W378" s="392"/>
      <c r="X378" s="392"/>
      <c r="Y378" s="392"/>
      <c r="Z378" s="379"/>
      <c r="AA378" s="379"/>
    </row>
    <row r="379" spans="1:67" ht="14.25" hidden="1" customHeight="1" x14ac:dyDescent="0.25">
      <c r="A379" s="406" t="s">
        <v>113</v>
      </c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2"/>
      <c r="O379" s="392"/>
      <c r="P379" s="392"/>
      <c r="Q379" s="392"/>
      <c r="R379" s="392"/>
      <c r="S379" s="392"/>
      <c r="T379" s="392"/>
      <c r="U379" s="392"/>
      <c r="V379" s="392"/>
      <c r="W379" s="392"/>
      <c r="X379" s="392"/>
      <c r="Y379" s="392"/>
      <c r="Z379" s="378"/>
      <c r="AA379" s="378"/>
    </row>
    <row r="380" spans="1:67" ht="27" hidden="1" customHeight="1" x14ac:dyDescent="0.25">
      <c r="A380" s="54" t="s">
        <v>535</v>
      </c>
      <c r="B380" s="54" t="s">
        <v>536</v>
      </c>
      <c r="C380" s="31">
        <v>4301011428</v>
      </c>
      <c r="D380" s="398">
        <v>4607091389708</v>
      </c>
      <c r="E380" s="399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5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415"/>
      <c r="Q380" s="415"/>
      <c r="R380" s="415"/>
      <c r="S380" s="399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537</v>
      </c>
      <c r="B381" s="54" t="s">
        <v>538</v>
      </c>
      <c r="C381" s="31">
        <v>4301011427</v>
      </c>
      <c r="D381" s="398">
        <v>4607091389692</v>
      </c>
      <c r="E381" s="399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6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415"/>
      <c r="Q381" s="415"/>
      <c r="R381" s="415"/>
      <c r="S381" s="399"/>
      <c r="T381" s="34"/>
      <c r="U381" s="34"/>
      <c r="V381" s="35" t="s">
        <v>66</v>
      </c>
      <c r="W381" s="385">
        <v>9</v>
      </c>
      <c r="X381" s="386">
        <f>IFERROR(IF(W381="",0,CEILING((W381/$H381),1)*$H381),"")</f>
        <v>10.8</v>
      </c>
      <c r="Y381" s="36">
        <f>IFERROR(IF(X381=0,"",ROUNDUP(X381/H381,0)*0.00753),"")</f>
        <v>3.0120000000000001E-2</v>
      </c>
      <c r="Z381" s="56"/>
      <c r="AA381" s="57"/>
      <c r="AE381" s="64"/>
      <c r="BB381" s="279" t="s">
        <v>1</v>
      </c>
      <c r="BL381" s="64">
        <f>IFERROR(W381*I381/H381,"0")</f>
        <v>9.6666666666666661</v>
      </c>
      <c r="BM381" s="64">
        <f>IFERROR(X381*I381/H381,"0")</f>
        <v>11.6</v>
      </c>
      <c r="BN381" s="64">
        <f>IFERROR(1/J381*(W381/H381),"0")</f>
        <v>2.1367521367521364E-2</v>
      </c>
      <c r="BO381" s="64">
        <f>IFERROR(1/J381*(X381/H381),"0")</f>
        <v>2.564102564102564E-2</v>
      </c>
    </row>
    <row r="382" spans="1:67" x14ac:dyDescent="0.2">
      <c r="A382" s="391"/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3"/>
      <c r="O382" s="407" t="s">
        <v>70</v>
      </c>
      <c r="P382" s="408"/>
      <c r="Q382" s="408"/>
      <c r="R382" s="408"/>
      <c r="S382" s="408"/>
      <c r="T382" s="408"/>
      <c r="U382" s="409"/>
      <c r="V382" s="37" t="s">
        <v>71</v>
      </c>
      <c r="W382" s="387">
        <f>IFERROR(W380/H380,"0")+IFERROR(W381/H381,"0")</f>
        <v>3.333333333333333</v>
      </c>
      <c r="X382" s="387">
        <f>IFERROR(X380/H380,"0")+IFERROR(X381/H381,"0")</f>
        <v>4</v>
      </c>
      <c r="Y382" s="387">
        <f>IFERROR(IF(Y380="",0,Y380),"0")+IFERROR(IF(Y381="",0,Y381),"0")</f>
        <v>3.0120000000000001E-2</v>
      </c>
      <c r="Z382" s="388"/>
      <c r="AA382" s="388"/>
    </row>
    <row r="383" spans="1:67" x14ac:dyDescent="0.2">
      <c r="A383" s="392"/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3"/>
      <c r="O383" s="407" t="s">
        <v>70</v>
      </c>
      <c r="P383" s="408"/>
      <c r="Q383" s="408"/>
      <c r="R383" s="408"/>
      <c r="S383" s="408"/>
      <c r="T383" s="408"/>
      <c r="U383" s="409"/>
      <c r="V383" s="37" t="s">
        <v>66</v>
      </c>
      <c r="W383" s="387">
        <f>IFERROR(SUM(W380:W381),"0")</f>
        <v>9</v>
      </c>
      <c r="X383" s="387">
        <f>IFERROR(SUM(X380:X381),"0")</f>
        <v>10.8</v>
      </c>
      <c r="Y383" s="37"/>
      <c r="Z383" s="388"/>
      <c r="AA383" s="388"/>
    </row>
    <row r="384" spans="1:67" ht="14.25" hidden="1" customHeight="1" x14ac:dyDescent="0.25">
      <c r="A384" s="406" t="s">
        <v>61</v>
      </c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2"/>
      <c r="N384" s="392"/>
      <c r="O384" s="392"/>
      <c r="P384" s="392"/>
      <c r="Q384" s="392"/>
      <c r="R384" s="392"/>
      <c r="S384" s="392"/>
      <c r="T384" s="392"/>
      <c r="U384" s="392"/>
      <c r="V384" s="392"/>
      <c r="W384" s="392"/>
      <c r="X384" s="392"/>
      <c r="Y384" s="392"/>
      <c r="Z384" s="378"/>
      <c r="AA384" s="378"/>
    </row>
    <row r="385" spans="1:67" ht="27" customHeight="1" x14ac:dyDescent="0.25">
      <c r="A385" s="54" t="s">
        <v>539</v>
      </c>
      <c r="B385" s="54" t="s">
        <v>540</v>
      </c>
      <c r="C385" s="31">
        <v>4301031177</v>
      </c>
      <c r="D385" s="398">
        <v>4607091389753</v>
      </c>
      <c r="E385" s="399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415"/>
      <c r="Q385" s="415"/>
      <c r="R385" s="415"/>
      <c r="S385" s="399"/>
      <c r="T385" s="34"/>
      <c r="U385" s="34"/>
      <c r="V385" s="35" t="s">
        <v>66</v>
      </c>
      <c r="W385" s="385">
        <v>80</v>
      </c>
      <c r="X385" s="386">
        <f t="shared" ref="X385:X407" si="69">IFERROR(IF(W385="",0,CEILING((W385/$H385),1)*$H385),"")</f>
        <v>84</v>
      </c>
      <c r="Y385" s="36">
        <f t="shared" ref="Y385:Y391" si="70">IFERROR(IF(X385=0,"",ROUNDUP(X385/H385,0)*0.00753),"")</f>
        <v>0.15060000000000001</v>
      </c>
      <c r="Z385" s="56"/>
      <c r="AA385" s="57"/>
      <c r="AE385" s="64"/>
      <c r="BB385" s="280" t="s">
        <v>1</v>
      </c>
      <c r="BL385" s="64">
        <f t="shared" ref="BL385:BL407" si="71">IFERROR(W385*I385/H385,"0")</f>
        <v>84.380952380952365</v>
      </c>
      <c r="BM385" s="64">
        <f t="shared" ref="BM385:BM407" si="72">IFERROR(X385*I385/H385,"0")</f>
        <v>88.6</v>
      </c>
      <c r="BN385" s="64">
        <f t="shared" ref="BN385:BN407" si="73">IFERROR(1/J385*(W385/H385),"0")</f>
        <v>0.1221001221001221</v>
      </c>
      <c r="BO385" s="64">
        <f t="shared" ref="BO385:BO407" si="74">IFERROR(1/J385*(X385/H385),"0")</f>
        <v>0.12820512820512819</v>
      </c>
    </row>
    <row r="386" spans="1:67" ht="27" hidden="1" customHeight="1" x14ac:dyDescent="0.25">
      <c r="A386" s="54" t="s">
        <v>539</v>
      </c>
      <c r="B386" s="54" t="s">
        <v>541</v>
      </c>
      <c r="C386" s="31">
        <v>4301031322</v>
      </c>
      <c r="D386" s="398">
        <v>4607091389753</v>
      </c>
      <c r="E386" s="399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0" t="s">
        <v>542</v>
      </c>
      <c r="P386" s="415"/>
      <c r="Q386" s="415"/>
      <c r="R386" s="415"/>
      <c r="S386" s="399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543</v>
      </c>
      <c r="B387" s="54" t="s">
        <v>544</v>
      </c>
      <c r="C387" s="31">
        <v>4301031174</v>
      </c>
      <c r="D387" s="398">
        <v>4607091389760</v>
      </c>
      <c r="E387" s="399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6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15"/>
      <c r="Q387" s="415"/>
      <c r="R387" s="415"/>
      <c r="S387" s="399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543</v>
      </c>
      <c r="B388" s="54" t="s">
        <v>545</v>
      </c>
      <c r="C388" s="31">
        <v>4301031323</v>
      </c>
      <c r="D388" s="398">
        <v>4607091389760</v>
      </c>
      <c r="E388" s="399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467" t="s">
        <v>546</v>
      </c>
      <c r="P388" s="415"/>
      <c r="Q388" s="415"/>
      <c r="R388" s="415"/>
      <c r="S388" s="399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547</v>
      </c>
      <c r="B389" s="54" t="s">
        <v>548</v>
      </c>
      <c r="C389" s="31">
        <v>4301031356</v>
      </c>
      <c r="D389" s="398">
        <v>4607091389746</v>
      </c>
      <c r="E389" s="399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749" t="s">
        <v>549</v>
      </c>
      <c r="P389" s="415"/>
      <c r="Q389" s="415"/>
      <c r="R389" s="415"/>
      <c r="S389" s="399"/>
      <c r="T389" s="34"/>
      <c r="U389" s="34"/>
      <c r="V389" s="35" t="s">
        <v>66</v>
      </c>
      <c r="W389" s="385">
        <v>0</v>
      </c>
      <c r="X389" s="386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547</v>
      </c>
      <c r="B390" s="54" t="s">
        <v>550</v>
      </c>
      <c r="C390" s="31">
        <v>4301031325</v>
      </c>
      <c r="D390" s="398">
        <v>4607091389746</v>
      </c>
      <c r="E390" s="399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6" t="s">
        <v>549</v>
      </c>
      <c r="P390" s="415"/>
      <c r="Q390" s="415"/>
      <c r="R390" s="415"/>
      <c r="S390" s="399"/>
      <c r="T390" s="34"/>
      <c r="U390" s="34"/>
      <c r="V390" s="35" t="s">
        <v>66</v>
      </c>
      <c r="W390" s="385">
        <v>70</v>
      </c>
      <c r="X390" s="386">
        <f t="shared" si="69"/>
        <v>71.400000000000006</v>
      </c>
      <c r="Y390" s="36">
        <f t="shared" si="70"/>
        <v>0.12801000000000001</v>
      </c>
      <c r="Z390" s="56"/>
      <c r="AA390" s="57"/>
      <c r="AE390" s="64"/>
      <c r="BB390" s="285" t="s">
        <v>1</v>
      </c>
      <c r="BL390" s="64">
        <f t="shared" si="71"/>
        <v>73.833333333333329</v>
      </c>
      <c r="BM390" s="64">
        <f t="shared" si="72"/>
        <v>75.31</v>
      </c>
      <c r="BN390" s="64">
        <f t="shared" si="73"/>
        <v>0.10683760683760682</v>
      </c>
      <c r="BO390" s="64">
        <f t="shared" si="74"/>
        <v>0.10897435897435898</v>
      </c>
    </row>
    <row r="391" spans="1:67" ht="37.5" customHeight="1" x14ac:dyDescent="0.25">
      <c r="A391" s="54" t="s">
        <v>551</v>
      </c>
      <c r="B391" s="54" t="s">
        <v>552</v>
      </c>
      <c r="C391" s="31">
        <v>4301031236</v>
      </c>
      <c r="D391" s="398">
        <v>4680115882928</v>
      </c>
      <c r="E391" s="399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7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415"/>
      <c r="Q391" s="415"/>
      <c r="R391" s="415"/>
      <c r="S391" s="399"/>
      <c r="T391" s="34"/>
      <c r="U391" s="34"/>
      <c r="V391" s="35" t="s">
        <v>66</v>
      </c>
      <c r="W391" s="385">
        <v>112</v>
      </c>
      <c r="X391" s="386">
        <f t="shared" si="69"/>
        <v>112.56</v>
      </c>
      <c r="Y391" s="36">
        <f t="shared" si="70"/>
        <v>0.50451000000000001</v>
      </c>
      <c r="Z391" s="56"/>
      <c r="AA391" s="57"/>
      <c r="AE391" s="64"/>
      <c r="BB391" s="286" t="s">
        <v>1</v>
      </c>
      <c r="BL391" s="64">
        <f t="shared" si="71"/>
        <v>173.33333333333334</v>
      </c>
      <c r="BM391" s="64">
        <f t="shared" si="72"/>
        <v>174.20000000000002</v>
      </c>
      <c r="BN391" s="64">
        <f t="shared" si="73"/>
        <v>0.42735042735042739</v>
      </c>
      <c r="BO391" s="64">
        <f t="shared" si="74"/>
        <v>0.42948717948717946</v>
      </c>
    </row>
    <row r="392" spans="1:67" ht="27" hidden="1" customHeight="1" x14ac:dyDescent="0.25">
      <c r="A392" s="54" t="s">
        <v>553</v>
      </c>
      <c r="B392" s="54" t="s">
        <v>554</v>
      </c>
      <c r="C392" s="31">
        <v>4301031335</v>
      </c>
      <c r="D392" s="398">
        <v>4680115883147</v>
      </c>
      <c r="E392" s="399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471" t="s">
        <v>555</v>
      </c>
      <c r="P392" s="415"/>
      <c r="Q392" s="415"/>
      <c r="R392" s="415"/>
      <c r="S392" s="399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553</v>
      </c>
      <c r="B393" s="54" t="s">
        <v>556</v>
      </c>
      <c r="C393" s="31">
        <v>4301031257</v>
      </c>
      <c r="D393" s="398">
        <v>4680115883147</v>
      </c>
      <c r="E393" s="399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6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15"/>
      <c r="Q393" s="415"/>
      <c r="R393" s="415"/>
      <c r="S393" s="399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557</v>
      </c>
      <c r="B394" s="54" t="s">
        <v>558</v>
      </c>
      <c r="C394" s="31">
        <v>4301031178</v>
      </c>
      <c r="D394" s="398">
        <v>4607091384338</v>
      </c>
      <c r="E394" s="399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15"/>
      <c r="Q394" s="415"/>
      <c r="R394" s="415"/>
      <c r="S394" s="399"/>
      <c r="T394" s="34"/>
      <c r="U394" s="34"/>
      <c r="V394" s="35" t="s">
        <v>66</v>
      </c>
      <c r="W394" s="385">
        <v>87.5</v>
      </c>
      <c r="X394" s="386">
        <f t="shared" si="69"/>
        <v>88.2</v>
      </c>
      <c r="Y394" s="36">
        <f t="shared" si="75"/>
        <v>0.21084</v>
      </c>
      <c r="Z394" s="56"/>
      <c r="AA394" s="57"/>
      <c r="AE394" s="64"/>
      <c r="BB394" s="289" t="s">
        <v>1</v>
      </c>
      <c r="BL394" s="64">
        <f t="shared" si="71"/>
        <v>92.916666666666657</v>
      </c>
      <c r="BM394" s="64">
        <f t="shared" si="72"/>
        <v>93.66</v>
      </c>
      <c r="BN394" s="64">
        <f t="shared" si="73"/>
        <v>0.17806267806267806</v>
      </c>
      <c r="BO394" s="64">
        <f t="shared" si="74"/>
        <v>0.17948717948717952</v>
      </c>
    </row>
    <row r="395" spans="1:67" ht="27" hidden="1" customHeight="1" x14ac:dyDescent="0.25">
      <c r="A395" s="54" t="s">
        <v>557</v>
      </c>
      <c r="B395" s="54" t="s">
        <v>559</v>
      </c>
      <c r="C395" s="31">
        <v>4301031330</v>
      </c>
      <c r="D395" s="398">
        <v>4607091384338</v>
      </c>
      <c r="E395" s="399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529" t="s">
        <v>560</v>
      </c>
      <c r="P395" s="415"/>
      <c r="Q395" s="415"/>
      <c r="R395" s="415"/>
      <c r="S395" s="399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561</v>
      </c>
      <c r="B396" s="54" t="s">
        <v>562</v>
      </c>
      <c r="C396" s="31">
        <v>4301031336</v>
      </c>
      <c r="D396" s="398">
        <v>4680115883154</v>
      </c>
      <c r="E396" s="399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535" t="s">
        <v>563</v>
      </c>
      <c r="P396" s="415"/>
      <c r="Q396" s="415"/>
      <c r="R396" s="415"/>
      <c r="S396" s="399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561</v>
      </c>
      <c r="B397" s="54" t="s">
        <v>564</v>
      </c>
      <c r="C397" s="31">
        <v>4301031254</v>
      </c>
      <c r="D397" s="398">
        <v>4680115883154</v>
      </c>
      <c r="E397" s="399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15"/>
      <c r="Q397" s="415"/>
      <c r="R397" s="415"/>
      <c r="S397" s="399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565</v>
      </c>
      <c r="B398" s="54" t="s">
        <v>566</v>
      </c>
      <c r="C398" s="31">
        <v>4301031171</v>
      </c>
      <c r="D398" s="398">
        <v>4607091389524</v>
      </c>
      <c r="E398" s="399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4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15"/>
      <c r="Q398" s="415"/>
      <c r="R398" s="415"/>
      <c r="S398" s="399"/>
      <c r="T398" s="34"/>
      <c r="U398" s="34"/>
      <c r="V398" s="35" t="s">
        <v>66</v>
      </c>
      <c r="W398" s="385">
        <v>38.5</v>
      </c>
      <c r="X398" s="386">
        <f t="shared" si="69"/>
        <v>39.9</v>
      </c>
      <c r="Y398" s="36">
        <f t="shared" si="75"/>
        <v>9.5380000000000006E-2</v>
      </c>
      <c r="Z398" s="56"/>
      <c r="AA398" s="57"/>
      <c r="AE398" s="64"/>
      <c r="BB398" s="293" t="s">
        <v>1</v>
      </c>
      <c r="BL398" s="64">
        <f t="shared" si="71"/>
        <v>40.883333333333333</v>
      </c>
      <c r="BM398" s="64">
        <f t="shared" si="72"/>
        <v>42.36999999999999</v>
      </c>
      <c r="BN398" s="64">
        <f t="shared" si="73"/>
        <v>7.8347578347578356E-2</v>
      </c>
      <c r="BO398" s="64">
        <f t="shared" si="74"/>
        <v>8.11965811965812E-2</v>
      </c>
    </row>
    <row r="399" spans="1:67" ht="37.5" hidden="1" customHeight="1" x14ac:dyDescent="0.25">
      <c r="A399" s="54" t="s">
        <v>565</v>
      </c>
      <c r="B399" s="54" t="s">
        <v>567</v>
      </c>
      <c r="C399" s="31">
        <v>4301031331</v>
      </c>
      <c r="D399" s="398">
        <v>4607091389524</v>
      </c>
      <c r="E399" s="399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490" t="s">
        <v>568</v>
      </c>
      <c r="P399" s="415"/>
      <c r="Q399" s="415"/>
      <c r="R399" s="415"/>
      <c r="S399" s="399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569</v>
      </c>
      <c r="B400" s="54" t="s">
        <v>570</v>
      </c>
      <c r="C400" s="31">
        <v>4301031337</v>
      </c>
      <c r="D400" s="398">
        <v>4680115883161</v>
      </c>
      <c r="E400" s="399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686" t="s">
        <v>571</v>
      </c>
      <c r="P400" s="415"/>
      <c r="Q400" s="415"/>
      <c r="R400" s="415"/>
      <c r="S400" s="399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569</v>
      </c>
      <c r="B401" s="54" t="s">
        <v>572</v>
      </c>
      <c r="C401" s="31">
        <v>4301031258</v>
      </c>
      <c r="D401" s="398">
        <v>4680115883161</v>
      </c>
      <c r="E401" s="399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415"/>
      <c r="Q401" s="415"/>
      <c r="R401" s="415"/>
      <c r="S401" s="399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573</v>
      </c>
      <c r="B402" s="54" t="s">
        <v>574</v>
      </c>
      <c r="C402" s="31">
        <v>4301031332</v>
      </c>
      <c r="D402" s="398">
        <v>4607091384345</v>
      </c>
      <c r="E402" s="399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75" t="s">
        <v>575</v>
      </c>
      <c r="P402" s="415"/>
      <c r="Q402" s="415"/>
      <c r="R402" s="415"/>
      <c r="S402" s="399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4301031256</v>
      </c>
      <c r="D403" s="398">
        <v>4680115883178</v>
      </c>
      <c r="E403" s="399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415"/>
      <c r="Q403" s="415"/>
      <c r="R403" s="415"/>
      <c r="S403" s="399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578</v>
      </c>
      <c r="B404" s="54" t="s">
        <v>579</v>
      </c>
      <c r="C404" s="31">
        <v>4301031172</v>
      </c>
      <c r="D404" s="398">
        <v>4607091389531</v>
      </c>
      <c r="E404" s="399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415"/>
      <c r="Q404" s="415"/>
      <c r="R404" s="415"/>
      <c r="S404" s="399"/>
      <c r="T404" s="34"/>
      <c r="U404" s="34"/>
      <c r="V404" s="35" t="s">
        <v>66</v>
      </c>
      <c r="W404" s="385">
        <v>59.499999999999993</v>
      </c>
      <c r="X404" s="386">
        <f t="shared" si="69"/>
        <v>60.900000000000006</v>
      </c>
      <c r="Y404" s="36">
        <f t="shared" si="75"/>
        <v>0.14558000000000001</v>
      </c>
      <c r="Z404" s="56"/>
      <c r="AA404" s="57"/>
      <c r="AE404" s="64"/>
      <c r="BB404" s="299" t="s">
        <v>1</v>
      </c>
      <c r="BL404" s="64">
        <f t="shared" si="71"/>
        <v>63.183333333333316</v>
      </c>
      <c r="BM404" s="64">
        <f t="shared" si="72"/>
        <v>64.67</v>
      </c>
      <c r="BN404" s="64">
        <f t="shared" si="73"/>
        <v>0.12108262108262108</v>
      </c>
      <c r="BO404" s="64">
        <f t="shared" si="74"/>
        <v>0.12393162393162395</v>
      </c>
    </row>
    <row r="405" spans="1:67" ht="27" hidden="1" customHeight="1" x14ac:dyDescent="0.25">
      <c r="A405" s="54" t="s">
        <v>578</v>
      </c>
      <c r="B405" s="54" t="s">
        <v>580</v>
      </c>
      <c r="C405" s="31">
        <v>4301031333</v>
      </c>
      <c r="D405" s="398">
        <v>4607091389531</v>
      </c>
      <c r="E405" s="399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419" t="s">
        <v>581</v>
      </c>
      <c r="P405" s="415"/>
      <c r="Q405" s="415"/>
      <c r="R405" s="415"/>
      <c r="S405" s="399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582</v>
      </c>
      <c r="B406" s="54" t="s">
        <v>583</v>
      </c>
      <c r="C406" s="31">
        <v>4301031338</v>
      </c>
      <c r="D406" s="398">
        <v>4680115883185</v>
      </c>
      <c r="E406" s="399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30" t="s">
        <v>584</v>
      </c>
      <c r="P406" s="415"/>
      <c r="Q406" s="415"/>
      <c r="R406" s="415"/>
      <c r="S406" s="399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hidden="1" customHeight="1" x14ac:dyDescent="0.25">
      <c r="A407" s="54" t="s">
        <v>582</v>
      </c>
      <c r="B407" s="54" t="s">
        <v>585</v>
      </c>
      <c r="C407" s="31">
        <v>4301031255</v>
      </c>
      <c r="D407" s="398">
        <v>4680115883185</v>
      </c>
      <c r="E407" s="399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415"/>
      <c r="Q407" s="415"/>
      <c r="R407" s="415"/>
      <c r="S407" s="399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1"/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3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190.71428571428572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194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1.23492</v>
      </c>
      <c r="Z408" s="388"/>
      <c r="AA408" s="388"/>
    </row>
    <row r="409" spans="1:67" x14ac:dyDescent="0.2">
      <c r="A409" s="392"/>
      <c r="B409" s="392"/>
      <c r="C409" s="392"/>
      <c r="D409" s="392"/>
      <c r="E409" s="392"/>
      <c r="F409" s="392"/>
      <c r="G409" s="392"/>
      <c r="H409" s="392"/>
      <c r="I409" s="392"/>
      <c r="J409" s="392"/>
      <c r="K409" s="392"/>
      <c r="L409" s="392"/>
      <c r="M409" s="392"/>
      <c r="N409" s="393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87">
        <f>IFERROR(SUM(W385:W407),"0")</f>
        <v>447.5</v>
      </c>
      <c r="X409" s="387">
        <f>IFERROR(SUM(X385:X407),"0")</f>
        <v>456.96000000000004</v>
      </c>
      <c r="Y409" s="37"/>
      <c r="Z409" s="388"/>
      <c r="AA409" s="388"/>
    </row>
    <row r="410" spans="1:67" ht="14.25" hidden="1" customHeight="1" x14ac:dyDescent="0.25">
      <c r="A410" s="406" t="s">
        <v>72</v>
      </c>
      <c r="B410" s="392"/>
      <c r="C410" s="392"/>
      <c r="D410" s="392"/>
      <c r="E410" s="392"/>
      <c r="F410" s="392"/>
      <c r="G410" s="392"/>
      <c r="H410" s="392"/>
      <c r="I410" s="392"/>
      <c r="J410" s="392"/>
      <c r="K410" s="392"/>
      <c r="L410" s="392"/>
      <c r="M410" s="392"/>
      <c r="N410" s="392"/>
      <c r="O410" s="392"/>
      <c r="P410" s="392"/>
      <c r="Q410" s="392"/>
      <c r="R410" s="392"/>
      <c r="S410" s="392"/>
      <c r="T410" s="392"/>
      <c r="U410" s="392"/>
      <c r="V410" s="392"/>
      <c r="W410" s="392"/>
      <c r="X410" s="392"/>
      <c r="Y410" s="392"/>
      <c r="Z410" s="378"/>
      <c r="AA410" s="378"/>
    </row>
    <row r="411" spans="1:67" ht="27" hidden="1" customHeight="1" x14ac:dyDescent="0.25">
      <c r="A411" s="54" t="s">
        <v>586</v>
      </c>
      <c r="B411" s="54" t="s">
        <v>587</v>
      </c>
      <c r="C411" s="31">
        <v>4301051431</v>
      </c>
      <c r="D411" s="398">
        <v>4607091389654</v>
      </c>
      <c r="E411" s="399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6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15"/>
      <c r="Q411" s="415"/>
      <c r="R411" s="415"/>
      <c r="S411" s="399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588</v>
      </c>
      <c r="B412" s="54" t="s">
        <v>589</v>
      </c>
      <c r="C412" s="31">
        <v>4301051284</v>
      </c>
      <c r="D412" s="398">
        <v>4607091384352</v>
      </c>
      <c r="E412" s="399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4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15"/>
      <c r="Q412" s="415"/>
      <c r="R412" s="415"/>
      <c r="S412" s="399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3"/>
      <c r="O413" s="407" t="s">
        <v>70</v>
      </c>
      <c r="P413" s="408"/>
      <c r="Q413" s="408"/>
      <c r="R413" s="408"/>
      <c r="S413" s="408"/>
      <c r="T413" s="408"/>
      <c r="U413" s="409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hidden="1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3"/>
      <c r="O414" s="407" t="s">
        <v>70</v>
      </c>
      <c r="P414" s="408"/>
      <c r="Q414" s="408"/>
      <c r="R414" s="408"/>
      <c r="S414" s="408"/>
      <c r="T414" s="408"/>
      <c r="U414" s="409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hidden="1" customHeight="1" x14ac:dyDescent="0.25">
      <c r="A415" s="406" t="s">
        <v>91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98">
        <v>4680115884335</v>
      </c>
      <c r="E416" s="399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6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15"/>
      <c r="Q416" s="415"/>
      <c r="R416" s="415"/>
      <c r="S416" s="399"/>
      <c r="T416" s="34"/>
      <c r="U416" s="34"/>
      <c r="V416" s="35" t="s">
        <v>66</v>
      </c>
      <c r="W416" s="385">
        <v>9</v>
      </c>
      <c r="X416" s="386">
        <f>IFERROR(IF(W416="",0,CEILING((W416/$H416),1)*$H416),"")</f>
        <v>9.6</v>
      </c>
      <c r="Y416" s="36">
        <f>IFERROR(IF(X416=0,"",ROUNDUP(X416/H416,0)*0.00627),"")</f>
        <v>5.0160000000000003E-2</v>
      </c>
      <c r="Z416" s="56"/>
      <c r="AA416" s="57"/>
      <c r="AE416" s="64"/>
      <c r="BB416" s="305" t="s">
        <v>1</v>
      </c>
      <c r="BL416" s="64">
        <f>IFERROR(W416*I416/H416,"0")</f>
        <v>13.5</v>
      </c>
      <c r="BM416" s="64">
        <f>IFERROR(X416*I416/H416,"0")</f>
        <v>14.400000000000002</v>
      </c>
      <c r="BN416" s="64">
        <f>IFERROR(1/J416*(W416/H416),"0")</f>
        <v>3.7499999999999999E-2</v>
      </c>
      <c r="BO416" s="64">
        <f>IFERROR(1/J416*(X416/H416),"0")</f>
        <v>0.04</v>
      </c>
    </row>
    <row r="417" spans="1:67" ht="27" customHeight="1" x14ac:dyDescent="0.25">
      <c r="A417" s="54" t="s">
        <v>594</v>
      </c>
      <c r="B417" s="54" t="s">
        <v>595</v>
      </c>
      <c r="C417" s="31">
        <v>4301032047</v>
      </c>
      <c r="D417" s="398">
        <v>4680115884342</v>
      </c>
      <c r="E417" s="399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46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15"/>
      <c r="Q417" s="415"/>
      <c r="R417" s="415"/>
      <c r="S417" s="399"/>
      <c r="T417" s="34"/>
      <c r="U417" s="34"/>
      <c r="V417" s="35" t="s">
        <v>66</v>
      </c>
      <c r="W417" s="385">
        <v>6</v>
      </c>
      <c r="X417" s="386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64"/>
      <c r="BB417" s="306" t="s">
        <v>1</v>
      </c>
      <c r="BL417" s="64">
        <f>IFERROR(W417*I417/H417,"0")</f>
        <v>9.0000000000000018</v>
      </c>
      <c r="BM417" s="64">
        <f>IFERROR(X417*I417/H417,"0")</f>
        <v>9.0000000000000018</v>
      </c>
      <c r="BN417" s="64">
        <f>IFERROR(1/J417*(W417/H417),"0")</f>
        <v>2.5000000000000001E-2</v>
      </c>
      <c r="BO417" s="64">
        <f>IFERROR(1/J417*(X417/H417),"0")</f>
        <v>2.5000000000000001E-2</v>
      </c>
    </row>
    <row r="418" spans="1:67" ht="27" hidden="1" customHeight="1" x14ac:dyDescent="0.25">
      <c r="A418" s="54" t="s">
        <v>596</v>
      </c>
      <c r="B418" s="54" t="s">
        <v>597</v>
      </c>
      <c r="C418" s="31">
        <v>4301170011</v>
      </c>
      <c r="D418" s="398">
        <v>4680115884113</v>
      </c>
      <c r="E418" s="399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4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15"/>
      <c r="Q418" s="415"/>
      <c r="R418" s="415"/>
      <c r="S418" s="399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1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3"/>
      <c r="O419" s="407" t="s">
        <v>70</v>
      </c>
      <c r="P419" s="408"/>
      <c r="Q419" s="408"/>
      <c r="R419" s="408"/>
      <c r="S419" s="408"/>
      <c r="T419" s="408"/>
      <c r="U419" s="409"/>
      <c r="V419" s="37" t="s">
        <v>71</v>
      </c>
      <c r="W419" s="387">
        <f>IFERROR(W416/H416,"0")+IFERROR(W417/H417,"0")+IFERROR(W418/H418,"0")</f>
        <v>12.5</v>
      </c>
      <c r="X419" s="387">
        <f>IFERROR(X416/H416,"0")+IFERROR(X417/H417,"0")+IFERROR(X418/H418,"0")</f>
        <v>13</v>
      </c>
      <c r="Y419" s="387">
        <f>IFERROR(IF(Y416="",0,Y416),"0")+IFERROR(IF(Y417="",0,Y417),"0")+IFERROR(IF(Y418="",0,Y418),"0")</f>
        <v>8.1509999999999999E-2</v>
      </c>
      <c r="Z419" s="388"/>
      <c r="AA419" s="388"/>
    </row>
    <row r="420" spans="1:67" x14ac:dyDescent="0.2">
      <c r="A420" s="392"/>
      <c r="B420" s="392"/>
      <c r="C420" s="392"/>
      <c r="D420" s="392"/>
      <c r="E420" s="392"/>
      <c r="F420" s="392"/>
      <c r="G420" s="392"/>
      <c r="H420" s="392"/>
      <c r="I420" s="392"/>
      <c r="J420" s="392"/>
      <c r="K420" s="392"/>
      <c r="L420" s="392"/>
      <c r="M420" s="392"/>
      <c r="N420" s="393"/>
      <c r="O420" s="407" t="s">
        <v>70</v>
      </c>
      <c r="P420" s="408"/>
      <c r="Q420" s="408"/>
      <c r="R420" s="408"/>
      <c r="S420" s="408"/>
      <c r="T420" s="408"/>
      <c r="U420" s="409"/>
      <c r="V420" s="37" t="s">
        <v>66</v>
      </c>
      <c r="W420" s="387">
        <f>IFERROR(SUM(W416:W418),"0")</f>
        <v>15</v>
      </c>
      <c r="X420" s="387">
        <f>IFERROR(SUM(X416:X418),"0")</f>
        <v>15.6</v>
      </c>
      <c r="Y420" s="37"/>
      <c r="Z420" s="388"/>
      <c r="AA420" s="388"/>
    </row>
    <row r="421" spans="1:67" ht="16.5" hidden="1" customHeight="1" x14ac:dyDescent="0.25">
      <c r="A421" s="423" t="s">
        <v>598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79"/>
      <c r="AA421" s="379"/>
    </row>
    <row r="422" spans="1:67" ht="14.25" hidden="1" customHeight="1" x14ac:dyDescent="0.25">
      <c r="A422" s="406" t="s">
        <v>105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78"/>
      <c r="AA422" s="378"/>
    </row>
    <row r="423" spans="1:67" ht="27" hidden="1" customHeight="1" x14ac:dyDescent="0.25">
      <c r="A423" s="54" t="s">
        <v>599</v>
      </c>
      <c r="B423" s="54" t="s">
        <v>600</v>
      </c>
      <c r="C423" s="31">
        <v>4301020214</v>
      </c>
      <c r="D423" s="398">
        <v>4607091389388</v>
      </c>
      <c r="E423" s="399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74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15"/>
      <c r="Q423" s="415"/>
      <c r="R423" s="415"/>
      <c r="S423" s="399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601</v>
      </c>
      <c r="B424" s="54" t="s">
        <v>602</v>
      </c>
      <c r="C424" s="31">
        <v>4301020315</v>
      </c>
      <c r="D424" s="398">
        <v>4607091389364</v>
      </c>
      <c r="E424" s="399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598" t="s">
        <v>603</v>
      </c>
      <c r="P424" s="415"/>
      <c r="Q424" s="415"/>
      <c r="R424" s="415"/>
      <c r="S424" s="399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1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3"/>
      <c r="O425" s="407" t="s">
        <v>70</v>
      </c>
      <c r="P425" s="408"/>
      <c r="Q425" s="408"/>
      <c r="R425" s="408"/>
      <c r="S425" s="408"/>
      <c r="T425" s="408"/>
      <c r="U425" s="409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2"/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3"/>
      <c r="O426" s="407" t="s">
        <v>70</v>
      </c>
      <c r="P426" s="408"/>
      <c r="Q426" s="408"/>
      <c r="R426" s="408"/>
      <c r="S426" s="408"/>
      <c r="T426" s="408"/>
      <c r="U426" s="409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6" t="s">
        <v>61</v>
      </c>
      <c r="B427" s="392"/>
      <c r="C427" s="392"/>
      <c r="D427" s="392"/>
      <c r="E427" s="392"/>
      <c r="F427" s="392"/>
      <c r="G427" s="392"/>
      <c r="H427" s="392"/>
      <c r="I427" s="392"/>
      <c r="J427" s="392"/>
      <c r="K427" s="392"/>
      <c r="L427" s="392"/>
      <c r="M427" s="392"/>
      <c r="N427" s="392"/>
      <c r="O427" s="392"/>
      <c r="P427" s="392"/>
      <c r="Q427" s="392"/>
      <c r="R427" s="392"/>
      <c r="S427" s="392"/>
      <c r="T427" s="392"/>
      <c r="U427" s="392"/>
      <c r="V427" s="392"/>
      <c r="W427" s="392"/>
      <c r="X427" s="392"/>
      <c r="Y427" s="392"/>
      <c r="Z427" s="378"/>
      <c r="AA427" s="378"/>
    </row>
    <row r="428" spans="1:67" ht="27" hidden="1" customHeight="1" x14ac:dyDescent="0.25">
      <c r="A428" s="54" t="s">
        <v>604</v>
      </c>
      <c r="B428" s="54" t="s">
        <v>605</v>
      </c>
      <c r="C428" s="31">
        <v>4301031212</v>
      </c>
      <c r="D428" s="398">
        <v>4607091389739</v>
      </c>
      <c r="E428" s="399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72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15"/>
      <c r="Q428" s="415"/>
      <c r="R428" s="415"/>
      <c r="S428" s="399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customHeight="1" x14ac:dyDescent="0.25">
      <c r="A429" s="54" t="s">
        <v>604</v>
      </c>
      <c r="B429" s="54" t="s">
        <v>606</v>
      </c>
      <c r="C429" s="31">
        <v>4301031324</v>
      </c>
      <c r="D429" s="398">
        <v>4607091389739</v>
      </c>
      <c r="E429" s="399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65</v>
      </c>
      <c r="M429" s="33"/>
      <c r="N429" s="32">
        <v>50</v>
      </c>
      <c r="O429" s="639" t="s">
        <v>607</v>
      </c>
      <c r="P429" s="415"/>
      <c r="Q429" s="415"/>
      <c r="R429" s="415"/>
      <c r="S429" s="399"/>
      <c r="T429" s="34"/>
      <c r="U429" s="34"/>
      <c r="V429" s="35" t="s">
        <v>66</v>
      </c>
      <c r="W429" s="385">
        <v>90</v>
      </c>
      <c r="X429" s="386">
        <f t="shared" si="76"/>
        <v>92.4</v>
      </c>
      <c r="Y429" s="36">
        <f>IFERROR(IF(X429=0,"",ROUNDUP(X429/H429,0)*0.00753),"")</f>
        <v>0.16566</v>
      </c>
      <c r="Z429" s="56"/>
      <c r="AA429" s="57"/>
      <c r="AE429" s="64"/>
      <c r="BB429" s="311" t="s">
        <v>1</v>
      </c>
      <c r="BL429" s="64">
        <f t="shared" si="77"/>
        <v>94.928571428571416</v>
      </c>
      <c r="BM429" s="64">
        <f t="shared" si="78"/>
        <v>97.46</v>
      </c>
      <c r="BN429" s="64">
        <f t="shared" si="79"/>
        <v>0.13736263736263735</v>
      </c>
      <c r="BO429" s="64">
        <f t="shared" si="80"/>
        <v>0.14102564102564102</v>
      </c>
    </row>
    <row r="430" spans="1:67" ht="27" hidden="1" customHeight="1" x14ac:dyDescent="0.25">
      <c r="A430" s="54" t="s">
        <v>608</v>
      </c>
      <c r="B430" s="54" t="s">
        <v>609</v>
      </c>
      <c r="C430" s="31">
        <v>4301031363</v>
      </c>
      <c r="D430" s="398">
        <v>4607091389425</v>
      </c>
      <c r="E430" s="399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463" t="s">
        <v>610</v>
      </c>
      <c r="P430" s="415"/>
      <c r="Q430" s="415"/>
      <c r="R430" s="415"/>
      <c r="S430" s="399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4301031215</v>
      </c>
      <c r="D431" s="398">
        <v>4680115882911</v>
      </c>
      <c r="E431" s="399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7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15"/>
      <c r="Q431" s="415"/>
      <c r="R431" s="415"/>
      <c r="S431" s="399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613</v>
      </c>
      <c r="B432" s="54" t="s">
        <v>614</v>
      </c>
      <c r="C432" s="31">
        <v>4301031167</v>
      </c>
      <c r="D432" s="398">
        <v>4680115880771</v>
      </c>
      <c r="E432" s="399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15"/>
      <c r="Q432" s="415"/>
      <c r="R432" s="415"/>
      <c r="S432" s="399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613</v>
      </c>
      <c r="B433" s="54" t="s">
        <v>615</v>
      </c>
      <c r="C433" s="31">
        <v>4301031334</v>
      </c>
      <c r="D433" s="398">
        <v>4680115880771</v>
      </c>
      <c r="E433" s="399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447" t="s">
        <v>616</v>
      </c>
      <c r="P433" s="415"/>
      <c r="Q433" s="415"/>
      <c r="R433" s="415"/>
      <c r="S433" s="399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617</v>
      </c>
      <c r="B434" s="54" t="s">
        <v>618</v>
      </c>
      <c r="C434" s="31">
        <v>4301031173</v>
      </c>
      <c r="D434" s="398">
        <v>4607091389500</v>
      </c>
      <c r="E434" s="399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7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15"/>
      <c r="Q434" s="415"/>
      <c r="R434" s="415"/>
      <c r="S434" s="399"/>
      <c r="T434" s="34"/>
      <c r="U434" s="34"/>
      <c r="V434" s="35" t="s">
        <v>66</v>
      </c>
      <c r="W434" s="385">
        <v>21</v>
      </c>
      <c r="X434" s="386">
        <f t="shared" si="76"/>
        <v>21</v>
      </c>
      <c r="Y434" s="36">
        <f t="shared" si="81"/>
        <v>5.0200000000000002E-2</v>
      </c>
      <c r="Z434" s="56"/>
      <c r="AA434" s="57"/>
      <c r="AE434" s="64"/>
      <c r="BB434" s="316" t="s">
        <v>1</v>
      </c>
      <c r="BL434" s="64">
        <f t="shared" si="77"/>
        <v>22.299999999999997</v>
      </c>
      <c r="BM434" s="64">
        <f t="shared" si="78"/>
        <v>22.299999999999997</v>
      </c>
      <c r="BN434" s="64">
        <f t="shared" si="79"/>
        <v>4.2735042735042736E-2</v>
      </c>
      <c r="BO434" s="64">
        <f t="shared" si="80"/>
        <v>4.2735042735042736E-2</v>
      </c>
    </row>
    <row r="435" spans="1:67" ht="27" hidden="1" customHeight="1" x14ac:dyDescent="0.25">
      <c r="A435" s="54" t="s">
        <v>617</v>
      </c>
      <c r="B435" s="54" t="s">
        <v>619</v>
      </c>
      <c r="C435" s="31">
        <v>4301031327</v>
      </c>
      <c r="D435" s="398">
        <v>4607091389500</v>
      </c>
      <c r="E435" s="399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416" t="s">
        <v>620</v>
      </c>
      <c r="P435" s="415"/>
      <c r="Q435" s="415"/>
      <c r="R435" s="415"/>
      <c r="S435" s="399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1"/>
      <c r="B436" s="392"/>
      <c r="C436" s="392"/>
      <c r="D436" s="392"/>
      <c r="E436" s="392"/>
      <c r="F436" s="392"/>
      <c r="G436" s="392"/>
      <c r="H436" s="392"/>
      <c r="I436" s="392"/>
      <c r="J436" s="392"/>
      <c r="K436" s="392"/>
      <c r="L436" s="392"/>
      <c r="M436" s="392"/>
      <c r="N436" s="393"/>
      <c r="O436" s="407" t="s">
        <v>70</v>
      </c>
      <c r="P436" s="408"/>
      <c r="Q436" s="408"/>
      <c r="R436" s="408"/>
      <c r="S436" s="408"/>
      <c r="T436" s="408"/>
      <c r="U436" s="409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31.428571428571427</v>
      </c>
      <c r="X436" s="387">
        <f>IFERROR(X428/H428,"0")+IFERROR(X429/H429,"0")+IFERROR(X430/H430,"0")+IFERROR(X431/H431,"0")+IFERROR(X432/H432,"0")+IFERROR(X433/H433,"0")+IFERROR(X434/H434,"0")+IFERROR(X435/H435,"0")</f>
        <v>32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0.21586</v>
      </c>
      <c r="Z436" s="388"/>
      <c r="AA436" s="388"/>
    </row>
    <row r="437" spans="1:67" x14ac:dyDescent="0.2">
      <c r="A437" s="392"/>
      <c r="B437" s="392"/>
      <c r="C437" s="392"/>
      <c r="D437" s="392"/>
      <c r="E437" s="392"/>
      <c r="F437" s="392"/>
      <c r="G437" s="392"/>
      <c r="H437" s="392"/>
      <c r="I437" s="392"/>
      <c r="J437" s="392"/>
      <c r="K437" s="392"/>
      <c r="L437" s="392"/>
      <c r="M437" s="392"/>
      <c r="N437" s="393"/>
      <c r="O437" s="407" t="s">
        <v>70</v>
      </c>
      <c r="P437" s="408"/>
      <c r="Q437" s="408"/>
      <c r="R437" s="408"/>
      <c r="S437" s="408"/>
      <c r="T437" s="408"/>
      <c r="U437" s="409"/>
      <c r="V437" s="37" t="s">
        <v>66</v>
      </c>
      <c r="W437" s="387">
        <f>IFERROR(SUM(W428:W435),"0")</f>
        <v>111</v>
      </c>
      <c r="X437" s="387">
        <f>IFERROR(SUM(X428:X435),"0")</f>
        <v>113.4</v>
      </c>
      <c r="Y437" s="37"/>
      <c r="Z437" s="388"/>
      <c r="AA437" s="388"/>
    </row>
    <row r="438" spans="1:67" ht="14.25" hidden="1" customHeight="1" x14ac:dyDescent="0.25">
      <c r="A438" s="406" t="s">
        <v>91</v>
      </c>
      <c r="B438" s="392"/>
      <c r="C438" s="392"/>
      <c r="D438" s="392"/>
      <c r="E438" s="392"/>
      <c r="F438" s="392"/>
      <c r="G438" s="392"/>
      <c r="H438" s="392"/>
      <c r="I438" s="392"/>
      <c r="J438" s="392"/>
      <c r="K438" s="392"/>
      <c r="L438" s="392"/>
      <c r="M438" s="392"/>
      <c r="N438" s="392"/>
      <c r="O438" s="392"/>
      <c r="P438" s="392"/>
      <c r="Q438" s="392"/>
      <c r="R438" s="392"/>
      <c r="S438" s="392"/>
      <c r="T438" s="392"/>
      <c r="U438" s="392"/>
      <c r="V438" s="392"/>
      <c r="W438" s="392"/>
      <c r="X438" s="392"/>
      <c r="Y438" s="392"/>
      <c r="Z438" s="378"/>
      <c r="AA438" s="378"/>
    </row>
    <row r="439" spans="1:67" ht="27" customHeight="1" x14ac:dyDescent="0.25">
      <c r="A439" s="54" t="s">
        <v>621</v>
      </c>
      <c r="B439" s="54" t="s">
        <v>622</v>
      </c>
      <c r="C439" s="31">
        <v>4301032046</v>
      </c>
      <c r="D439" s="398">
        <v>4680115884359</v>
      </c>
      <c r="E439" s="399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79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15"/>
      <c r="Q439" s="415"/>
      <c r="R439" s="415"/>
      <c r="S439" s="399"/>
      <c r="T439" s="34"/>
      <c r="U439" s="34"/>
      <c r="V439" s="35" t="s">
        <v>66</v>
      </c>
      <c r="W439" s="385">
        <v>2.4</v>
      </c>
      <c r="X439" s="386">
        <f>IFERROR(IF(W439="",0,CEILING((W439/$H439),1)*$H439),"")</f>
        <v>2.4</v>
      </c>
      <c r="Y439" s="36">
        <f>IFERROR(IF(X439=0,"",ROUNDUP(X439/H439,0)*0.00627),"")</f>
        <v>1.2540000000000001E-2</v>
      </c>
      <c r="Z439" s="56"/>
      <c r="AA439" s="57"/>
      <c r="AE439" s="64"/>
      <c r="BB439" s="318" t="s">
        <v>1</v>
      </c>
      <c r="BL439" s="64">
        <f>IFERROR(W439*I439/H439,"0")</f>
        <v>3.6000000000000005</v>
      </c>
      <c r="BM439" s="64">
        <f>IFERROR(X439*I439/H439,"0")</f>
        <v>3.6000000000000005</v>
      </c>
      <c r="BN439" s="64">
        <f>IFERROR(1/J439*(W439/H439),"0")</f>
        <v>0.01</v>
      </c>
      <c r="BO439" s="64">
        <f>IFERROR(1/J439*(X439/H439),"0")</f>
        <v>0.01</v>
      </c>
    </row>
    <row r="440" spans="1:67" ht="27" hidden="1" customHeight="1" x14ac:dyDescent="0.25">
      <c r="A440" s="54" t="s">
        <v>623</v>
      </c>
      <c r="B440" s="54" t="s">
        <v>624</v>
      </c>
      <c r="C440" s="31">
        <v>4301040358</v>
      </c>
      <c r="D440" s="398">
        <v>4680115884571</v>
      </c>
      <c r="E440" s="399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5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15"/>
      <c r="Q440" s="415"/>
      <c r="R440" s="415"/>
      <c r="S440" s="399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1"/>
      <c r="B441" s="392"/>
      <c r="C441" s="392"/>
      <c r="D441" s="392"/>
      <c r="E441" s="392"/>
      <c r="F441" s="392"/>
      <c r="G441" s="392"/>
      <c r="H441" s="392"/>
      <c r="I441" s="392"/>
      <c r="J441" s="392"/>
      <c r="K441" s="392"/>
      <c r="L441" s="392"/>
      <c r="M441" s="392"/>
      <c r="N441" s="393"/>
      <c r="O441" s="407" t="s">
        <v>70</v>
      </c>
      <c r="P441" s="408"/>
      <c r="Q441" s="408"/>
      <c r="R441" s="408"/>
      <c r="S441" s="408"/>
      <c r="T441" s="408"/>
      <c r="U441" s="409"/>
      <c r="V441" s="37" t="s">
        <v>71</v>
      </c>
      <c r="W441" s="387">
        <f>IFERROR(W439/H439,"0")+IFERROR(W440/H440,"0")</f>
        <v>2</v>
      </c>
      <c r="X441" s="387">
        <f>IFERROR(X439/H439,"0")+IFERROR(X440/H440,"0")</f>
        <v>2</v>
      </c>
      <c r="Y441" s="387">
        <f>IFERROR(IF(Y439="",0,Y439),"0")+IFERROR(IF(Y440="",0,Y440),"0")</f>
        <v>1.2540000000000001E-2</v>
      </c>
      <c r="Z441" s="388"/>
      <c r="AA441" s="388"/>
    </row>
    <row r="442" spans="1:67" x14ac:dyDescent="0.2">
      <c r="A442" s="392"/>
      <c r="B442" s="392"/>
      <c r="C442" s="392"/>
      <c r="D442" s="392"/>
      <c r="E442" s="392"/>
      <c r="F442" s="392"/>
      <c r="G442" s="392"/>
      <c r="H442" s="392"/>
      <c r="I442" s="392"/>
      <c r="J442" s="392"/>
      <c r="K442" s="392"/>
      <c r="L442" s="392"/>
      <c r="M442" s="392"/>
      <c r="N442" s="393"/>
      <c r="O442" s="407" t="s">
        <v>70</v>
      </c>
      <c r="P442" s="408"/>
      <c r="Q442" s="408"/>
      <c r="R442" s="408"/>
      <c r="S442" s="408"/>
      <c r="T442" s="408"/>
      <c r="U442" s="409"/>
      <c r="V442" s="37" t="s">
        <v>66</v>
      </c>
      <c r="W442" s="387">
        <f>IFERROR(SUM(W439:W440),"0")</f>
        <v>2.4</v>
      </c>
      <c r="X442" s="387">
        <f>IFERROR(SUM(X439:X440),"0")</f>
        <v>2.4</v>
      </c>
      <c r="Y442" s="37"/>
      <c r="Z442" s="388"/>
      <c r="AA442" s="388"/>
    </row>
    <row r="443" spans="1:67" ht="14.25" hidden="1" customHeight="1" x14ac:dyDescent="0.25">
      <c r="A443" s="406" t="s">
        <v>100</v>
      </c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2"/>
      <c r="O443" s="392"/>
      <c r="P443" s="392"/>
      <c r="Q443" s="392"/>
      <c r="R443" s="392"/>
      <c r="S443" s="392"/>
      <c r="T443" s="392"/>
      <c r="U443" s="392"/>
      <c r="V443" s="392"/>
      <c r="W443" s="392"/>
      <c r="X443" s="392"/>
      <c r="Y443" s="392"/>
      <c r="Z443" s="378"/>
      <c r="AA443" s="378"/>
    </row>
    <row r="444" spans="1:67" ht="27" customHeight="1" x14ac:dyDescent="0.25">
      <c r="A444" s="54" t="s">
        <v>625</v>
      </c>
      <c r="B444" s="54" t="s">
        <v>626</v>
      </c>
      <c r="C444" s="31">
        <v>4301170010</v>
      </c>
      <c r="D444" s="398">
        <v>4680115884090</v>
      </c>
      <c r="E444" s="399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75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15"/>
      <c r="Q444" s="415"/>
      <c r="R444" s="415"/>
      <c r="S444" s="399"/>
      <c r="T444" s="34"/>
      <c r="U444" s="34"/>
      <c r="V444" s="35" t="s">
        <v>66</v>
      </c>
      <c r="W444" s="385">
        <v>5.5</v>
      </c>
      <c r="X444" s="386">
        <f>IFERROR(IF(W444="",0,CEILING((W444/$H444),1)*$H444),"")</f>
        <v>6.6000000000000005</v>
      </c>
      <c r="Y444" s="36">
        <f>IFERROR(IF(X444=0,"",ROUNDUP(X444/H444,0)*0.00627),"")</f>
        <v>3.1350000000000003E-2</v>
      </c>
      <c r="Z444" s="56"/>
      <c r="AA444" s="57"/>
      <c r="AE444" s="64"/>
      <c r="BB444" s="320" t="s">
        <v>1</v>
      </c>
      <c r="BL444" s="64">
        <f>IFERROR(W444*I444/H444,"0")</f>
        <v>7.833333333333333</v>
      </c>
      <c r="BM444" s="64">
        <f>IFERROR(X444*I444/H444,"0")</f>
        <v>9.3999999999999986</v>
      </c>
      <c r="BN444" s="64">
        <f>IFERROR(1/J444*(W444/H444),"0")</f>
        <v>2.0833333333333332E-2</v>
      </c>
      <c r="BO444" s="64">
        <f>IFERROR(1/J444*(X444/H444),"0")</f>
        <v>2.5000000000000001E-2</v>
      </c>
    </row>
    <row r="445" spans="1:67" x14ac:dyDescent="0.2">
      <c r="A445" s="391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  <c r="L445" s="392"/>
      <c r="M445" s="392"/>
      <c r="N445" s="393"/>
      <c r="O445" s="407" t="s">
        <v>70</v>
      </c>
      <c r="P445" s="408"/>
      <c r="Q445" s="408"/>
      <c r="R445" s="408"/>
      <c r="S445" s="408"/>
      <c r="T445" s="408"/>
      <c r="U445" s="409"/>
      <c r="V445" s="37" t="s">
        <v>71</v>
      </c>
      <c r="W445" s="387">
        <f>IFERROR(W444/H444,"0")</f>
        <v>4.1666666666666661</v>
      </c>
      <c r="X445" s="387">
        <f>IFERROR(X444/H444,"0")</f>
        <v>5</v>
      </c>
      <c r="Y445" s="387">
        <f>IFERROR(IF(Y444="",0,Y444),"0")</f>
        <v>3.1350000000000003E-2</v>
      </c>
      <c r="Z445" s="388"/>
      <c r="AA445" s="388"/>
    </row>
    <row r="446" spans="1:67" x14ac:dyDescent="0.2">
      <c r="A446" s="392"/>
      <c r="B446" s="392"/>
      <c r="C446" s="392"/>
      <c r="D446" s="392"/>
      <c r="E446" s="392"/>
      <c r="F446" s="392"/>
      <c r="G446" s="392"/>
      <c r="H446" s="392"/>
      <c r="I446" s="392"/>
      <c r="J446" s="392"/>
      <c r="K446" s="392"/>
      <c r="L446" s="392"/>
      <c r="M446" s="392"/>
      <c r="N446" s="393"/>
      <c r="O446" s="407" t="s">
        <v>70</v>
      </c>
      <c r="P446" s="408"/>
      <c r="Q446" s="408"/>
      <c r="R446" s="408"/>
      <c r="S446" s="408"/>
      <c r="T446" s="408"/>
      <c r="U446" s="409"/>
      <c r="V446" s="37" t="s">
        <v>66</v>
      </c>
      <c r="W446" s="387">
        <f>IFERROR(SUM(W444:W444),"0")</f>
        <v>5.5</v>
      </c>
      <c r="X446" s="387">
        <f>IFERROR(SUM(X444:X444),"0")</f>
        <v>6.6000000000000005</v>
      </c>
      <c r="Y446" s="37"/>
      <c r="Z446" s="388"/>
      <c r="AA446" s="388"/>
    </row>
    <row r="447" spans="1:67" ht="14.25" hidden="1" customHeight="1" x14ac:dyDescent="0.25">
      <c r="A447" s="406" t="s">
        <v>627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392"/>
      <c r="Z447" s="378"/>
      <c r="AA447" s="378"/>
    </row>
    <row r="448" spans="1:67" ht="27" customHeight="1" x14ac:dyDescent="0.25">
      <c r="A448" s="54" t="s">
        <v>628</v>
      </c>
      <c r="B448" s="54" t="s">
        <v>629</v>
      </c>
      <c r="C448" s="31">
        <v>4301040357</v>
      </c>
      <c r="D448" s="398">
        <v>4680115884564</v>
      </c>
      <c r="E448" s="399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56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15"/>
      <c r="Q448" s="415"/>
      <c r="R448" s="415"/>
      <c r="S448" s="399"/>
      <c r="T448" s="34"/>
      <c r="U448" s="34"/>
      <c r="V448" s="35" t="s">
        <v>66</v>
      </c>
      <c r="W448" s="385">
        <v>7.5</v>
      </c>
      <c r="X448" s="386">
        <f>IFERROR(IF(W448="",0,CEILING((W448/$H448),1)*$H448),"")</f>
        <v>9</v>
      </c>
      <c r="Y448" s="36">
        <f>IFERROR(IF(X448=0,"",ROUNDUP(X448/H448,0)*0.00627),"")</f>
        <v>1.881E-2</v>
      </c>
      <c r="Z448" s="56"/>
      <c r="AA448" s="57"/>
      <c r="AE448" s="64"/>
      <c r="BB448" s="321" t="s">
        <v>1</v>
      </c>
      <c r="BL448" s="64">
        <f>IFERROR(W448*I448/H448,"0")</f>
        <v>9</v>
      </c>
      <c r="BM448" s="64">
        <f>IFERROR(X448*I448/H448,"0")</f>
        <v>10.799999999999999</v>
      </c>
      <c r="BN448" s="64">
        <f>IFERROR(1/J448*(W448/H448),"0")</f>
        <v>1.2500000000000001E-2</v>
      </c>
      <c r="BO448" s="64">
        <f>IFERROR(1/J448*(X448/H448),"0")</f>
        <v>1.4999999999999999E-2</v>
      </c>
    </row>
    <row r="449" spans="1:67" x14ac:dyDescent="0.2">
      <c r="A449" s="391"/>
      <c r="B449" s="392"/>
      <c r="C449" s="392"/>
      <c r="D449" s="392"/>
      <c r="E449" s="392"/>
      <c r="F449" s="392"/>
      <c r="G449" s="392"/>
      <c r="H449" s="392"/>
      <c r="I449" s="392"/>
      <c r="J449" s="392"/>
      <c r="K449" s="392"/>
      <c r="L449" s="392"/>
      <c r="M449" s="392"/>
      <c r="N449" s="393"/>
      <c r="O449" s="407" t="s">
        <v>70</v>
      </c>
      <c r="P449" s="408"/>
      <c r="Q449" s="408"/>
      <c r="R449" s="408"/>
      <c r="S449" s="408"/>
      <c r="T449" s="408"/>
      <c r="U449" s="409"/>
      <c r="V449" s="37" t="s">
        <v>71</v>
      </c>
      <c r="W449" s="387">
        <f>IFERROR(W448/H448,"0")</f>
        <v>2.5</v>
      </c>
      <c r="X449" s="387">
        <f>IFERROR(X448/H448,"0")</f>
        <v>3</v>
      </c>
      <c r="Y449" s="387">
        <f>IFERROR(IF(Y448="",0,Y448),"0")</f>
        <v>1.881E-2</v>
      </c>
      <c r="Z449" s="388"/>
      <c r="AA449" s="388"/>
    </row>
    <row r="450" spans="1:67" x14ac:dyDescent="0.2">
      <c r="A450" s="392"/>
      <c r="B450" s="392"/>
      <c r="C450" s="392"/>
      <c r="D450" s="392"/>
      <c r="E450" s="392"/>
      <c r="F450" s="392"/>
      <c r="G450" s="392"/>
      <c r="H450" s="392"/>
      <c r="I450" s="392"/>
      <c r="J450" s="392"/>
      <c r="K450" s="392"/>
      <c r="L450" s="392"/>
      <c r="M450" s="392"/>
      <c r="N450" s="393"/>
      <c r="O450" s="407" t="s">
        <v>70</v>
      </c>
      <c r="P450" s="408"/>
      <c r="Q450" s="408"/>
      <c r="R450" s="408"/>
      <c r="S450" s="408"/>
      <c r="T450" s="408"/>
      <c r="U450" s="409"/>
      <c r="V450" s="37" t="s">
        <v>66</v>
      </c>
      <c r="W450" s="387">
        <f>IFERROR(SUM(W448:W448),"0")</f>
        <v>7.5</v>
      </c>
      <c r="X450" s="387">
        <f>IFERROR(SUM(X448:X448),"0")</f>
        <v>9</v>
      </c>
      <c r="Y450" s="37"/>
      <c r="Z450" s="388"/>
      <c r="AA450" s="388"/>
    </row>
    <row r="451" spans="1:67" ht="16.5" hidden="1" customHeight="1" x14ac:dyDescent="0.25">
      <c r="A451" s="423" t="s">
        <v>630</v>
      </c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2"/>
      <c r="P451" s="392"/>
      <c r="Q451" s="392"/>
      <c r="R451" s="392"/>
      <c r="S451" s="392"/>
      <c r="T451" s="392"/>
      <c r="U451" s="392"/>
      <c r="V451" s="392"/>
      <c r="W451" s="392"/>
      <c r="X451" s="392"/>
      <c r="Y451" s="392"/>
      <c r="Z451" s="379"/>
      <c r="AA451" s="379"/>
    </row>
    <row r="452" spans="1:67" ht="14.25" hidden="1" customHeight="1" x14ac:dyDescent="0.25">
      <c r="A452" s="406" t="s">
        <v>61</v>
      </c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2"/>
      <c r="P452" s="392"/>
      <c r="Q452" s="392"/>
      <c r="R452" s="392"/>
      <c r="S452" s="392"/>
      <c r="T452" s="392"/>
      <c r="U452" s="392"/>
      <c r="V452" s="392"/>
      <c r="W452" s="392"/>
      <c r="X452" s="392"/>
      <c r="Y452" s="392"/>
      <c r="Z452" s="378"/>
      <c r="AA452" s="378"/>
    </row>
    <row r="453" spans="1:67" ht="27" customHeight="1" x14ac:dyDescent="0.25">
      <c r="A453" s="54" t="s">
        <v>631</v>
      </c>
      <c r="B453" s="54" t="s">
        <v>632</v>
      </c>
      <c r="C453" s="31">
        <v>4301031294</v>
      </c>
      <c r="D453" s="398">
        <v>4680115885189</v>
      </c>
      <c r="E453" s="399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7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15"/>
      <c r="Q453" s="415"/>
      <c r="R453" s="415"/>
      <c r="S453" s="399"/>
      <c r="T453" s="34"/>
      <c r="U453" s="34"/>
      <c r="V453" s="35" t="s">
        <v>66</v>
      </c>
      <c r="W453" s="385">
        <v>6</v>
      </c>
      <c r="X453" s="386">
        <f>IFERROR(IF(W453="",0,CEILING((W453/$H453),1)*$H453),"")</f>
        <v>6</v>
      </c>
      <c r="Y453" s="36">
        <f>IFERROR(IF(X453=0,"",ROUNDUP(X453/H453,0)*0.00502),"")</f>
        <v>2.5100000000000001E-2</v>
      </c>
      <c r="Z453" s="56"/>
      <c r="AA453" s="57"/>
      <c r="AE453" s="64"/>
      <c r="BB453" s="322" t="s">
        <v>1</v>
      </c>
      <c r="BL453" s="64">
        <f>IFERROR(W453*I453/H453,"0")</f>
        <v>6.8600000000000012</v>
      </c>
      <c r="BM453" s="64">
        <f>IFERROR(X453*I453/H453,"0")</f>
        <v>6.8600000000000012</v>
      </c>
      <c r="BN453" s="64">
        <f>IFERROR(1/J453*(W453/H453),"0")</f>
        <v>2.1367521367521368E-2</v>
      </c>
      <c r="BO453" s="64">
        <f>IFERROR(1/J453*(X453/H453),"0")</f>
        <v>2.1367521367521368E-2</v>
      </c>
    </row>
    <row r="454" spans="1:67" ht="27" customHeight="1" x14ac:dyDescent="0.25">
      <c r="A454" s="54" t="s">
        <v>633</v>
      </c>
      <c r="B454" s="54" t="s">
        <v>634</v>
      </c>
      <c r="C454" s="31">
        <v>4301031293</v>
      </c>
      <c r="D454" s="398">
        <v>4680115885172</v>
      </c>
      <c r="E454" s="399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15"/>
      <c r="Q454" s="415"/>
      <c r="R454" s="415"/>
      <c r="S454" s="399"/>
      <c r="T454" s="34"/>
      <c r="U454" s="34"/>
      <c r="V454" s="35" t="s">
        <v>66</v>
      </c>
      <c r="W454" s="385">
        <v>8</v>
      </c>
      <c r="X454" s="386">
        <f>IFERROR(IF(W454="",0,CEILING((W454/$H454),1)*$H454),"")</f>
        <v>8.4</v>
      </c>
      <c r="Y454" s="36">
        <f>IFERROR(IF(X454=0,"",ROUNDUP(X454/H454,0)*0.00502),"")</f>
        <v>3.5140000000000005E-2</v>
      </c>
      <c r="Z454" s="56"/>
      <c r="AA454" s="57"/>
      <c r="AE454" s="64"/>
      <c r="BB454" s="323" t="s">
        <v>1</v>
      </c>
      <c r="BL454" s="64">
        <f>IFERROR(W454*I454/H454,"0")</f>
        <v>8.6666666666666679</v>
      </c>
      <c r="BM454" s="64">
        <f>IFERROR(X454*I454/H454,"0")</f>
        <v>9.1000000000000014</v>
      </c>
      <c r="BN454" s="64">
        <f>IFERROR(1/J454*(W454/H454),"0")</f>
        <v>2.8490028490028494E-2</v>
      </c>
      <c r="BO454" s="64">
        <f>IFERROR(1/J454*(X454/H454),"0")</f>
        <v>2.9914529914529923E-2</v>
      </c>
    </row>
    <row r="455" spans="1:67" ht="27" customHeight="1" x14ac:dyDescent="0.25">
      <c r="A455" s="54" t="s">
        <v>635</v>
      </c>
      <c r="B455" s="54" t="s">
        <v>636</v>
      </c>
      <c r="C455" s="31">
        <v>4301031291</v>
      </c>
      <c r="D455" s="398">
        <v>4680115885110</v>
      </c>
      <c r="E455" s="399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7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15"/>
      <c r="Q455" s="415"/>
      <c r="R455" s="415"/>
      <c r="S455" s="399"/>
      <c r="T455" s="34"/>
      <c r="U455" s="34"/>
      <c r="V455" s="35" t="s">
        <v>66</v>
      </c>
      <c r="W455" s="385">
        <v>20</v>
      </c>
      <c r="X455" s="386">
        <f>IFERROR(IF(W455="",0,CEILING((W455/$H455),1)*$H455),"")</f>
        <v>20.399999999999999</v>
      </c>
      <c r="Y455" s="36">
        <f>IFERROR(IF(X455=0,"",ROUNDUP(X455/H455,0)*0.00502),"")</f>
        <v>8.5339999999999999E-2</v>
      </c>
      <c r="Z455" s="56"/>
      <c r="AA455" s="57"/>
      <c r="AE455" s="64"/>
      <c r="BB455" s="324" t="s">
        <v>1</v>
      </c>
      <c r="BL455" s="64">
        <f>IFERROR(W455*I455/H455,"0")</f>
        <v>33.666666666666664</v>
      </c>
      <c r="BM455" s="64">
        <f>IFERROR(X455*I455/H455,"0")</f>
        <v>34.340000000000003</v>
      </c>
      <c r="BN455" s="64">
        <f>IFERROR(1/J455*(W455/H455),"0")</f>
        <v>7.122507122507124E-2</v>
      </c>
      <c r="BO455" s="64">
        <f>IFERROR(1/J455*(X455/H455),"0")</f>
        <v>7.2649572649572655E-2</v>
      </c>
    </row>
    <row r="456" spans="1:67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3"/>
      <c r="O456" s="407" t="s">
        <v>70</v>
      </c>
      <c r="P456" s="408"/>
      <c r="Q456" s="408"/>
      <c r="R456" s="408"/>
      <c r="S456" s="408"/>
      <c r="T456" s="408"/>
      <c r="U456" s="409"/>
      <c r="V456" s="37" t="s">
        <v>71</v>
      </c>
      <c r="W456" s="387">
        <f>IFERROR(W453/H453,"0")+IFERROR(W454/H454,"0")+IFERROR(W455/H455,"0")</f>
        <v>28.333333333333336</v>
      </c>
      <c r="X456" s="387">
        <f>IFERROR(X453/H453,"0")+IFERROR(X454/H454,"0")+IFERROR(X455/H455,"0")</f>
        <v>29</v>
      </c>
      <c r="Y456" s="387">
        <f>IFERROR(IF(Y453="",0,Y453),"0")+IFERROR(IF(Y454="",0,Y454),"0")+IFERROR(IF(Y455="",0,Y455),"0")</f>
        <v>0.14557999999999999</v>
      </c>
      <c r="Z456" s="388"/>
      <c r="AA456" s="388"/>
    </row>
    <row r="457" spans="1:67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3"/>
      <c r="O457" s="407" t="s">
        <v>70</v>
      </c>
      <c r="P457" s="408"/>
      <c r="Q457" s="408"/>
      <c r="R457" s="408"/>
      <c r="S457" s="408"/>
      <c r="T457" s="408"/>
      <c r="U457" s="409"/>
      <c r="V457" s="37" t="s">
        <v>66</v>
      </c>
      <c r="W457" s="387">
        <f>IFERROR(SUM(W453:W455),"0")</f>
        <v>34</v>
      </c>
      <c r="X457" s="387">
        <f>IFERROR(SUM(X453:X455),"0")</f>
        <v>34.799999999999997</v>
      </c>
      <c r="Y457" s="37"/>
      <c r="Z457" s="388"/>
      <c r="AA457" s="388"/>
    </row>
    <row r="458" spans="1:67" ht="16.5" hidden="1" customHeight="1" x14ac:dyDescent="0.25">
      <c r="A458" s="423" t="s">
        <v>637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79"/>
      <c r="AA458" s="379"/>
    </row>
    <row r="459" spans="1:67" ht="14.25" hidden="1" customHeight="1" x14ac:dyDescent="0.25">
      <c r="A459" s="406" t="s">
        <v>61</v>
      </c>
      <c r="B459" s="392"/>
      <c r="C459" s="392"/>
      <c r="D459" s="392"/>
      <c r="E459" s="392"/>
      <c r="F459" s="392"/>
      <c r="G459" s="392"/>
      <c r="H459" s="392"/>
      <c r="I459" s="392"/>
      <c r="J459" s="392"/>
      <c r="K459" s="392"/>
      <c r="L459" s="392"/>
      <c r="M459" s="392"/>
      <c r="N459" s="392"/>
      <c r="O459" s="392"/>
      <c r="P459" s="392"/>
      <c r="Q459" s="392"/>
      <c r="R459" s="392"/>
      <c r="S459" s="392"/>
      <c r="T459" s="392"/>
      <c r="U459" s="392"/>
      <c r="V459" s="392"/>
      <c r="W459" s="392"/>
      <c r="X459" s="392"/>
      <c r="Y459" s="392"/>
      <c r="Z459" s="378"/>
      <c r="AA459" s="378"/>
    </row>
    <row r="460" spans="1:67" ht="27" hidden="1" customHeight="1" x14ac:dyDescent="0.25">
      <c r="A460" s="54" t="s">
        <v>638</v>
      </c>
      <c r="B460" s="54" t="s">
        <v>639</v>
      </c>
      <c r="C460" s="31">
        <v>4301031365</v>
      </c>
      <c r="D460" s="398">
        <v>4680115885738</v>
      </c>
      <c r="E460" s="399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511" t="s">
        <v>640</v>
      </c>
      <c r="P460" s="415"/>
      <c r="Q460" s="415"/>
      <c r="R460" s="415"/>
      <c r="S460" s="399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641</v>
      </c>
      <c r="B461" s="54" t="s">
        <v>642</v>
      </c>
      <c r="C461" s="31">
        <v>4301031261</v>
      </c>
      <c r="D461" s="398">
        <v>4680115885103</v>
      </c>
      <c r="E461" s="399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15"/>
      <c r="Q461" s="415"/>
      <c r="R461" s="415"/>
      <c r="S461" s="399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3"/>
      <c r="O462" s="407" t="s">
        <v>70</v>
      </c>
      <c r="P462" s="408"/>
      <c r="Q462" s="408"/>
      <c r="R462" s="408"/>
      <c r="S462" s="408"/>
      <c r="T462" s="408"/>
      <c r="U462" s="409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3"/>
      <c r="O463" s="407" t="s">
        <v>70</v>
      </c>
      <c r="P463" s="408"/>
      <c r="Q463" s="408"/>
      <c r="R463" s="408"/>
      <c r="S463" s="408"/>
      <c r="T463" s="408"/>
      <c r="U463" s="409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hidden="1" customHeight="1" x14ac:dyDescent="0.25">
      <c r="A464" s="406" t="s">
        <v>215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78"/>
      <c r="AA464" s="378"/>
    </row>
    <row r="465" spans="1:67" ht="27" hidden="1" customHeight="1" x14ac:dyDescent="0.25">
      <c r="A465" s="54" t="s">
        <v>643</v>
      </c>
      <c r="B465" s="54" t="s">
        <v>644</v>
      </c>
      <c r="C465" s="31">
        <v>4301060412</v>
      </c>
      <c r="D465" s="398">
        <v>4680115885509</v>
      </c>
      <c r="E465" s="399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20" t="s">
        <v>645</v>
      </c>
      <c r="P465" s="415"/>
      <c r="Q465" s="415"/>
      <c r="R465" s="415"/>
      <c r="S465" s="399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1"/>
      <c r="B466" s="392"/>
      <c r="C466" s="392"/>
      <c r="D466" s="392"/>
      <c r="E466" s="392"/>
      <c r="F466" s="392"/>
      <c r="G466" s="392"/>
      <c r="H466" s="392"/>
      <c r="I466" s="392"/>
      <c r="J466" s="392"/>
      <c r="K466" s="392"/>
      <c r="L466" s="392"/>
      <c r="M466" s="392"/>
      <c r="N466" s="393"/>
      <c r="O466" s="407" t="s">
        <v>70</v>
      </c>
      <c r="P466" s="408"/>
      <c r="Q466" s="408"/>
      <c r="R466" s="408"/>
      <c r="S466" s="408"/>
      <c r="T466" s="408"/>
      <c r="U466" s="409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hidden="1" x14ac:dyDescent="0.2">
      <c r="A467" s="392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3"/>
      <c r="O467" s="407" t="s">
        <v>70</v>
      </c>
      <c r="P467" s="408"/>
      <c r="Q467" s="408"/>
      <c r="R467" s="408"/>
      <c r="S467" s="408"/>
      <c r="T467" s="408"/>
      <c r="U467" s="409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hidden="1" customHeight="1" x14ac:dyDescent="0.2">
      <c r="A468" s="559" t="s">
        <v>646</v>
      </c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0"/>
      <c r="P468" s="560"/>
      <c r="Q468" s="560"/>
      <c r="R468" s="560"/>
      <c r="S468" s="560"/>
      <c r="T468" s="560"/>
      <c r="U468" s="560"/>
      <c r="V468" s="560"/>
      <c r="W468" s="560"/>
      <c r="X468" s="560"/>
      <c r="Y468" s="560"/>
      <c r="Z468" s="48"/>
      <c r="AA468" s="48"/>
    </row>
    <row r="469" spans="1:67" ht="16.5" hidden="1" customHeight="1" x14ac:dyDescent="0.25">
      <c r="A469" s="423" t="s">
        <v>646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79"/>
      <c r="AA469" s="379"/>
    </row>
    <row r="470" spans="1:67" ht="14.25" hidden="1" customHeight="1" x14ac:dyDescent="0.25">
      <c r="A470" s="406" t="s">
        <v>113</v>
      </c>
      <c r="B470" s="392"/>
      <c r="C470" s="392"/>
      <c r="D470" s="392"/>
      <c r="E470" s="392"/>
      <c r="F470" s="392"/>
      <c r="G470" s="392"/>
      <c r="H470" s="392"/>
      <c r="I470" s="392"/>
      <c r="J470" s="392"/>
      <c r="K470" s="392"/>
      <c r="L470" s="392"/>
      <c r="M470" s="392"/>
      <c r="N470" s="392"/>
      <c r="O470" s="392"/>
      <c r="P470" s="392"/>
      <c r="Q470" s="392"/>
      <c r="R470" s="392"/>
      <c r="S470" s="392"/>
      <c r="T470" s="392"/>
      <c r="U470" s="392"/>
      <c r="V470" s="392"/>
      <c r="W470" s="392"/>
      <c r="X470" s="392"/>
      <c r="Y470" s="392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98">
        <v>4607091389067</v>
      </c>
      <c r="E471" s="399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15"/>
      <c r="Q471" s="415"/>
      <c r="R471" s="415"/>
      <c r="S471" s="399"/>
      <c r="T471" s="34"/>
      <c r="U471" s="34"/>
      <c r="V471" s="35" t="s">
        <v>66</v>
      </c>
      <c r="W471" s="385">
        <v>100</v>
      </c>
      <c r="X471" s="386">
        <f t="shared" ref="X471:X481" si="82">IFERROR(IF(W471="",0,CEILING((W471/$H471),1)*$H471),"")</f>
        <v>100.32000000000001</v>
      </c>
      <c r="Y471" s="36">
        <f t="shared" ref="Y471:Y477" si="83">IFERROR(IF(X471=0,"",ROUNDUP(X471/H471,0)*0.01196),"")</f>
        <v>0.22724</v>
      </c>
      <c r="Z471" s="56"/>
      <c r="AA471" s="57"/>
      <c r="AE471" s="64"/>
      <c r="BB471" s="328" t="s">
        <v>1</v>
      </c>
      <c r="BL471" s="64">
        <f t="shared" ref="BL471:BL481" si="84">IFERROR(W471*I471/H471,"0")</f>
        <v>106.81818181818181</v>
      </c>
      <c r="BM471" s="64">
        <f t="shared" ref="BM471:BM481" si="85">IFERROR(X471*I471/H471,"0")</f>
        <v>107.16</v>
      </c>
      <c r="BN471" s="64">
        <f t="shared" ref="BN471:BN481" si="86">IFERROR(1/J471*(W471/H471),"0")</f>
        <v>0.18210955710955709</v>
      </c>
      <c r="BO471" s="64">
        <f t="shared" ref="BO471:BO481" si="87">IFERROR(1/J471*(X471/H471),"0")</f>
        <v>0.18269230769230771</v>
      </c>
    </row>
    <row r="472" spans="1:67" ht="27" customHeight="1" x14ac:dyDescent="0.25">
      <c r="A472" s="54" t="s">
        <v>649</v>
      </c>
      <c r="B472" s="54" t="s">
        <v>650</v>
      </c>
      <c r="C472" s="31">
        <v>4301011376</v>
      </c>
      <c r="D472" s="398">
        <v>4680115885226</v>
      </c>
      <c r="E472" s="399"/>
      <c r="F472" s="384">
        <v>0.85</v>
      </c>
      <c r="G472" s="32">
        <v>6</v>
      </c>
      <c r="H472" s="384">
        <v>5.0999999999999996</v>
      </c>
      <c r="I472" s="384">
        <v>5.46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4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415"/>
      <c r="Q472" s="415"/>
      <c r="R472" s="415"/>
      <c r="S472" s="399"/>
      <c r="T472" s="34"/>
      <c r="U472" s="34"/>
      <c r="V472" s="35" t="s">
        <v>66</v>
      </c>
      <c r="W472" s="385">
        <v>120</v>
      </c>
      <c r="X472" s="386">
        <f t="shared" si="82"/>
        <v>122.39999999999999</v>
      </c>
      <c r="Y472" s="36">
        <f t="shared" si="83"/>
        <v>0.28704000000000002</v>
      </c>
      <c r="Z472" s="56"/>
      <c r="AA472" s="57"/>
      <c r="AE472" s="64"/>
      <c r="BB472" s="329" t="s">
        <v>1</v>
      </c>
      <c r="BL472" s="64">
        <f t="shared" si="84"/>
        <v>128.47058823529414</v>
      </c>
      <c r="BM472" s="64">
        <f t="shared" si="85"/>
        <v>131.04</v>
      </c>
      <c r="BN472" s="64">
        <f t="shared" si="86"/>
        <v>0.22624434389140274</v>
      </c>
      <c r="BO472" s="64">
        <f t="shared" si="87"/>
        <v>0.23076923076923078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4301011779</v>
      </c>
      <c r="D473" s="398">
        <v>4607091383522</v>
      </c>
      <c r="E473" s="399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8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415"/>
      <c r="Q473" s="415"/>
      <c r="R473" s="415"/>
      <c r="S473" s="399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hidden="1" customHeight="1" x14ac:dyDescent="0.25">
      <c r="A474" s="54" t="s">
        <v>653</v>
      </c>
      <c r="B474" s="54" t="s">
        <v>654</v>
      </c>
      <c r="C474" s="31">
        <v>4301011961</v>
      </c>
      <c r="D474" s="398">
        <v>4680115885271</v>
      </c>
      <c r="E474" s="399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5" t="s">
        <v>655</v>
      </c>
      <c r="P474" s="415"/>
      <c r="Q474" s="415"/>
      <c r="R474" s="415"/>
      <c r="S474" s="399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hidden="1" customHeight="1" x14ac:dyDescent="0.25">
      <c r="A475" s="54" t="s">
        <v>656</v>
      </c>
      <c r="B475" s="54" t="s">
        <v>657</v>
      </c>
      <c r="C475" s="31">
        <v>4301011774</v>
      </c>
      <c r="D475" s="398">
        <v>4680115884502</v>
      </c>
      <c r="E475" s="399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415"/>
      <c r="Q475" s="415"/>
      <c r="R475" s="415"/>
      <c r="S475" s="399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98">
        <v>4607091389104</v>
      </c>
      <c r="E476" s="399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7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415"/>
      <c r="Q476" s="415"/>
      <c r="R476" s="415"/>
      <c r="S476" s="399"/>
      <c r="T476" s="34"/>
      <c r="U476" s="34"/>
      <c r="V476" s="35" t="s">
        <v>66</v>
      </c>
      <c r="W476" s="385">
        <v>130</v>
      </c>
      <c r="X476" s="386">
        <f t="shared" si="82"/>
        <v>132</v>
      </c>
      <c r="Y476" s="36">
        <f t="shared" si="83"/>
        <v>0.29899999999999999</v>
      </c>
      <c r="Z476" s="56"/>
      <c r="AA476" s="57"/>
      <c r="AE476" s="64"/>
      <c r="BB476" s="333" t="s">
        <v>1</v>
      </c>
      <c r="BL476" s="64">
        <f t="shared" si="84"/>
        <v>138.86363636363635</v>
      </c>
      <c r="BM476" s="64">
        <f t="shared" si="85"/>
        <v>140.99999999999997</v>
      </c>
      <c r="BN476" s="64">
        <f t="shared" si="86"/>
        <v>0.23674242424242425</v>
      </c>
      <c r="BO476" s="64">
        <f t="shared" si="87"/>
        <v>0.24038461538461539</v>
      </c>
    </row>
    <row r="477" spans="1:67" ht="16.5" hidden="1" customHeight="1" x14ac:dyDescent="0.25">
      <c r="A477" s="54" t="s">
        <v>660</v>
      </c>
      <c r="B477" s="54" t="s">
        <v>661</v>
      </c>
      <c r="C477" s="31">
        <v>4301011799</v>
      </c>
      <c r="D477" s="398">
        <v>4680115884519</v>
      </c>
      <c r="E477" s="399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5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415"/>
      <c r="Q477" s="415"/>
      <c r="R477" s="415"/>
      <c r="S477" s="399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4301011778</v>
      </c>
      <c r="D478" s="398">
        <v>4680115880603</v>
      </c>
      <c r="E478" s="399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7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415"/>
      <c r="Q478" s="415"/>
      <c r="R478" s="415"/>
      <c r="S478" s="399"/>
      <c r="T478" s="34"/>
      <c r="U478" s="34"/>
      <c r="V478" s="35" t="s">
        <v>66</v>
      </c>
      <c r="W478" s="385">
        <v>90</v>
      </c>
      <c r="X478" s="386">
        <f t="shared" si="82"/>
        <v>90</v>
      </c>
      <c r="Y478" s="36">
        <f>IFERROR(IF(X478=0,"",ROUNDUP(X478/H478,0)*0.00937),"")</f>
        <v>0.23424999999999999</v>
      </c>
      <c r="Z478" s="56"/>
      <c r="AA478" s="57"/>
      <c r="AE478" s="64"/>
      <c r="BB478" s="335" t="s">
        <v>1</v>
      </c>
      <c r="BL478" s="64">
        <f t="shared" si="84"/>
        <v>95.999999999999986</v>
      </c>
      <c r="BM478" s="64">
        <f t="shared" si="85"/>
        <v>95.999999999999986</v>
      </c>
      <c r="BN478" s="64">
        <f t="shared" si="86"/>
        <v>0.20833333333333334</v>
      </c>
      <c r="BO478" s="64">
        <f t="shared" si="87"/>
        <v>0.20833333333333334</v>
      </c>
    </row>
    <row r="479" spans="1:67" ht="27" hidden="1" customHeight="1" x14ac:dyDescent="0.25">
      <c r="A479" s="54" t="s">
        <v>664</v>
      </c>
      <c r="B479" s="54" t="s">
        <v>665</v>
      </c>
      <c r="C479" s="31">
        <v>4301011959</v>
      </c>
      <c r="D479" s="398">
        <v>4680115882782</v>
      </c>
      <c r="E479" s="399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37" t="s">
        <v>666</v>
      </c>
      <c r="P479" s="415"/>
      <c r="Q479" s="415"/>
      <c r="R479" s="415"/>
      <c r="S479" s="399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4301011190</v>
      </c>
      <c r="D480" s="398">
        <v>4607091389098</v>
      </c>
      <c r="E480" s="399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4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15"/>
      <c r="Q480" s="415"/>
      <c r="R480" s="415"/>
      <c r="S480" s="399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customHeight="1" x14ac:dyDescent="0.25">
      <c r="A481" s="54" t="s">
        <v>669</v>
      </c>
      <c r="B481" s="54" t="s">
        <v>670</v>
      </c>
      <c r="C481" s="31">
        <v>4301011784</v>
      </c>
      <c r="D481" s="398">
        <v>4607091389982</v>
      </c>
      <c r="E481" s="399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6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15"/>
      <c r="Q481" s="415"/>
      <c r="R481" s="415"/>
      <c r="S481" s="399"/>
      <c r="T481" s="34"/>
      <c r="U481" s="34"/>
      <c r="V481" s="35" t="s">
        <v>66</v>
      </c>
      <c r="W481" s="385">
        <v>114</v>
      </c>
      <c r="X481" s="386">
        <f t="shared" si="82"/>
        <v>115.2</v>
      </c>
      <c r="Y481" s="36">
        <f>IFERROR(IF(X481=0,"",ROUNDUP(X481/H481,0)*0.00937),"")</f>
        <v>0.29984</v>
      </c>
      <c r="Z481" s="56"/>
      <c r="AA481" s="57"/>
      <c r="AE481" s="64"/>
      <c r="BB481" s="338" t="s">
        <v>1</v>
      </c>
      <c r="BL481" s="64">
        <f t="shared" si="84"/>
        <v>121.6</v>
      </c>
      <c r="BM481" s="64">
        <f t="shared" si="85"/>
        <v>122.88</v>
      </c>
      <c r="BN481" s="64">
        <f t="shared" si="86"/>
        <v>0.26388888888888884</v>
      </c>
      <c r="BO481" s="64">
        <f t="shared" si="87"/>
        <v>0.26666666666666666</v>
      </c>
    </row>
    <row r="482" spans="1:67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3"/>
      <c r="O482" s="407" t="s">
        <v>70</v>
      </c>
      <c r="P482" s="408"/>
      <c r="Q482" s="408"/>
      <c r="R482" s="408"/>
      <c r="S482" s="408"/>
      <c r="T482" s="408"/>
      <c r="U482" s="409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123.7566844919786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125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1.3473700000000002</v>
      </c>
      <c r="Z482" s="388"/>
      <c r="AA482" s="388"/>
    </row>
    <row r="483" spans="1:67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3"/>
      <c r="O483" s="407" t="s">
        <v>70</v>
      </c>
      <c r="P483" s="408"/>
      <c r="Q483" s="408"/>
      <c r="R483" s="408"/>
      <c r="S483" s="408"/>
      <c r="T483" s="408"/>
      <c r="U483" s="409"/>
      <c r="V483" s="37" t="s">
        <v>66</v>
      </c>
      <c r="W483" s="387">
        <f>IFERROR(SUM(W471:W481),"0")</f>
        <v>554</v>
      </c>
      <c r="X483" s="387">
        <f>IFERROR(SUM(X471:X481),"0")</f>
        <v>559.92000000000007</v>
      </c>
      <c r="Y483" s="37"/>
      <c r="Z483" s="388"/>
      <c r="AA483" s="388"/>
    </row>
    <row r="484" spans="1:67" ht="14.25" hidden="1" customHeight="1" x14ac:dyDescent="0.25">
      <c r="A484" s="406" t="s">
        <v>105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98">
        <v>4607091388930</v>
      </c>
      <c r="E485" s="399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6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15"/>
      <c r="Q485" s="415"/>
      <c r="R485" s="415"/>
      <c r="S485" s="399"/>
      <c r="T485" s="34"/>
      <c r="U485" s="34"/>
      <c r="V485" s="35" t="s">
        <v>66</v>
      </c>
      <c r="W485" s="385">
        <v>120</v>
      </c>
      <c r="X485" s="386">
        <f>IFERROR(IF(W485="",0,CEILING((W485/$H485),1)*$H485),"")</f>
        <v>121.44000000000001</v>
      </c>
      <c r="Y485" s="36">
        <f>IFERROR(IF(X485=0,"",ROUNDUP(X485/H485,0)*0.01196),"")</f>
        <v>0.27507999999999999</v>
      </c>
      <c r="Z485" s="56"/>
      <c r="AA485" s="57"/>
      <c r="AE485" s="64"/>
      <c r="BB485" s="339" t="s">
        <v>1</v>
      </c>
      <c r="BL485" s="64">
        <f>IFERROR(W485*I485/H485,"0")</f>
        <v>128.18181818181816</v>
      </c>
      <c r="BM485" s="64">
        <f>IFERROR(X485*I485/H485,"0")</f>
        <v>129.72</v>
      </c>
      <c r="BN485" s="64">
        <f>IFERROR(1/J485*(W485/H485),"0")</f>
        <v>0.21853146853146854</v>
      </c>
      <c r="BO485" s="64">
        <f>IFERROR(1/J485*(X485/H485),"0")</f>
        <v>0.22115384615384617</v>
      </c>
    </row>
    <row r="486" spans="1:67" ht="16.5" hidden="1" customHeight="1" x14ac:dyDescent="0.25">
      <c r="A486" s="54" t="s">
        <v>673</v>
      </c>
      <c r="B486" s="54" t="s">
        <v>674</v>
      </c>
      <c r="C486" s="31">
        <v>4301020206</v>
      </c>
      <c r="D486" s="398">
        <v>4680115880054</v>
      </c>
      <c r="E486" s="399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4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15"/>
      <c r="Q486" s="415"/>
      <c r="R486" s="415"/>
      <c r="S486" s="399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1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3"/>
      <c r="O487" s="407" t="s">
        <v>70</v>
      </c>
      <c r="P487" s="408"/>
      <c r="Q487" s="408"/>
      <c r="R487" s="408"/>
      <c r="S487" s="408"/>
      <c r="T487" s="408"/>
      <c r="U487" s="409"/>
      <c r="V487" s="37" t="s">
        <v>71</v>
      </c>
      <c r="W487" s="387">
        <f>IFERROR(W485/H485,"0")+IFERROR(W486/H486,"0")</f>
        <v>22.727272727272727</v>
      </c>
      <c r="X487" s="387">
        <f>IFERROR(X485/H485,"0")+IFERROR(X486/H486,"0")</f>
        <v>23</v>
      </c>
      <c r="Y487" s="387">
        <f>IFERROR(IF(Y485="",0,Y485),"0")+IFERROR(IF(Y486="",0,Y486),"0")</f>
        <v>0.27507999999999999</v>
      </c>
      <c r="Z487" s="388"/>
      <c r="AA487" s="388"/>
    </row>
    <row r="488" spans="1:67" x14ac:dyDescent="0.2">
      <c r="A488" s="392"/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3"/>
      <c r="O488" s="407" t="s">
        <v>70</v>
      </c>
      <c r="P488" s="408"/>
      <c r="Q488" s="408"/>
      <c r="R488" s="408"/>
      <c r="S488" s="408"/>
      <c r="T488" s="408"/>
      <c r="U488" s="409"/>
      <c r="V488" s="37" t="s">
        <v>66</v>
      </c>
      <c r="W488" s="387">
        <f>IFERROR(SUM(W485:W486),"0")</f>
        <v>120</v>
      </c>
      <c r="X488" s="387">
        <f>IFERROR(SUM(X485:X486),"0")</f>
        <v>121.44000000000001</v>
      </c>
      <c r="Y488" s="37"/>
      <c r="Z488" s="388"/>
      <c r="AA488" s="388"/>
    </row>
    <row r="489" spans="1:67" ht="14.25" hidden="1" customHeight="1" x14ac:dyDescent="0.25">
      <c r="A489" s="406" t="s">
        <v>61</v>
      </c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  <c r="X489" s="392"/>
      <c r="Y489" s="392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98">
        <v>4680115883116</v>
      </c>
      <c r="E490" s="399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15"/>
      <c r="Q490" s="415"/>
      <c r="R490" s="415"/>
      <c r="S490" s="399"/>
      <c r="T490" s="34"/>
      <c r="U490" s="34"/>
      <c r="V490" s="35" t="s">
        <v>66</v>
      </c>
      <c r="W490" s="385">
        <v>60</v>
      </c>
      <c r="X490" s="386">
        <f t="shared" ref="X490:X495" si="88">IFERROR(IF(W490="",0,CEILING((W490/$H490),1)*$H490),"")</f>
        <v>63.36</v>
      </c>
      <c r="Y490" s="36">
        <f>IFERROR(IF(X490=0,"",ROUNDUP(X490/H490,0)*0.01196),"")</f>
        <v>0.14352000000000001</v>
      </c>
      <c r="Z490" s="56"/>
      <c r="AA490" s="57"/>
      <c r="AE490" s="64"/>
      <c r="BB490" s="341" t="s">
        <v>1</v>
      </c>
      <c r="BL490" s="64">
        <f t="shared" ref="BL490:BL495" si="89">IFERROR(W490*I490/H490,"0")</f>
        <v>64.090909090909079</v>
      </c>
      <c r="BM490" s="64">
        <f t="shared" ref="BM490:BM495" si="90">IFERROR(X490*I490/H490,"0")</f>
        <v>67.679999999999993</v>
      </c>
      <c r="BN490" s="64">
        <f t="shared" ref="BN490:BN495" si="91">IFERROR(1/J490*(W490/H490),"0")</f>
        <v>0.10926573426573427</v>
      </c>
      <c r="BO490" s="64">
        <f t="shared" ref="BO490:BO495" si="92">IFERROR(1/J490*(X490/H490),"0")</f>
        <v>0.11538461538461539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98">
        <v>4680115883093</v>
      </c>
      <c r="E491" s="399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5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15"/>
      <c r="Q491" s="415"/>
      <c r="R491" s="415"/>
      <c r="S491" s="399"/>
      <c r="T491" s="34"/>
      <c r="U491" s="34"/>
      <c r="V491" s="35" t="s">
        <v>66</v>
      </c>
      <c r="W491" s="385">
        <v>60</v>
      </c>
      <c r="X491" s="386">
        <f t="shared" si="88"/>
        <v>63.36</v>
      </c>
      <c r="Y491" s="36">
        <f>IFERROR(IF(X491=0,"",ROUNDUP(X491/H491,0)*0.01196),"")</f>
        <v>0.14352000000000001</v>
      </c>
      <c r="Z491" s="56"/>
      <c r="AA491" s="57"/>
      <c r="AE491" s="64"/>
      <c r="BB491" s="342" t="s">
        <v>1</v>
      </c>
      <c r="BL491" s="64">
        <f t="shared" si="89"/>
        <v>64.090909090909079</v>
      </c>
      <c r="BM491" s="64">
        <f t="shared" si="90"/>
        <v>67.679999999999993</v>
      </c>
      <c r="BN491" s="64">
        <f t="shared" si="91"/>
        <v>0.10926573426573427</v>
      </c>
      <c r="BO491" s="64">
        <f t="shared" si="92"/>
        <v>0.11538461538461539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98">
        <v>4680115883109</v>
      </c>
      <c r="E492" s="399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15"/>
      <c r="Q492" s="415"/>
      <c r="R492" s="415"/>
      <c r="S492" s="399"/>
      <c r="T492" s="34"/>
      <c r="U492" s="34"/>
      <c r="V492" s="35" t="s">
        <v>66</v>
      </c>
      <c r="W492" s="385">
        <v>150</v>
      </c>
      <c r="X492" s="386">
        <f t="shared" si="88"/>
        <v>153.12</v>
      </c>
      <c r="Y492" s="36">
        <f>IFERROR(IF(X492=0,"",ROUNDUP(X492/H492,0)*0.01196),"")</f>
        <v>0.34683999999999998</v>
      </c>
      <c r="Z492" s="56"/>
      <c r="AA492" s="57"/>
      <c r="AE492" s="64"/>
      <c r="BB492" s="343" t="s">
        <v>1</v>
      </c>
      <c r="BL492" s="64">
        <f t="shared" si="89"/>
        <v>160.22727272727272</v>
      </c>
      <c r="BM492" s="64">
        <f t="shared" si="90"/>
        <v>163.56</v>
      </c>
      <c r="BN492" s="64">
        <f t="shared" si="91"/>
        <v>0.27316433566433568</v>
      </c>
      <c r="BO492" s="64">
        <f t="shared" si="92"/>
        <v>0.27884615384615385</v>
      </c>
    </row>
    <row r="493" spans="1:67" ht="27" customHeight="1" x14ac:dyDescent="0.25">
      <c r="A493" s="54" t="s">
        <v>681</v>
      </c>
      <c r="B493" s="54" t="s">
        <v>682</v>
      </c>
      <c r="C493" s="31">
        <v>4301031249</v>
      </c>
      <c r="D493" s="398">
        <v>4680115882072</v>
      </c>
      <c r="E493" s="399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4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15"/>
      <c r="Q493" s="415"/>
      <c r="R493" s="415"/>
      <c r="S493" s="399"/>
      <c r="T493" s="34"/>
      <c r="U493" s="34"/>
      <c r="V493" s="35" t="s">
        <v>66</v>
      </c>
      <c r="W493" s="385">
        <v>24</v>
      </c>
      <c r="X493" s="386">
        <f t="shared" si="88"/>
        <v>25.2</v>
      </c>
      <c r="Y493" s="36">
        <f>IFERROR(IF(X493=0,"",ROUNDUP(X493/H493,0)*0.00937),"")</f>
        <v>6.5589999999999996E-2</v>
      </c>
      <c r="Z493" s="56"/>
      <c r="AA493" s="57"/>
      <c r="AE493" s="64"/>
      <c r="BB493" s="344" t="s">
        <v>1</v>
      </c>
      <c r="BL493" s="64">
        <f t="shared" si="89"/>
        <v>25.599999999999998</v>
      </c>
      <c r="BM493" s="64">
        <f t="shared" si="90"/>
        <v>26.88</v>
      </c>
      <c r="BN493" s="64">
        <f t="shared" si="91"/>
        <v>5.5555555555555552E-2</v>
      </c>
      <c r="BO493" s="64">
        <f t="shared" si="92"/>
        <v>5.8333333333333334E-2</v>
      </c>
    </row>
    <row r="494" spans="1:67" ht="27" customHeight="1" x14ac:dyDescent="0.25">
      <c r="A494" s="54" t="s">
        <v>683</v>
      </c>
      <c r="B494" s="54" t="s">
        <v>684</v>
      </c>
      <c r="C494" s="31">
        <v>4301031251</v>
      </c>
      <c r="D494" s="398">
        <v>4680115882102</v>
      </c>
      <c r="E494" s="399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15"/>
      <c r="Q494" s="415"/>
      <c r="R494" s="415"/>
      <c r="S494" s="399"/>
      <c r="T494" s="34"/>
      <c r="U494" s="34"/>
      <c r="V494" s="35" t="s">
        <v>66</v>
      </c>
      <c r="W494" s="385">
        <v>12</v>
      </c>
      <c r="X494" s="386">
        <f t="shared" si="88"/>
        <v>14.4</v>
      </c>
      <c r="Y494" s="36">
        <f>IFERROR(IF(X494=0,"",ROUNDUP(X494/H494,0)*0.00937),"")</f>
        <v>3.7479999999999999E-2</v>
      </c>
      <c r="Z494" s="56"/>
      <c r="AA494" s="57"/>
      <c r="AE494" s="64"/>
      <c r="BB494" s="345" t="s">
        <v>1</v>
      </c>
      <c r="BL494" s="64">
        <f t="shared" si="89"/>
        <v>12.7</v>
      </c>
      <c r="BM494" s="64">
        <f t="shared" si="90"/>
        <v>15.24</v>
      </c>
      <c r="BN494" s="64">
        <f t="shared" si="91"/>
        <v>2.7777777777777776E-2</v>
      </c>
      <c r="BO494" s="64">
        <f t="shared" si="92"/>
        <v>3.3333333333333333E-2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98">
        <v>4680115882096</v>
      </c>
      <c r="E495" s="399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15"/>
      <c r="Q495" s="415"/>
      <c r="R495" s="415"/>
      <c r="S495" s="399"/>
      <c r="T495" s="34"/>
      <c r="U495" s="34"/>
      <c r="V495" s="35" t="s">
        <v>66</v>
      </c>
      <c r="W495" s="385">
        <v>66</v>
      </c>
      <c r="X495" s="386">
        <f t="shared" si="88"/>
        <v>68.400000000000006</v>
      </c>
      <c r="Y495" s="36">
        <f>IFERROR(IF(X495=0,"",ROUNDUP(X495/H495,0)*0.00937),"")</f>
        <v>0.17802999999999999</v>
      </c>
      <c r="Z495" s="56"/>
      <c r="AA495" s="57"/>
      <c r="AE495" s="64"/>
      <c r="BB495" s="346" t="s">
        <v>1</v>
      </c>
      <c r="BL495" s="64">
        <f t="shared" si="89"/>
        <v>69.849999999999994</v>
      </c>
      <c r="BM495" s="64">
        <f t="shared" si="90"/>
        <v>72.390000000000015</v>
      </c>
      <c r="BN495" s="64">
        <f t="shared" si="91"/>
        <v>0.15277777777777776</v>
      </c>
      <c r="BO495" s="64">
        <f t="shared" si="92"/>
        <v>0.15833333333333333</v>
      </c>
    </row>
    <row r="496" spans="1:67" x14ac:dyDescent="0.2">
      <c r="A496" s="391"/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3"/>
      <c r="O496" s="407" t="s">
        <v>70</v>
      </c>
      <c r="P496" s="408"/>
      <c r="Q496" s="408"/>
      <c r="R496" s="408"/>
      <c r="S496" s="408"/>
      <c r="T496" s="408"/>
      <c r="U496" s="409"/>
      <c r="V496" s="37" t="s">
        <v>71</v>
      </c>
      <c r="W496" s="387">
        <f>IFERROR(W490/H490,"0")+IFERROR(W491/H491,"0")+IFERROR(W492/H492,"0")+IFERROR(W493/H493,"0")+IFERROR(W494/H494,"0")+IFERROR(W495/H495,"0")</f>
        <v>79.469696969696969</v>
      </c>
      <c r="X496" s="387">
        <f>IFERROR(X490/H490,"0")+IFERROR(X491/H491,"0")+IFERROR(X492/H492,"0")+IFERROR(X493/H493,"0")+IFERROR(X494/H494,"0")+IFERROR(X495/H495,"0")</f>
        <v>83</v>
      </c>
      <c r="Y496" s="387">
        <f>IFERROR(IF(Y490="",0,Y490),"0")+IFERROR(IF(Y491="",0,Y491),"0")+IFERROR(IF(Y492="",0,Y492),"0")+IFERROR(IF(Y493="",0,Y493),"0")+IFERROR(IF(Y494="",0,Y494),"0")+IFERROR(IF(Y495="",0,Y495),"0")</f>
        <v>0.91498000000000002</v>
      </c>
      <c r="Z496" s="388"/>
      <c r="AA496" s="388"/>
    </row>
    <row r="497" spans="1:67" x14ac:dyDescent="0.2">
      <c r="A497" s="392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3"/>
      <c r="O497" s="407" t="s">
        <v>70</v>
      </c>
      <c r="P497" s="408"/>
      <c r="Q497" s="408"/>
      <c r="R497" s="408"/>
      <c r="S497" s="408"/>
      <c r="T497" s="408"/>
      <c r="U497" s="409"/>
      <c r="V497" s="37" t="s">
        <v>66</v>
      </c>
      <c r="W497" s="387">
        <f>IFERROR(SUM(W490:W495),"0")</f>
        <v>372</v>
      </c>
      <c r="X497" s="387">
        <f>IFERROR(SUM(X490:X495),"0")</f>
        <v>387.84000000000003</v>
      </c>
      <c r="Y497" s="37"/>
      <c r="Z497" s="388"/>
      <c r="AA497" s="388"/>
    </row>
    <row r="498" spans="1:67" ht="14.25" hidden="1" customHeight="1" x14ac:dyDescent="0.25">
      <c r="A498" s="406" t="s">
        <v>72</v>
      </c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2"/>
      <c r="P498" s="392"/>
      <c r="Q498" s="392"/>
      <c r="R498" s="392"/>
      <c r="S498" s="392"/>
      <c r="T498" s="392"/>
      <c r="U498" s="392"/>
      <c r="V498" s="392"/>
      <c r="W498" s="392"/>
      <c r="X498" s="392"/>
      <c r="Y498" s="392"/>
      <c r="Z498" s="378"/>
      <c r="AA498" s="378"/>
    </row>
    <row r="499" spans="1:67" ht="16.5" hidden="1" customHeight="1" x14ac:dyDescent="0.25">
      <c r="A499" s="54" t="s">
        <v>687</v>
      </c>
      <c r="B499" s="54" t="s">
        <v>688</v>
      </c>
      <c r="C499" s="31">
        <v>4301051230</v>
      </c>
      <c r="D499" s="398">
        <v>4607091383409</v>
      </c>
      <c r="E499" s="399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15"/>
      <c r="Q499" s="415"/>
      <c r="R499" s="415"/>
      <c r="S499" s="399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689</v>
      </c>
      <c r="B500" s="54" t="s">
        <v>690</v>
      </c>
      <c r="C500" s="31">
        <v>4301051231</v>
      </c>
      <c r="D500" s="398">
        <v>4607091383416</v>
      </c>
      <c r="E500" s="399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15"/>
      <c r="Q500" s="415"/>
      <c r="R500" s="415"/>
      <c r="S500" s="399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691</v>
      </c>
      <c r="B501" s="54" t="s">
        <v>692</v>
      </c>
      <c r="C501" s="31">
        <v>4301051058</v>
      </c>
      <c r="D501" s="398">
        <v>4680115883536</v>
      </c>
      <c r="E501" s="399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15"/>
      <c r="Q501" s="415"/>
      <c r="R501" s="415"/>
      <c r="S501" s="399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391"/>
      <c r="B502" s="392"/>
      <c r="C502" s="392"/>
      <c r="D502" s="392"/>
      <c r="E502" s="392"/>
      <c r="F502" s="392"/>
      <c r="G502" s="392"/>
      <c r="H502" s="392"/>
      <c r="I502" s="392"/>
      <c r="J502" s="392"/>
      <c r="K502" s="392"/>
      <c r="L502" s="392"/>
      <c r="M502" s="392"/>
      <c r="N502" s="393"/>
      <c r="O502" s="407" t="s">
        <v>70</v>
      </c>
      <c r="P502" s="408"/>
      <c r="Q502" s="408"/>
      <c r="R502" s="408"/>
      <c r="S502" s="408"/>
      <c r="T502" s="408"/>
      <c r="U502" s="409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hidden="1" x14ac:dyDescent="0.2">
      <c r="A503" s="392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3"/>
      <c r="O503" s="407" t="s">
        <v>70</v>
      </c>
      <c r="P503" s="408"/>
      <c r="Q503" s="408"/>
      <c r="R503" s="408"/>
      <c r="S503" s="408"/>
      <c r="T503" s="408"/>
      <c r="U503" s="409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hidden="1" customHeight="1" x14ac:dyDescent="0.25">
      <c r="A504" s="406" t="s">
        <v>215</v>
      </c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2"/>
      <c r="P504" s="392"/>
      <c r="Q504" s="392"/>
      <c r="R504" s="392"/>
      <c r="S504" s="392"/>
      <c r="T504" s="392"/>
      <c r="U504" s="392"/>
      <c r="V504" s="392"/>
      <c r="W504" s="392"/>
      <c r="X504" s="392"/>
      <c r="Y504" s="392"/>
      <c r="Z504" s="378"/>
      <c r="AA504" s="378"/>
    </row>
    <row r="505" spans="1:67" ht="16.5" hidden="1" customHeight="1" x14ac:dyDescent="0.25">
      <c r="A505" s="54" t="s">
        <v>693</v>
      </c>
      <c r="B505" s="54" t="s">
        <v>694</v>
      </c>
      <c r="C505" s="31">
        <v>4301060363</v>
      </c>
      <c r="D505" s="398">
        <v>4680115885035</v>
      </c>
      <c r="E505" s="399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7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15"/>
      <c r="Q505" s="415"/>
      <c r="R505" s="415"/>
      <c r="S505" s="399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391"/>
      <c r="B506" s="392"/>
      <c r="C506" s="392"/>
      <c r="D506" s="392"/>
      <c r="E506" s="392"/>
      <c r="F506" s="392"/>
      <c r="G506" s="392"/>
      <c r="H506" s="392"/>
      <c r="I506" s="392"/>
      <c r="J506" s="392"/>
      <c r="K506" s="392"/>
      <c r="L506" s="392"/>
      <c r="M506" s="392"/>
      <c r="N506" s="393"/>
      <c r="O506" s="407" t="s">
        <v>70</v>
      </c>
      <c r="P506" s="408"/>
      <c r="Q506" s="408"/>
      <c r="R506" s="408"/>
      <c r="S506" s="408"/>
      <c r="T506" s="408"/>
      <c r="U506" s="409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hidden="1" x14ac:dyDescent="0.2">
      <c r="A507" s="392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3"/>
      <c r="O507" s="407" t="s">
        <v>70</v>
      </c>
      <c r="P507" s="408"/>
      <c r="Q507" s="408"/>
      <c r="R507" s="408"/>
      <c r="S507" s="408"/>
      <c r="T507" s="408"/>
      <c r="U507" s="409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hidden="1" customHeight="1" x14ac:dyDescent="0.2">
      <c r="A508" s="559" t="s">
        <v>695</v>
      </c>
      <c r="B508" s="560"/>
      <c r="C508" s="560"/>
      <c r="D508" s="560"/>
      <c r="E508" s="560"/>
      <c r="F508" s="560"/>
      <c r="G508" s="560"/>
      <c r="H508" s="560"/>
      <c r="I508" s="560"/>
      <c r="J508" s="560"/>
      <c r="K508" s="560"/>
      <c r="L508" s="560"/>
      <c r="M508" s="560"/>
      <c r="N508" s="560"/>
      <c r="O508" s="560"/>
      <c r="P508" s="560"/>
      <c r="Q508" s="560"/>
      <c r="R508" s="560"/>
      <c r="S508" s="560"/>
      <c r="T508" s="560"/>
      <c r="U508" s="560"/>
      <c r="V508" s="560"/>
      <c r="W508" s="560"/>
      <c r="X508" s="560"/>
      <c r="Y508" s="560"/>
      <c r="Z508" s="48"/>
      <c r="AA508" s="48"/>
    </row>
    <row r="509" spans="1:67" ht="16.5" hidden="1" customHeight="1" x14ac:dyDescent="0.25">
      <c r="A509" s="423" t="s">
        <v>695</v>
      </c>
      <c r="B509" s="392"/>
      <c r="C509" s="392"/>
      <c r="D509" s="392"/>
      <c r="E509" s="392"/>
      <c r="F509" s="392"/>
      <c r="G509" s="392"/>
      <c r="H509" s="392"/>
      <c r="I509" s="392"/>
      <c r="J509" s="392"/>
      <c r="K509" s="392"/>
      <c r="L509" s="392"/>
      <c r="M509" s="392"/>
      <c r="N509" s="392"/>
      <c r="O509" s="392"/>
      <c r="P509" s="392"/>
      <c r="Q509" s="392"/>
      <c r="R509" s="392"/>
      <c r="S509" s="392"/>
      <c r="T509" s="392"/>
      <c r="U509" s="392"/>
      <c r="V509" s="392"/>
      <c r="W509" s="392"/>
      <c r="X509" s="392"/>
      <c r="Y509" s="392"/>
      <c r="Z509" s="379"/>
      <c r="AA509" s="379"/>
    </row>
    <row r="510" spans="1:67" ht="14.25" hidden="1" customHeight="1" x14ac:dyDescent="0.25">
      <c r="A510" s="406" t="s">
        <v>113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78"/>
      <c r="AA510" s="378"/>
    </row>
    <row r="511" spans="1:67" ht="27" hidden="1" customHeight="1" x14ac:dyDescent="0.25">
      <c r="A511" s="54" t="s">
        <v>696</v>
      </c>
      <c r="B511" s="54" t="s">
        <v>697</v>
      </c>
      <c r="C511" s="31">
        <v>4301011763</v>
      </c>
      <c r="D511" s="398">
        <v>4640242181011</v>
      </c>
      <c r="E511" s="399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449" t="s">
        <v>698</v>
      </c>
      <c r="P511" s="415"/>
      <c r="Q511" s="415"/>
      <c r="R511" s="415"/>
      <c r="S511" s="399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hidden="1" customHeight="1" x14ac:dyDescent="0.25">
      <c r="A512" s="54" t="s">
        <v>699</v>
      </c>
      <c r="B512" s="54" t="s">
        <v>700</v>
      </c>
      <c r="C512" s="31">
        <v>4301011951</v>
      </c>
      <c r="D512" s="398">
        <v>4640242180045</v>
      </c>
      <c r="E512" s="399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547" t="s">
        <v>701</v>
      </c>
      <c r="P512" s="415"/>
      <c r="Q512" s="415"/>
      <c r="R512" s="415"/>
      <c r="S512" s="399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702</v>
      </c>
      <c r="B513" s="54" t="s">
        <v>703</v>
      </c>
      <c r="C513" s="31">
        <v>4301011585</v>
      </c>
      <c r="D513" s="398">
        <v>4640242180441</v>
      </c>
      <c r="E513" s="399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01" t="s">
        <v>704</v>
      </c>
      <c r="P513" s="415"/>
      <c r="Q513" s="415"/>
      <c r="R513" s="415"/>
      <c r="S513" s="399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705</v>
      </c>
      <c r="B514" s="54" t="s">
        <v>706</v>
      </c>
      <c r="C514" s="31">
        <v>4301011950</v>
      </c>
      <c r="D514" s="398">
        <v>4640242180601</v>
      </c>
      <c r="E514" s="399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590" t="s">
        <v>707</v>
      </c>
      <c r="P514" s="415"/>
      <c r="Q514" s="415"/>
      <c r="R514" s="415"/>
      <c r="S514" s="399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98">
        <v>4640242180564</v>
      </c>
      <c r="E515" s="399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506" t="s">
        <v>710</v>
      </c>
      <c r="P515" s="415"/>
      <c r="Q515" s="415"/>
      <c r="R515" s="415"/>
      <c r="S515" s="399"/>
      <c r="T515" s="34"/>
      <c r="U515" s="34"/>
      <c r="V515" s="35" t="s">
        <v>66</v>
      </c>
      <c r="W515" s="385">
        <v>20</v>
      </c>
      <c r="X515" s="386">
        <f t="shared" si="93"/>
        <v>24</v>
      </c>
      <c r="Y515" s="36">
        <f t="shared" si="94"/>
        <v>4.3499999999999997E-2</v>
      </c>
      <c r="Z515" s="56"/>
      <c r="AA515" s="57"/>
      <c r="AE515" s="64"/>
      <c r="BB515" s="355" t="s">
        <v>1</v>
      </c>
      <c r="BL515" s="64">
        <f t="shared" si="95"/>
        <v>20.8</v>
      </c>
      <c r="BM515" s="64">
        <f t="shared" si="96"/>
        <v>24.959999999999997</v>
      </c>
      <c r="BN515" s="64">
        <f t="shared" si="97"/>
        <v>2.976190476190476E-2</v>
      </c>
      <c r="BO515" s="64">
        <f t="shared" si="98"/>
        <v>3.5714285714285712E-2</v>
      </c>
    </row>
    <row r="516" spans="1:67" ht="27" hidden="1" customHeight="1" x14ac:dyDescent="0.25">
      <c r="A516" s="54" t="s">
        <v>711</v>
      </c>
      <c r="B516" s="54" t="s">
        <v>712</v>
      </c>
      <c r="C516" s="31">
        <v>4301011762</v>
      </c>
      <c r="D516" s="398">
        <v>4640242180922</v>
      </c>
      <c r="E516" s="399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585" t="s">
        <v>713</v>
      </c>
      <c r="P516" s="415"/>
      <c r="Q516" s="415"/>
      <c r="R516" s="415"/>
      <c r="S516" s="399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714</v>
      </c>
      <c r="B517" s="54" t="s">
        <v>715</v>
      </c>
      <c r="C517" s="31">
        <v>4301011764</v>
      </c>
      <c r="D517" s="398">
        <v>4640242181189</v>
      </c>
      <c r="E517" s="399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672" t="s">
        <v>716</v>
      </c>
      <c r="P517" s="415"/>
      <c r="Q517" s="415"/>
      <c r="R517" s="415"/>
      <c r="S517" s="399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717</v>
      </c>
      <c r="B518" s="54" t="s">
        <v>718</v>
      </c>
      <c r="C518" s="31">
        <v>4301011551</v>
      </c>
      <c r="D518" s="398">
        <v>4640242180038</v>
      </c>
      <c r="E518" s="399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721" t="s">
        <v>719</v>
      </c>
      <c r="P518" s="415"/>
      <c r="Q518" s="415"/>
      <c r="R518" s="415"/>
      <c r="S518" s="399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hidden="1" customHeight="1" x14ac:dyDescent="0.25">
      <c r="A519" s="54" t="s">
        <v>720</v>
      </c>
      <c r="B519" s="54" t="s">
        <v>721</v>
      </c>
      <c r="C519" s="31">
        <v>4301011765</v>
      </c>
      <c r="D519" s="398">
        <v>4640242181172</v>
      </c>
      <c r="E519" s="399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646" t="s">
        <v>722</v>
      </c>
      <c r="P519" s="415"/>
      <c r="Q519" s="415"/>
      <c r="R519" s="415"/>
      <c r="S519" s="399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x14ac:dyDescent="0.2">
      <c r="A520" s="391"/>
      <c r="B520" s="392"/>
      <c r="C520" s="392"/>
      <c r="D520" s="392"/>
      <c r="E520" s="392"/>
      <c r="F520" s="392"/>
      <c r="G520" s="392"/>
      <c r="H520" s="392"/>
      <c r="I520" s="392"/>
      <c r="J520" s="392"/>
      <c r="K520" s="392"/>
      <c r="L520" s="392"/>
      <c r="M520" s="392"/>
      <c r="N520" s="393"/>
      <c r="O520" s="407" t="s">
        <v>70</v>
      </c>
      <c r="P520" s="408"/>
      <c r="Q520" s="408"/>
      <c r="R520" s="408"/>
      <c r="S520" s="408"/>
      <c r="T520" s="408"/>
      <c r="U520" s="409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1.6666666666666667</v>
      </c>
      <c r="X520" s="387">
        <f>IFERROR(X511/H511,"0")+IFERROR(X512/H512,"0")+IFERROR(X513/H513,"0")+IFERROR(X514/H514,"0")+IFERROR(X515/H515,"0")+IFERROR(X516/H516,"0")+IFERROR(X517/H517,"0")+IFERROR(X518/H518,"0")+IFERROR(X519/H519,"0")</f>
        <v>2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4.3499999999999997E-2</v>
      </c>
      <c r="Z520" s="388"/>
      <c r="AA520" s="388"/>
    </row>
    <row r="521" spans="1:67" x14ac:dyDescent="0.2">
      <c r="A521" s="392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3"/>
      <c r="O521" s="407" t="s">
        <v>70</v>
      </c>
      <c r="P521" s="408"/>
      <c r="Q521" s="408"/>
      <c r="R521" s="408"/>
      <c r="S521" s="408"/>
      <c r="T521" s="408"/>
      <c r="U521" s="409"/>
      <c r="V521" s="37" t="s">
        <v>66</v>
      </c>
      <c r="W521" s="387">
        <f>IFERROR(SUM(W511:W519),"0")</f>
        <v>20</v>
      </c>
      <c r="X521" s="387">
        <f>IFERROR(SUM(X511:X519),"0")</f>
        <v>24</v>
      </c>
      <c r="Y521" s="37"/>
      <c r="Z521" s="388"/>
      <c r="AA521" s="388"/>
    </row>
    <row r="522" spans="1:67" ht="14.25" hidden="1" customHeight="1" x14ac:dyDescent="0.25">
      <c r="A522" s="406" t="s">
        <v>105</v>
      </c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2"/>
      <c r="P522" s="392"/>
      <c r="Q522" s="392"/>
      <c r="R522" s="392"/>
      <c r="S522" s="392"/>
      <c r="T522" s="392"/>
      <c r="U522" s="392"/>
      <c r="V522" s="392"/>
      <c r="W522" s="392"/>
      <c r="X522" s="392"/>
      <c r="Y522" s="392"/>
      <c r="Z522" s="378"/>
      <c r="AA522" s="378"/>
    </row>
    <row r="523" spans="1:67" ht="27" hidden="1" customHeight="1" x14ac:dyDescent="0.25">
      <c r="A523" s="54" t="s">
        <v>723</v>
      </c>
      <c r="B523" s="54" t="s">
        <v>724</v>
      </c>
      <c r="C523" s="31">
        <v>4301020260</v>
      </c>
      <c r="D523" s="398">
        <v>4640242180526</v>
      </c>
      <c r="E523" s="399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681" t="s">
        <v>725</v>
      </c>
      <c r="P523" s="415"/>
      <c r="Q523" s="415"/>
      <c r="R523" s="415"/>
      <c r="S523" s="399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726</v>
      </c>
      <c r="B524" s="54" t="s">
        <v>727</v>
      </c>
      <c r="C524" s="31">
        <v>4301020269</v>
      </c>
      <c r="D524" s="398">
        <v>4640242180519</v>
      </c>
      <c r="E524" s="399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03" t="s">
        <v>728</v>
      </c>
      <c r="P524" s="415"/>
      <c r="Q524" s="415"/>
      <c r="R524" s="415"/>
      <c r="S524" s="399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729</v>
      </c>
      <c r="B525" s="54" t="s">
        <v>730</v>
      </c>
      <c r="C525" s="31">
        <v>4301020309</v>
      </c>
      <c r="D525" s="398">
        <v>4640242180090</v>
      </c>
      <c r="E525" s="399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524" t="s">
        <v>731</v>
      </c>
      <c r="P525" s="415"/>
      <c r="Q525" s="415"/>
      <c r="R525" s="415"/>
      <c r="S525" s="399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732</v>
      </c>
      <c r="B526" s="54" t="s">
        <v>733</v>
      </c>
      <c r="C526" s="31">
        <v>4301020314</v>
      </c>
      <c r="D526" s="398">
        <v>4640242180090</v>
      </c>
      <c r="E526" s="399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673" t="s">
        <v>734</v>
      </c>
      <c r="P526" s="415"/>
      <c r="Q526" s="415"/>
      <c r="R526" s="415"/>
      <c r="S526" s="399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735</v>
      </c>
      <c r="B527" s="54" t="s">
        <v>736</v>
      </c>
      <c r="C527" s="31">
        <v>4301020295</v>
      </c>
      <c r="D527" s="398">
        <v>4640242181363</v>
      </c>
      <c r="E527" s="399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537" t="s">
        <v>737</v>
      </c>
      <c r="P527" s="415"/>
      <c r="Q527" s="415"/>
      <c r="R527" s="415"/>
      <c r="S527" s="399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91"/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3"/>
      <c r="O528" s="407" t="s">
        <v>70</v>
      </c>
      <c r="P528" s="408"/>
      <c r="Q528" s="408"/>
      <c r="R528" s="408"/>
      <c r="S528" s="408"/>
      <c r="T528" s="408"/>
      <c r="U528" s="409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hidden="1" x14ac:dyDescent="0.2">
      <c r="A529" s="392"/>
      <c r="B529" s="392"/>
      <c r="C529" s="392"/>
      <c r="D529" s="392"/>
      <c r="E529" s="392"/>
      <c r="F529" s="392"/>
      <c r="G529" s="392"/>
      <c r="H529" s="392"/>
      <c r="I529" s="392"/>
      <c r="J529" s="392"/>
      <c r="K529" s="392"/>
      <c r="L529" s="392"/>
      <c r="M529" s="392"/>
      <c r="N529" s="393"/>
      <c r="O529" s="407" t="s">
        <v>70</v>
      </c>
      <c r="P529" s="408"/>
      <c r="Q529" s="408"/>
      <c r="R529" s="408"/>
      <c r="S529" s="408"/>
      <c r="T529" s="408"/>
      <c r="U529" s="409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hidden="1" customHeight="1" x14ac:dyDescent="0.25">
      <c r="A530" s="406" t="s">
        <v>61</v>
      </c>
      <c r="B530" s="392"/>
      <c r="C530" s="392"/>
      <c r="D530" s="392"/>
      <c r="E530" s="392"/>
      <c r="F530" s="392"/>
      <c r="G530" s="392"/>
      <c r="H530" s="392"/>
      <c r="I530" s="392"/>
      <c r="J530" s="392"/>
      <c r="K530" s="392"/>
      <c r="L530" s="392"/>
      <c r="M530" s="392"/>
      <c r="N530" s="392"/>
      <c r="O530" s="392"/>
      <c r="P530" s="392"/>
      <c r="Q530" s="392"/>
      <c r="R530" s="392"/>
      <c r="S530" s="392"/>
      <c r="T530" s="392"/>
      <c r="U530" s="392"/>
      <c r="V530" s="392"/>
      <c r="W530" s="392"/>
      <c r="X530" s="392"/>
      <c r="Y530" s="392"/>
      <c r="Z530" s="378"/>
      <c r="AA530" s="378"/>
    </row>
    <row r="531" spans="1:67" ht="27" hidden="1" customHeight="1" x14ac:dyDescent="0.25">
      <c r="A531" s="54" t="s">
        <v>738</v>
      </c>
      <c r="B531" s="54" t="s">
        <v>739</v>
      </c>
      <c r="C531" s="31">
        <v>4301031280</v>
      </c>
      <c r="D531" s="398">
        <v>4640242180816</v>
      </c>
      <c r="E531" s="399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525" t="s">
        <v>740</v>
      </c>
      <c r="P531" s="415"/>
      <c r="Q531" s="415"/>
      <c r="R531" s="415"/>
      <c r="S531" s="399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741</v>
      </c>
      <c r="B532" s="54" t="s">
        <v>742</v>
      </c>
      <c r="C532" s="31">
        <v>4301031244</v>
      </c>
      <c r="D532" s="398">
        <v>4640242180595</v>
      </c>
      <c r="E532" s="399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497" t="s">
        <v>743</v>
      </c>
      <c r="P532" s="415"/>
      <c r="Q532" s="415"/>
      <c r="R532" s="415"/>
      <c r="S532" s="399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744</v>
      </c>
      <c r="B533" s="54" t="s">
        <v>745</v>
      </c>
      <c r="C533" s="31">
        <v>4301031321</v>
      </c>
      <c r="D533" s="398">
        <v>4640242180076</v>
      </c>
      <c r="E533" s="399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88" t="s">
        <v>746</v>
      </c>
      <c r="P533" s="415"/>
      <c r="Q533" s="415"/>
      <c r="R533" s="415"/>
      <c r="S533" s="399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747</v>
      </c>
      <c r="B534" s="54" t="s">
        <v>748</v>
      </c>
      <c r="C534" s="31">
        <v>4301031200</v>
      </c>
      <c r="D534" s="398">
        <v>4640242180489</v>
      </c>
      <c r="E534" s="399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418" t="s">
        <v>749</v>
      </c>
      <c r="P534" s="415"/>
      <c r="Q534" s="415"/>
      <c r="R534" s="415"/>
      <c r="S534" s="399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3"/>
      <c r="O535" s="407" t="s">
        <v>70</v>
      </c>
      <c r="P535" s="408"/>
      <c r="Q535" s="408"/>
      <c r="R535" s="408"/>
      <c r="S535" s="408"/>
      <c r="T535" s="408"/>
      <c r="U535" s="409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hidden="1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3"/>
      <c r="O536" s="407" t="s">
        <v>70</v>
      </c>
      <c r="P536" s="408"/>
      <c r="Q536" s="408"/>
      <c r="R536" s="408"/>
      <c r="S536" s="408"/>
      <c r="T536" s="408"/>
      <c r="U536" s="409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hidden="1" customHeight="1" x14ac:dyDescent="0.25">
      <c r="A537" s="406" t="s">
        <v>72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98">
        <v>4640242180533</v>
      </c>
      <c r="E538" s="399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667" t="s">
        <v>752</v>
      </c>
      <c r="P538" s="415"/>
      <c r="Q538" s="415"/>
      <c r="R538" s="415"/>
      <c r="S538" s="399"/>
      <c r="T538" s="34"/>
      <c r="U538" s="34"/>
      <c r="V538" s="35" t="s">
        <v>66</v>
      </c>
      <c r="W538" s="385">
        <v>700</v>
      </c>
      <c r="X538" s="386">
        <f>IFERROR(IF(W538="",0,CEILING((W538/$H538),1)*$H538),"")</f>
        <v>702</v>
      </c>
      <c r="Y538" s="36">
        <f>IFERROR(IF(X538=0,"",ROUNDUP(X538/H538,0)*0.02175),"")</f>
        <v>1.9574999999999998</v>
      </c>
      <c r="Z538" s="56"/>
      <c r="AA538" s="57"/>
      <c r="AE538" s="64"/>
      <c r="BB538" s="369" t="s">
        <v>1</v>
      </c>
      <c r="BL538" s="64">
        <f>IFERROR(W538*I538/H538,"0")</f>
        <v>750.61538461538464</v>
      </c>
      <c r="BM538" s="64">
        <f>IFERROR(X538*I538/H538,"0")</f>
        <v>752.7600000000001</v>
      </c>
      <c r="BN538" s="64">
        <f>IFERROR(1/J538*(W538/H538),"0")</f>
        <v>1.6025641025641026</v>
      </c>
      <c r="BO538" s="64">
        <f>IFERROR(1/J538*(X538/H538),"0")</f>
        <v>1.607142857142857</v>
      </c>
    </row>
    <row r="539" spans="1:67" ht="27" hidden="1" customHeight="1" x14ac:dyDescent="0.25">
      <c r="A539" s="54" t="s">
        <v>753</v>
      </c>
      <c r="B539" s="54" t="s">
        <v>754</v>
      </c>
      <c r="C539" s="31">
        <v>4301051780</v>
      </c>
      <c r="D539" s="398">
        <v>4640242180106</v>
      </c>
      <c r="E539" s="399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669" t="s">
        <v>755</v>
      </c>
      <c r="P539" s="415"/>
      <c r="Q539" s="415"/>
      <c r="R539" s="415"/>
      <c r="S539" s="399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756</v>
      </c>
      <c r="B540" s="54" t="s">
        <v>757</v>
      </c>
      <c r="C540" s="31">
        <v>4301051510</v>
      </c>
      <c r="D540" s="398">
        <v>4640242180540</v>
      </c>
      <c r="E540" s="399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615" t="s">
        <v>758</v>
      </c>
      <c r="P540" s="415"/>
      <c r="Q540" s="415"/>
      <c r="R540" s="415"/>
      <c r="S540" s="399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3"/>
      <c r="O541" s="407" t="s">
        <v>70</v>
      </c>
      <c r="P541" s="408"/>
      <c r="Q541" s="408"/>
      <c r="R541" s="408"/>
      <c r="S541" s="408"/>
      <c r="T541" s="408"/>
      <c r="U541" s="409"/>
      <c r="V541" s="37" t="s">
        <v>71</v>
      </c>
      <c r="W541" s="387">
        <f>IFERROR(W538/H538,"0")+IFERROR(W539/H539,"0")+IFERROR(W540/H540,"0")</f>
        <v>89.743589743589752</v>
      </c>
      <c r="X541" s="387">
        <f>IFERROR(X538/H538,"0")+IFERROR(X539/H539,"0")+IFERROR(X540/H540,"0")</f>
        <v>90</v>
      </c>
      <c r="Y541" s="387">
        <f>IFERROR(IF(Y538="",0,Y538),"0")+IFERROR(IF(Y539="",0,Y539),"0")+IFERROR(IF(Y540="",0,Y540),"0")</f>
        <v>1.9574999999999998</v>
      </c>
      <c r="Z541" s="388"/>
      <c r="AA541" s="388"/>
    </row>
    <row r="542" spans="1:67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3"/>
      <c r="O542" s="407" t="s">
        <v>70</v>
      </c>
      <c r="P542" s="408"/>
      <c r="Q542" s="408"/>
      <c r="R542" s="408"/>
      <c r="S542" s="408"/>
      <c r="T542" s="408"/>
      <c r="U542" s="409"/>
      <c r="V542" s="37" t="s">
        <v>66</v>
      </c>
      <c r="W542" s="387">
        <f>IFERROR(SUM(W538:W540),"0")</f>
        <v>700</v>
      </c>
      <c r="X542" s="387">
        <f>IFERROR(SUM(X538:X540),"0")</f>
        <v>702</v>
      </c>
      <c r="Y542" s="37"/>
      <c r="Z542" s="388"/>
      <c r="AA542" s="388"/>
    </row>
    <row r="543" spans="1:67" ht="14.25" hidden="1" customHeight="1" x14ac:dyDescent="0.25">
      <c r="A543" s="406" t="s">
        <v>215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78"/>
      <c r="AA543" s="378"/>
    </row>
    <row r="544" spans="1:67" ht="27" hidden="1" customHeight="1" x14ac:dyDescent="0.25">
      <c r="A544" s="54" t="s">
        <v>759</v>
      </c>
      <c r="B544" s="54" t="s">
        <v>760</v>
      </c>
      <c r="C544" s="31">
        <v>4301060408</v>
      </c>
      <c r="D544" s="398">
        <v>4640242180120</v>
      </c>
      <c r="E544" s="399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27" t="s">
        <v>761</v>
      </c>
      <c r="P544" s="415"/>
      <c r="Q544" s="415"/>
      <c r="R544" s="415"/>
      <c r="S544" s="399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759</v>
      </c>
      <c r="B545" s="54" t="s">
        <v>762</v>
      </c>
      <c r="C545" s="31">
        <v>4301060354</v>
      </c>
      <c r="D545" s="398">
        <v>4640242180120</v>
      </c>
      <c r="E545" s="399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49" t="s">
        <v>763</v>
      </c>
      <c r="P545" s="415"/>
      <c r="Q545" s="415"/>
      <c r="R545" s="415"/>
      <c r="S545" s="399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764</v>
      </c>
      <c r="B546" s="54" t="s">
        <v>765</v>
      </c>
      <c r="C546" s="31">
        <v>4301060407</v>
      </c>
      <c r="D546" s="398">
        <v>4640242180137</v>
      </c>
      <c r="E546" s="399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59" t="s">
        <v>766</v>
      </c>
      <c r="P546" s="415"/>
      <c r="Q546" s="415"/>
      <c r="R546" s="415"/>
      <c r="S546" s="399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764</v>
      </c>
      <c r="B547" s="54" t="s">
        <v>767</v>
      </c>
      <c r="C547" s="31">
        <v>4301060355</v>
      </c>
      <c r="D547" s="398">
        <v>4640242180137</v>
      </c>
      <c r="E547" s="399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17" t="s">
        <v>768</v>
      </c>
      <c r="P547" s="415"/>
      <c r="Q547" s="415"/>
      <c r="R547" s="415"/>
      <c r="S547" s="399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391"/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3"/>
      <c r="O548" s="407" t="s">
        <v>70</v>
      </c>
      <c r="P548" s="408"/>
      <c r="Q548" s="408"/>
      <c r="R548" s="408"/>
      <c r="S548" s="408"/>
      <c r="T548" s="408"/>
      <c r="U548" s="409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hidden="1" x14ac:dyDescent="0.2">
      <c r="A549" s="392"/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3"/>
      <c r="O549" s="407" t="s">
        <v>70</v>
      </c>
      <c r="P549" s="408"/>
      <c r="Q549" s="408"/>
      <c r="R549" s="408"/>
      <c r="S549" s="408"/>
      <c r="T549" s="408"/>
      <c r="U549" s="409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493"/>
      <c r="B550" s="392"/>
      <c r="C550" s="392"/>
      <c r="D550" s="392"/>
      <c r="E550" s="392"/>
      <c r="F550" s="392"/>
      <c r="G550" s="392"/>
      <c r="H550" s="392"/>
      <c r="I550" s="392"/>
      <c r="J550" s="392"/>
      <c r="K550" s="392"/>
      <c r="L550" s="392"/>
      <c r="M550" s="392"/>
      <c r="N550" s="494"/>
      <c r="O550" s="400" t="s">
        <v>769</v>
      </c>
      <c r="P550" s="401"/>
      <c r="Q550" s="401"/>
      <c r="R550" s="401"/>
      <c r="S550" s="401"/>
      <c r="T550" s="401"/>
      <c r="U550" s="402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17079.900000000001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17245.420000000002</v>
      </c>
      <c r="Y550" s="37"/>
      <c r="Z550" s="388"/>
      <c r="AA550" s="388"/>
    </row>
    <row r="551" spans="1:67" x14ac:dyDescent="0.2">
      <c r="A551" s="392"/>
      <c r="B551" s="392"/>
      <c r="C551" s="392"/>
      <c r="D551" s="392"/>
      <c r="E551" s="392"/>
      <c r="F551" s="392"/>
      <c r="G551" s="392"/>
      <c r="H551" s="392"/>
      <c r="I551" s="392"/>
      <c r="J551" s="392"/>
      <c r="K551" s="392"/>
      <c r="L551" s="392"/>
      <c r="M551" s="392"/>
      <c r="N551" s="494"/>
      <c r="O551" s="400" t="s">
        <v>770</v>
      </c>
      <c r="P551" s="401"/>
      <c r="Q551" s="401"/>
      <c r="R551" s="401"/>
      <c r="S551" s="401"/>
      <c r="T551" s="401"/>
      <c r="U551" s="402"/>
      <c r="V551" s="37" t="s">
        <v>66</v>
      </c>
      <c r="W551" s="387">
        <f>IFERROR(SUM(BL22:BL547),"0")</f>
        <v>18260.619224821527</v>
      </c>
      <c r="X551" s="387">
        <f>IFERROR(SUM(BM22:BM547),"0")</f>
        <v>18437.410000000003</v>
      </c>
      <c r="Y551" s="37"/>
      <c r="Z551" s="388"/>
      <c r="AA551" s="388"/>
    </row>
    <row r="552" spans="1:67" x14ac:dyDescent="0.2">
      <c r="A552" s="392"/>
      <c r="B552" s="392"/>
      <c r="C552" s="392"/>
      <c r="D552" s="392"/>
      <c r="E552" s="392"/>
      <c r="F552" s="392"/>
      <c r="G552" s="392"/>
      <c r="H552" s="392"/>
      <c r="I552" s="392"/>
      <c r="J552" s="392"/>
      <c r="K552" s="392"/>
      <c r="L552" s="392"/>
      <c r="M552" s="392"/>
      <c r="N552" s="494"/>
      <c r="O552" s="400" t="s">
        <v>771</v>
      </c>
      <c r="P552" s="401"/>
      <c r="Q552" s="401"/>
      <c r="R552" s="401"/>
      <c r="S552" s="401"/>
      <c r="T552" s="401"/>
      <c r="U552" s="402"/>
      <c r="V552" s="37" t="s">
        <v>772</v>
      </c>
      <c r="W552" s="38">
        <f>ROUNDUP(SUM(BN22:BN547),0)</f>
        <v>34</v>
      </c>
      <c r="X552" s="38">
        <f>ROUNDUP(SUM(BO22:BO547),0)</f>
        <v>35</v>
      </c>
      <c r="Y552" s="37"/>
      <c r="Z552" s="388"/>
      <c r="AA552" s="388"/>
    </row>
    <row r="553" spans="1:67" x14ac:dyDescent="0.2">
      <c r="A553" s="392"/>
      <c r="B553" s="392"/>
      <c r="C553" s="392"/>
      <c r="D553" s="392"/>
      <c r="E553" s="392"/>
      <c r="F553" s="392"/>
      <c r="G553" s="392"/>
      <c r="H553" s="392"/>
      <c r="I553" s="392"/>
      <c r="J553" s="392"/>
      <c r="K553" s="392"/>
      <c r="L553" s="392"/>
      <c r="M553" s="392"/>
      <c r="N553" s="494"/>
      <c r="O553" s="400" t="s">
        <v>773</v>
      </c>
      <c r="P553" s="401"/>
      <c r="Q553" s="401"/>
      <c r="R553" s="401"/>
      <c r="S553" s="401"/>
      <c r="T553" s="401"/>
      <c r="U553" s="402"/>
      <c r="V553" s="37" t="s">
        <v>66</v>
      </c>
      <c r="W553" s="387">
        <f>GrossWeightTotal+PalletQtyTotal*25</f>
        <v>19110.619224821527</v>
      </c>
      <c r="X553" s="387">
        <f>GrossWeightTotalR+PalletQtyTotalR*25</f>
        <v>19312.410000000003</v>
      </c>
      <c r="Y553" s="37"/>
      <c r="Z553" s="388"/>
      <c r="AA553" s="388"/>
    </row>
    <row r="554" spans="1:67" x14ac:dyDescent="0.2">
      <c r="A554" s="392"/>
      <c r="B554" s="392"/>
      <c r="C554" s="392"/>
      <c r="D554" s="392"/>
      <c r="E554" s="392"/>
      <c r="F554" s="392"/>
      <c r="G554" s="392"/>
      <c r="H554" s="392"/>
      <c r="I554" s="392"/>
      <c r="J554" s="392"/>
      <c r="K554" s="392"/>
      <c r="L554" s="392"/>
      <c r="M554" s="392"/>
      <c r="N554" s="494"/>
      <c r="O554" s="400" t="s">
        <v>774</v>
      </c>
      <c r="P554" s="401"/>
      <c r="Q554" s="401"/>
      <c r="R554" s="401"/>
      <c r="S554" s="401"/>
      <c r="T554" s="401"/>
      <c r="U554" s="402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3825.5604705593769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3858</v>
      </c>
      <c r="Y554" s="37"/>
      <c r="Z554" s="388"/>
      <c r="AA554" s="388"/>
    </row>
    <row r="555" spans="1:67" ht="14.25" hidden="1" customHeight="1" x14ac:dyDescent="0.2">
      <c r="A555" s="392"/>
      <c r="B555" s="392"/>
      <c r="C555" s="392"/>
      <c r="D555" s="392"/>
      <c r="E555" s="392"/>
      <c r="F555" s="392"/>
      <c r="G555" s="392"/>
      <c r="H555" s="392"/>
      <c r="I555" s="392"/>
      <c r="J555" s="392"/>
      <c r="K555" s="392"/>
      <c r="L555" s="392"/>
      <c r="M555" s="392"/>
      <c r="N555" s="494"/>
      <c r="O555" s="400" t="s">
        <v>775</v>
      </c>
      <c r="P555" s="401"/>
      <c r="Q555" s="401"/>
      <c r="R555" s="401"/>
      <c r="S555" s="401"/>
      <c r="T555" s="401"/>
      <c r="U555" s="402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39.433300000000024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661"/>
      <c r="E557" s="661"/>
      <c r="F557" s="586"/>
      <c r="G557" s="389" t="s">
        <v>235</v>
      </c>
      <c r="H557" s="661"/>
      <c r="I557" s="661"/>
      <c r="J557" s="661"/>
      <c r="K557" s="661"/>
      <c r="L557" s="661"/>
      <c r="M557" s="661"/>
      <c r="N557" s="661"/>
      <c r="O557" s="586"/>
      <c r="P557" s="389" t="s">
        <v>470</v>
      </c>
      <c r="Q557" s="586"/>
      <c r="R557" s="389" t="s">
        <v>533</v>
      </c>
      <c r="S557" s="661"/>
      <c r="T557" s="661"/>
      <c r="U557" s="586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656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657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278.10000000000002</v>
      </c>
      <c r="D560" s="46">
        <f>IFERROR(X59*1,"0")+IFERROR(X60*1,"0")+IFERROR(X61*1,"0")+IFERROR(X62*1,"0")</f>
        <v>707.40000000000009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2699.38</v>
      </c>
      <c r="F560" s="46">
        <f>IFERROR(X134*1,"0")+IFERROR(X135*1,"0")+IFERROR(X136*1,"0")+IFERROR(X137*1,"0")+IFERROR(X138*1,"0")</f>
        <v>1008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613.20000000000005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2391</v>
      </c>
      <c r="J560" s="46">
        <f>IFERROR(X214*1,"0")+IFERROR(X215*1,"0")+IFERROR(X216*1,"0")+IFERROR(X217*1,"0")+IFERROR(X218*1,"0")+IFERROR(X219*1,"0")+IFERROR(X220*1,"0")+IFERROR(X224*1,"0")+IFERROR(X225*1,"0")</f>
        <v>281.2</v>
      </c>
      <c r="K560" s="46">
        <f>IFERROR(X230*1,"0")+IFERROR(X231*1,"0")+IFERROR(X232*1,"0")+IFERROR(X233*1,"0")+IFERROR(X234*1,"0")+IFERROR(X235*1,"0")+IFERROR(X236*1,"0")+IFERROR(X237*1,"0")</f>
        <v>210.8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722.88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918.3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4899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71.400000000000006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483.36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131.4</v>
      </c>
      <c r="T560" s="46">
        <f>IFERROR(X453*1,"0")+IFERROR(X454*1,"0")+IFERROR(X455*1,"0")</f>
        <v>34.799999999999997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1069.2000000000003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726</v>
      </c>
      <c r="AA560" s="52"/>
      <c r="AD560" s="377"/>
    </row>
  </sheetData>
  <sheetProtection algorithmName="SHA-512" hashValue="wiCV9V4ffZWDQdG3ZFwPtp0da0+lNFm13JFTe4HOlgvGw53YgUb6hxP5CYac4Y1t2FsNEHNN/PEM1Kmo94xqWw==" saltValue="jgH5hjCRiDeBOTuJ/kuEsA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01,00"/>
        <filter val="1 200,00"/>
        <filter val="1 208,00"/>
        <filter val="1 800,00"/>
        <filter val="1 820,00"/>
        <filter val="1 850,00"/>
        <filter val="1,67"/>
        <filter val="10,76"/>
        <filter val="100,00"/>
        <filter val="102,00"/>
        <filter val="106,58"/>
        <filter val="108,00"/>
        <filter val="11,54"/>
        <filter val="110,00"/>
        <filter val="111,00"/>
        <filter val="112,00"/>
        <filter val="114,00"/>
        <filter val="117,78"/>
        <filter val="12,00"/>
        <filter val="12,50"/>
        <filter val="120,00"/>
        <filter val="123,76"/>
        <filter val="13,33"/>
        <filter val="130,00"/>
        <filter val="140,00"/>
        <filter val="15,00"/>
        <filter val="150,00"/>
        <filter val="157,50"/>
        <filter val="160,00"/>
        <filter val="17 079,90"/>
        <filter val="170,00"/>
        <filter val="175,00"/>
        <filter val="18 260,62"/>
        <filter val="19 110,62"/>
        <filter val="190,71"/>
        <filter val="2,00"/>
        <filter val="2,40"/>
        <filter val="2,50"/>
        <filter val="2,56"/>
        <filter val="20,00"/>
        <filter val="200,00"/>
        <filter val="21,00"/>
        <filter val="22,73"/>
        <filter val="229,40"/>
        <filter val="238,33"/>
        <filter val="24,00"/>
        <filter val="240,00"/>
        <filter val="246,19"/>
        <filter val="25,00"/>
        <filter val="252,38"/>
        <filter val="255,00"/>
        <filter val="26,43"/>
        <filter val="267,50"/>
        <filter val="27,07"/>
        <filter val="270,00"/>
        <filter val="275,00"/>
        <filter val="28,33"/>
        <filter val="280,00"/>
        <filter val="3 525,00"/>
        <filter val="3 825,56"/>
        <filter val="3,33"/>
        <filter val="300,00"/>
        <filter val="31,43"/>
        <filter val="34"/>
        <filter val="34,00"/>
        <filter val="35,00"/>
        <filter val="350,00"/>
        <filter val="356,99"/>
        <filter val="360,00"/>
        <filter val="372,00"/>
        <filter val="38,50"/>
        <filter val="390,00"/>
        <filter val="4,17"/>
        <filter val="40,00"/>
        <filter val="400,00"/>
        <filter val="405,00"/>
        <filter val="42,90"/>
        <filter val="420,00"/>
        <filter val="440,00"/>
        <filter val="447,50"/>
        <filter val="45,00"/>
        <filter val="450,00"/>
        <filter val="48,00"/>
        <filter val="49,18"/>
        <filter val="490,00"/>
        <filter val="495,00"/>
        <filter val="5,50"/>
        <filter val="50,00"/>
        <filter val="500,00"/>
        <filter val="51,00"/>
        <filter val="554,00"/>
        <filter val="59,50"/>
        <filter val="6,00"/>
        <filter val="60,00"/>
        <filter val="605,00"/>
        <filter val="66,00"/>
        <filter val="675,00"/>
        <filter val="68,52"/>
        <filter val="7,50"/>
        <filter val="7,69"/>
        <filter val="70,00"/>
        <filter val="700,00"/>
        <filter val="705,00"/>
        <filter val="719,54"/>
        <filter val="72,60"/>
        <filter val="737,60"/>
        <filter val="77,78"/>
        <filter val="79,47"/>
        <filter val="8,00"/>
        <filter val="80,00"/>
        <filter val="82,00"/>
        <filter val="82,90"/>
        <filter val="83,33"/>
        <filter val="840,00"/>
        <filter val="87,50"/>
        <filter val="89,74"/>
        <filter val="9,00"/>
        <filter val="90,00"/>
      </filters>
    </filterColumn>
  </autoFilter>
  <mergeCells count="1005"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436:N437"/>
    <mergeCell ref="D129:E129"/>
    <mergeCell ref="D453:E453"/>
    <mergeCell ref="A58:Y58"/>
    <mergeCell ref="O32:S32"/>
    <mergeCell ref="I17:I18"/>
    <mergeCell ref="D135:E135"/>
    <mergeCell ref="O128:S128"/>
    <mergeCell ref="D72:E72"/>
    <mergeCell ref="O192:S192"/>
    <mergeCell ref="A316:Y316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D70:E70"/>
    <mergeCell ref="D263:E263"/>
    <mergeCell ref="S6:T9"/>
    <mergeCell ref="D195:E195"/>
    <mergeCell ref="D189:E189"/>
    <mergeCell ref="O365:S365"/>
    <mergeCell ref="O79:S79"/>
    <mergeCell ref="A65:Y65"/>
    <mergeCell ref="D110:E110"/>
    <mergeCell ref="O144:S144"/>
    <mergeCell ref="O81:S81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309:E309"/>
    <mergeCell ref="D113:E113"/>
    <mergeCell ref="D352:E352"/>
    <mergeCell ref="D91:E91"/>
    <mergeCell ref="O113:S113"/>
    <mergeCell ref="O423:S423"/>
    <mergeCell ref="A258:Y258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O476:S476"/>
    <mergeCell ref="O255:S255"/>
    <mergeCell ref="G557:O557"/>
    <mergeCell ref="O242:S242"/>
    <mergeCell ref="O478:S478"/>
    <mergeCell ref="A458:Y458"/>
    <mergeCell ref="A452:Y452"/>
    <mergeCell ref="D235:E235"/>
    <mergeCell ref="O428:S428"/>
    <mergeCell ref="O453:S453"/>
    <mergeCell ref="D255:E255"/>
    <mergeCell ref="O467:U467"/>
    <mergeCell ref="O219:S219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D30:E30"/>
    <mergeCell ref="D432:E432"/>
    <mergeCell ref="D353:E353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O64:U64"/>
    <mergeCell ref="D119:E119"/>
    <mergeCell ref="O122:U122"/>
    <mergeCell ref="D111:E111"/>
    <mergeCell ref="A356:N357"/>
    <mergeCell ref="O420:U420"/>
    <mergeCell ref="O500:S500"/>
    <mergeCell ref="O108:S108"/>
    <mergeCell ref="A445:N446"/>
    <mergeCell ref="O370:U370"/>
    <mergeCell ref="D444:E444"/>
    <mergeCell ref="D78:E78"/>
    <mergeCell ref="D134:E134"/>
    <mergeCell ref="O45:U45"/>
    <mergeCell ref="D205:E205"/>
    <mergeCell ref="O210:U210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A26:Y26"/>
    <mergeCell ref="D324:E324"/>
    <mergeCell ref="O462:U462"/>
    <mergeCell ref="D517:E517"/>
    <mergeCell ref="D115:E11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D190:E190"/>
    <mergeCell ref="A210:N211"/>
    <mergeCell ref="D246:E246"/>
    <mergeCell ref="A272:N273"/>
    <mergeCell ref="O406:S406"/>
    <mergeCell ref="D233:E233"/>
    <mergeCell ref="D282:E282"/>
    <mergeCell ref="O329:S329"/>
    <mergeCell ref="O539:S539"/>
    <mergeCell ref="A508:Y508"/>
    <mergeCell ref="O145:S145"/>
    <mergeCell ref="A166:N167"/>
    <mergeCell ref="O343:U343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A252:Y252"/>
    <mergeCell ref="A548:N549"/>
    <mergeCell ref="O393:S393"/>
    <mergeCell ref="D340:E340"/>
    <mergeCell ref="D533:E533"/>
    <mergeCell ref="O485:S485"/>
    <mergeCell ref="O120:S120"/>
    <mergeCell ref="O217:S217"/>
    <mergeCell ref="D473:E473"/>
    <mergeCell ref="O224:S224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F558:F559"/>
    <mergeCell ref="D412:E412"/>
    <mergeCell ref="P558:P559"/>
    <mergeCell ref="A498:Y498"/>
    <mergeCell ref="A509:Y509"/>
    <mergeCell ref="G558:G559"/>
    <mergeCell ref="I558:I559"/>
    <mergeCell ref="D407:E407"/>
    <mergeCell ref="A337:N338"/>
    <mergeCell ref="A132:Y132"/>
    <mergeCell ref="D192:E192"/>
    <mergeCell ref="D248:E248"/>
    <mergeCell ref="A122:N123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461:E461"/>
    <mergeCell ref="D200:E200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O516:S516"/>
    <mergeCell ref="A94:N95"/>
    <mergeCell ref="D201:E201"/>
    <mergeCell ref="D335:E335"/>
    <mergeCell ref="D188:E188"/>
    <mergeCell ref="D424:E424"/>
    <mergeCell ref="O550:U550"/>
    <mergeCell ref="O344:U344"/>
    <mergeCell ref="P557:Q557"/>
    <mergeCell ref="O380:S380"/>
    <mergeCell ref="A427:Y427"/>
    <mergeCell ref="O386:S386"/>
    <mergeCell ref="O513:S513"/>
    <mergeCell ref="D178:E178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O206:S206"/>
    <mergeCell ref="O448:S448"/>
    <mergeCell ref="A310:N311"/>
    <mergeCell ref="O44:U44"/>
    <mergeCell ref="D74:E74"/>
    <mergeCell ref="D68:E68"/>
    <mergeCell ref="D59:E59"/>
    <mergeCell ref="A42:Y42"/>
    <mergeCell ref="A213:Y213"/>
    <mergeCell ref="A151:Y151"/>
    <mergeCell ref="A287:Y287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A413:N414"/>
    <mergeCell ref="O249:S249"/>
    <mergeCell ref="A297:Y297"/>
    <mergeCell ref="O69:S69"/>
    <mergeCell ref="O327:S327"/>
    <mergeCell ref="D336:E336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547:E547"/>
    <mergeCell ref="D39:E39"/>
    <mergeCell ref="O61:S61"/>
    <mergeCell ref="O232:S232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O60:S60"/>
    <mergeCell ref="A88:N89"/>
    <mergeCell ref="O296:U296"/>
    <mergeCell ref="O359:S359"/>
    <mergeCell ref="A345:Y345"/>
    <mergeCell ref="O153:S153"/>
    <mergeCell ref="O482:U482"/>
    <mergeCell ref="O282:S282"/>
    <mergeCell ref="T558:T559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O524:S524"/>
    <mergeCell ref="A451:Y45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  <mergeCell ref="D558:D55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7" spans="2:8" x14ac:dyDescent="0.2">
      <c r="B7" s="47" t="s">
        <v>784</v>
      </c>
      <c r="C7" s="47" t="s">
        <v>785</v>
      </c>
      <c r="D7" s="47" t="s">
        <v>786</v>
      </c>
      <c r="E7" s="47"/>
    </row>
    <row r="9" spans="2:8" x14ac:dyDescent="0.2">
      <c r="B9" s="47" t="s">
        <v>787</v>
      </c>
      <c r="C9" s="47" t="s">
        <v>782</v>
      </c>
      <c r="D9" s="47"/>
      <c r="E9" s="47"/>
    </row>
    <row r="11" spans="2:8" x14ac:dyDescent="0.2">
      <c r="B11" s="47" t="s">
        <v>787</v>
      </c>
      <c r="C11" s="47" t="s">
        <v>785</v>
      </c>
      <c r="D11" s="47"/>
      <c r="E11" s="47"/>
    </row>
    <row r="13" spans="2:8" x14ac:dyDescent="0.2">
      <c r="B13" s="47" t="s">
        <v>788</v>
      </c>
      <c r="C13" s="47"/>
      <c r="D13" s="47"/>
      <c r="E13" s="47"/>
    </row>
    <row r="14" spans="2:8" x14ac:dyDescent="0.2">
      <c r="B14" s="47" t="s">
        <v>789</v>
      </c>
      <c r="C14" s="47"/>
      <c r="D14" s="47"/>
      <c r="E14" s="47"/>
    </row>
    <row r="15" spans="2:8" x14ac:dyDescent="0.2">
      <c r="B15" s="47" t="s">
        <v>790</v>
      </c>
      <c r="C15" s="47"/>
      <c r="D15" s="47"/>
      <c r="E15" s="47"/>
    </row>
    <row r="16" spans="2:8" x14ac:dyDescent="0.2">
      <c r="B16" s="47" t="s">
        <v>791</v>
      </c>
      <c r="C16" s="47"/>
      <c r="D16" s="47"/>
      <c r="E16" s="47"/>
    </row>
    <row r="17" spans="2:5" x14ac:dyDescent="0.2">
      <c r="B17" s="47" t="s">
        <v>792</v>
      </c>
      <c r="C17" s="47"/>
      <c r="D17" s="47"/>
      <c r="E17" s="47"/>
    </row>
    <row r="18" spans="2:5" x14ac:dyDescent="0.2">
      <c r="B18" s="47" t="s">
        <v>793</v>
      </c>
      <c r="C18" s="47"/>
      <c r="D18" s="47"/>
      <c r="E18" s="47"/>
    </row>
    <row r="19" spans="2:5" x14ac:dyDescent="0.2">
      <c r="B19" s="47" t="s">
        <v>794</v>
      </c>
      <c r="C19" s="47"/>
      <c r="D19" s="47"/>
      <c r="E19" s="47"/>
    </row>
    <row r="20" spans="2:5" x14ac:dyDescent="0.2">
      <c r="B20" s="47" t="s">
        <v>795</v>
      </c>
      <c r="C20" s="47"/>
      <c r="D20" s="47"/>
      <c r="E20" s="47"/>
    </row>
    <row r="21" spans="2:5" x14ac:dyDescent="0.2">
      <c r="B21" s="47" t="s">
        <v>796</v>
      </c>
      <c r="C21" s="47"/>
      <c r="D21" s="47"/>
      <c r="E21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</sheetData>
  <sheetProtection algorithmName="SHA-512" hashValue="2ArGvD9iOgTEC+lDXCd0+j/CgT9Zea83RdvDr0eFFIhh37p2L2ibDd3Z+b/gJ1oLNUwn9daoMS43/zD7iVOxNA==" saltValue="VueP72WrjMymey5ukuhA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1287</vt:i4>
      </vt:variant>
    </vt:vector>
  </HeadingPairs>
  <TitlesOfParts>
    <vt:vector size="12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2024-07-16T11:35:08Z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