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BD97A5-3E24-47C3-84CD-9471E3FC62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O540" i="2" s="1"/>
  <c r="BO539" i="2"/>
  <c r="BN539" i="2"/>
  <c r="BL539" i="2"/>
  <c r="X539" i="2"/>
  <c r="BN538" i="2"/>
  <c r="BL538" i="2"/>
  <c r="X538" i="2"/>
  <c r="W536" i="2"/>
  <c r="W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BM531" i="2" s="1"/>
  <c r="W529" i="2"/>
  <c r="W528" i="2"/>
  <c r="BN527" i="2"/>
  <c r="BL527" i="2"/>
  <c r="X527" i="2"/>
  <c r="Y527" i="2" s="1"/>
  <c r="BN526" i="2"/>
  <c r="BL526" i="2"/>
  <c r="X526" i="2"/>
  <c r="Y526" i="2" s="1"/>
  <c r="BN525" i="2"/>
  <c r="BL525" i="2"/>
  <c r="X525" i="2"/>
  <c r="Y525" i="2" s="1"/>
  <c r="BO524" i="2"/>
  <c r="BN524" i="2"/>
  <c r="BL524" i="2"/>
  <c r="X524" i="2"/>
  <c r="BN523" i="2"/>
  <c r="BL523" i="2"/>
  <c r="X523" i="2"/>
  <c r="Y523" i="2" s="1"/>
  <c r="W521" i="2"/>
  <c r="W520" i="2"/>
  <c r="BN519" i="2"/>
  <c r="BL519" i="2"/>
  <c r="X519" i="2"/>
  <c r="BO519" i="2" s="1"/>
  <c r="BN518" i="2"/>
  <c r="BL518" i="2"/>
  <c r="X518" i="2"/>
  <c r="Y518" i="2" s="1"/>
  <c r="BN517" i="2"/>
  <c r="BL517" i="2"/>
  <c r="X517" i="2"/>
  <c r="BN516" i="2"/>
  <c r="BL516" i="2"/>
  <c r="X516" i="2"/>
  <c r="Y516" i="2" s="1"/>
  <c r="BN515" i="2"/>
  <c r="BL515" i="2"/>
  <c r="X515" i="2"/>
  <c r="BN514" i="2"/>
  <c r="BL514" i="2"/>
  <c r="X514" i="2"/>
  <c r="Y514" i="2" s="1"/>
  <c r="BN513" i="2"/>
  <c r="BL513" i="2"/>
  <c r="X513" i="2"/>
  <c r="BO513" i="2" s="1"/>
  <c r="BN512" i="2"/>
  <c r="BL512" i="2"/>
  <c r="X512" i="2"/>
  <c r="BN511" i="2"/>
  <c r="BL511" i="2"/>
  <c r="X511" i="2"/>
  <c r="BM511" i="2" s="1"/>
  <c r="W507" i="2"/>
  <c r="W506" i="2"/>
  <c r="BN505" i="2"/>
  <c r="BL505" i="2"/>
  <c r="X505" i="2"/>
  <c r="X506" i="2" s="1"/>
  <c r="O505" i="2"/>
  <c r="W503" i="2"/>
  <c r="W502" i="2"/>
  <c r="BN501" i="2"/>
  <c r="BL501" i="2"/>
  <c r="X501" i="2"/>
  <c r="BO501" i="2" s="1"/>
  <c r="O501" i="2"/>
  <c r="BO500" i="2"/>
  <c r="BN500" i="2"/>
  <c r="BL500" i="2"/>
  <c r="X500" i="2"/>
  <c r="O500" i="2"/>
  <c r="BN499" i="2"/>
  <c r="BL499" i="2"/>
  <c r="X499" i="2"/>
  <c r="Y499" i="2" s="1"/>
  <c r="O499" i="2"/>
  <c r="W497" i="2"/>
  <c r="W496" i="2"/>
  <c r="BN495" i="2"/>
  <c r="BL495" i="2"/>
  <c r="X495" i="2"/>
  <c r="Y495" i="2" s="1"/>
  <c r="O495" i="2"/>
  <c r="BN494" i="2"/>
  <c r="BL494" i="2"/>
  <c r="X494" i="2"/>
  <c r="BO494" i="2" s="1"/>
  <c r="O494" i="2"/>
  <c r="BN493" i="2"/>
  <c r="BL493" i="2"/>
  <c r="X493" i="2"/>
  <c r="BM493" i="2" s="1"/>
  <c r="O493" i="2"/>
  <c r="BN492" i="2"/>
  <c r="BL492" i="2"/>
  <c r="X492" i="2"/>
  <c r="BO492" i="2" s="1"/>
  <c r="O492" i="2"/>
  <c r="BN491" i="2"/>
  <c r="BL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W483" i="2"/>
  <c r="W482" i="2"/>
  <c r="BN481" i="2"/>
  <c r="BL481" i="2"/>
  <c r="X481" i="2"/>
  <c r="O481" i="2"/>
  <c r="BN480" i="2"/>
  <c r="BL480" i="2"/>
  <c r="X480" i="2"/>
  <c r="BM480" i="2" s="1"/>
  <c r="O480" i="2"/>
  <c r="BN479" i="2"/>
  <c r="BL479" i="2"/>
  <c r="X479" i="2"/>
  <c r="BN478" i="2"/>
  <c r="BL478" i="2"/>
  <c r="X478" i="2"/>
  <c r="O478" i="2"/>
  <c r="BN477" i="2"/>
  <c r="BL477" i="2"/>
  <c r="X477" i="2"/>
  <c r="BO477" i="2" s="1"/>
  <c r="O477" i="2"/>
  <c r="BN476" i="2"/>
  <c r="BL476" i="2"/>
  <c r="X476" i="2"/>
  <c r="O476" i="2"/>
  <c r="BN475" i="2"/>
  <c r="BL475" i="2"/>
  <c r="X475" i="2"/>
  <c r="Y475" i="2" s="1"/>
  <c r="O475" i="2"/>
  <c r="BN474" i="2"/>
  <c r="BL474" i="2"/>
  <c r="X474" i="2"/>
  <c r="BN473" i="2"/>
  <c r="BL473" i="2"/>
  <c r="X473" i="2"/>
  <c r="Y473" i="2" s="1"/>
  <c r="O473" i="2"/>
  <c r="BN472" i="2"/>
  <c r="BL472" i="2"/>
  <c r="X472" i="2"/>
  <c r="O472" i="2"/>
  <c r="BN471" i="2"/>
  <c r="BL471" i="2"/>
  <c r="X471" i="2"/>
  <c r="O471" i="2"/>
  <c r="W467" i="2"/>
  <c r="W466" i="2"/>
  <c r="BN465" i="2"/>
  <c r="BL465" i="2"/>
  <c r="X465" i="2"/>
  <c r="W463" i="2"/>
  <c r="W462" i="2"/>
  <c r="BN461" i="2"/>
  <c r="BL461" i="2"/>
  <c r="X461" i="2"/>
  <c r="BM461" i="2" s="1"/>
  <c r="O461" i="2"/>
  <c r="BN460" i="2"/>
  <c r="BL460" i="2"/>
  <c r="X460" i="2"/>
  <c r="Y460" i="2" s="1"/>
  <c r="W457" i="2"/>
  <c r="W456" i="2"/>
  <c r="BN455" i="2"/>
  <c r="BL455" i="2"/>
  <c r="X455" i="2"/>
  <c r="BO455" i="2" s="1"/>
  <c r="O455" i="2"/>
  <c r="BN454" i="2"/>
  <c r="BL454" i="2"/>
  <c r="X454" i="2"/>
  <c r="BO454" i="2" s="1"/>
  <c r="O454" i="2"/>
  <c r="BN453" i="2"/>
  <c r="BL453" i="2"/>
  <c r="X453" i="2"/>
  <c r="O453" i="2"/>
  <c r="W450" i="2"/>
  <c r="W449" i="2"/>
  <c r="BN448" i="2"/>
  <c r="BL448" i="2"/>
  <c r="X448" i="2"/>
  <c r="X450" i="2" s="1"/>
  <c r="O448" i="2"/>
  <c r="W446" i="2"/>
  <c r="W445" i="2"/>
  <c r="BN444" i="2"/>
  <c r="BL444" i="2"/>
  <c r="X444" i="2"/>
  <c r="X446" i="2" s="1"/>
  <c r="O444" i="2"/>
  <c r="W442" i="2"/>
  <c r="W441" i="2"/>
  <c r="BN440" i="2"/>
  <c r="BL440" i="2"/>
  <c r="X440" i="2"/>
  <c r="O440" i="2"/>
  <c r="BN439" i="2"/>
  <c r="BL439" i="2"/>
  <c r="X439" i="2"/>
  <c r="O439" i="2"/>
  <c r="W437" i="2"/>
  <c r="W436" i="2"/>
  <c r="BN435" i="2"/>
  <c r="BL435" i="2"/>
  <c r="X435" i="2"/>
  <c r="O435" i="2"/>
  <c r="BN434" i="2"/>
  <c r="BL434" i="2"/>
  <c r="X434" i="2"/>
  <c r="Y434" i="2" s="1"/>
  <c r="BN433" i="2"/>
  <c r="BL433" i="2"/>
  <c r="X433" i="2"/>
  <c r="O433" i="2"/>
  <c r="BN432" i="2"/>
  <c r="BL432" i="2"/>
  <c r="X432" i="2"/>
  <c r="Y432" i="2" s="1"/>
  <c r="BN431" i="2"/>
  <c r="BL431" i="2"/>
  <c r="X431" i="2"/>
  <c r="O431" i="2"/>
  <c r="BN430" i="2"/>
  <c r="BL430" i="2"/>
  <c r="X430" i="2"/>
  <c r="BM430" i="2" s="1"/>
  <c r="BN429" i="2"/>
  <c r="BL429" i="2"/>
  <c r="X429" i="2"/>
  <c r="BO429" i="2" s="1"/>
  <c r="O429" i="2"/>
  <c r="BN428" i="2"/>
  <c r="BL428" i="2"/>
  <c r="X428" i="2"/>
  <c r="W426" i="2"/>
  <c r="W425" i="2"/>
  <c r="BN424" i="2"/>
  <c r="BL424" i="2"/>
  <c r="X424" i="2"/>
  <c r="BM424" i="2" s="1"/>
  <c r="BN423" i="2"/>
  <c r="BL423" i="2"/>
  <c r="X423" i="2"/>
  <c r="O423" i="2"/>
  <c r="W420" i="2"/>
  <c r="W419" i="2"/>
  <c r="BN418" i="2"/>
  <c r="BL418" i="2"/>
  <c r="X418" i="2"/>
  <c r="BO418" i="2" s="1"/>
  <c r="O418" i="2"/>
  <c r="BN417" i="2"/>
  <c r="BL417" i="2"/>
  <c r="X417" i="2"/>
  <c r="O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O411" i="2"/>
  <c r="W409" i="2"/>
  <c r="W408" i="2"/>
  <c r="BN407" i="2"/>
  <c r="BL407" i="2"/>
  <c r="X407" i="2"/>
  <c r="BO407" i="2" s="1"/>
  <c r="BN406" i="2"/>
  <c r="BL406" i="2"/>
  <c r="X406" i="2"/>
  <c r="O406" i="2"/>
  <c r="BN405" i="2"/>
  <c r="BL405" i="2"/>
  <c r="X405" i="2"/>
  <c r="BM405" i="2" s="1"/>
  <c r="O405" i="2"/>
  <c r="BN404" i="2"/>
  <c r="BL404" i="2"/>
  <c r="X404" i="2"/>
  <c r="Y404" i="2" s="1"/>
  <c r="BN403" i="2"/>
  <c r="BL403" i="2"/>
  <c r="X403" i="2"/>
  <c r="BO403" i="2" s="1"/>
  <c r="O403" i="2"/>
  <c r="BN402" i="2"/>
  <c r="BL402" i="2"/>
  <c r="X402" i="2"/>
  <c r="BM402" i="2" s="1"/>
  <c r="BN401" i="2"/>
  <c r="BL401" i="2"/>
  <c r="X401" i="2"/>
  <c r="BO401" i="2" s="1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BN397" i="2"/>
  <c r="BL397" i="2"/>
  <c r="X397" i="2"/>
  <c r="BO397" i="2" s="1"/>
  <c r="O397" i="2"/>
  <c r="BN396" i="2"/>
  <c r="BL396" i="2"/>
  <c r="X396" i="2"/>
  <c r="BO396" i="2" s="1"/>
  <c r="BN395" i="2"/>
  <c r="BL395" i="2"/>
  <c r="X395" i="2"/>
  <c r="O395" i="2"/>
  <c r="BN394" i="2"/>
  <c r="BL394" i="2"/>
  <c r="X394" i="2"/>
  <c r="BM394" i="2" s="1"/>
  <c r="BN393" i="2"/>
  <c r="BL393" i="2"/>
  <c r="X393" i="2"/>
  <c r="Y393" i="2" s="1"/>
  <c r="O393" i="2"/>
  <c r="BN392" i="2"/>
  <c r="BL392" i="2"/>
  <c r="X392" i="2"/>
  <c r="BO392" i="2" s="1"/>
  <c r="BN391" i="2"/>
  <c r="BL391" i="2"/>
  <c r="X391" i="2"/>
  <c r="Y391" i="2" s="1"/>
  <c r="O391" i="2"/>
  <c r="BN390" i="2"/>
  <c r="BL390" i="2"/>
  <c r="X390" i="2"/>
  <c r="BO390" i="2" s="1"/>
  <c r="BN389" i="2"/>
  <c r="BL389" i="2"/>
  <c r="X389" i="2"/>
  <c r="BM389" i="2" s="1"/>
  <c r="BN388" i="2"/>
  <c r="BL388" i="2"/>
  <c r="X388" i="2"/>
  <c r="O388" i="2"/>
  <c r="BN387" i="2"/>
  <c r="BL387" i="2"/>
  <c r="X387" i="2"/>
  <c r="BO387" i="2" s="1"/>
  <c r="BN386" i="2"/>
  <c r="BL386" i="2"/>
  <c r="X386" i="2"/>
  <c r="BO386" i="2" s="1"/>
  <c r="O386" i="2"/>
  <c r="BN385" i="2"/>
  <c r="BL385" i="2"/>
  <c r="X385" i="2"/>
  <c r="BO385" i="2" s="1"/>
  <c r="W383" i="2"/>
  <c r="W382" i="2"/>
  <c r="BN381" i="2"/>
  <c r="BL381" i="2"/>
  <c r="X381" i="2"/>
  <c r="O381" i="2"/>
  <c r="BN380" i="2"/>
  <c r="BL380" i="2"/>
  <c r="X380" i="2"/>
  <c r="O380" i="2"/>
  <c r="W376" i="2"/>
  <c r="W375" i="2"/>
  <c r="BN374" i="2"/>
  <c r="BL374" i="2"/>
  <c r="X374" i="2"/>
  <c r="O374" i="2"/>
  <c r="BN373" i="2"/>
  <c r="BL373" i="2"/>
  <c r="X373" i="2"/>
  <c r="BO373" i="2" s="1"/>
  <c r="O373" i="2"/>
  <c r="W371" i="2"/>
  <c r="W370" i="2"/>
  <c r="BN369" i="2"/>
  <c r="BL369" i="2"/>
  <c r="X369" i="2"/>
  <c r="O369" i="2"/>
  <c r="BN368" i="2"/>
  <c r="BL368" i="2"/>
  <c r="X368" i="2"/>
  <c r="Y368" i="2" s="1"/>
  <c r="O368" i="2"/>
  <c r="BN367" i="2"/>
  <c r="BL367" i="2"/>
  <c r="X367" i="2"/>
  <c r="O367" i="2"/>
  <c r="BN366" i="2"/>
  <c r="BL366" i="2"/>
  <c r="X366" i="2"/>
  <c r="BM366" i="2" s="1"/>
  <c r="O366" i="2"/>
  <c r="BO365" i="2"/>
  <c r="BN365" i="2"/>
  <c r="BM365" i="2"/>
  <c r="BL365" i="2"/>
  <c r="Y365" i="2"/>
  <c r="X365" i="2"/>
  <c r="O365" i="2"/>
  <c r="W363" i="2"/>
  <c r="W362" i="2"/>
  <c r="BN361" i="2"/>
  <c r="BL361" i="2"/>
  <c r="X361" i="2"/>
  <c r="O361" i="2"/>
  <c r="BN360" i="2"/>
  <c r="BL360" i="2"/>
  <c r="X360" i="2"/>
  <c r="BO360" i="2" s="1"/>
  <c r="O360" i="2"/>
  <c r="BN359" i="2"/>
  <c r="BL359" i="2"/>
  <c r="X359" i="2"/>
  <c r="O359" i="2"/>
  <c r="W357" i="2"/>
  <c r="W356" i="2"/>
  <c r="BN355" i="2"/>
  <c r="BL355" i="2"/>
  <c r="X355" i="2"/>
  <c r="O355" i="2"/>
  <c r="BN354" i="2"/>
  <c r="BL354" i="2"/>
  <c r="X354" i="2"/>
  <c r="O354" i="2"/>
  <c r="BN353" i="2"/>
  <c r="BL353" i="2"/>
  <c r="X353" i="2"/>
  <c r="Y353" i="2" s="1"/>
  <c r="O353" i="2"/>
  <c r="BN352" i="2"/>
  <c r="BL352" i="2"/>
  <c r="X352" i="2"/>
  <c r="O352" i="2"/>
  <c r="W349" i="2"/>
  <c r="W348" i="2"/>
  <c r="BN347" i="2"/>
  <c r="BL347" i="2"/>
  <c r="X347" i="2"/>
  <c r="O347" i="2"/>
  <c r="BN346" i="2"/>
  <c r="BL346" i="2"/>
  <c r="X346" i="2"/>
  <c r="O346" i="2"/>
  <c r="W344" i="2"/>
  <c r="W343" i="2"/>
  <c r="BN342" i="2"/>
  <c r="BL342" i="2"/>
  <c r="X342" i="2"/>
  <c r="BO342" i="2" s="1"/>
  <c r="O342" i="2"/>
  <c r="BN341" i="2"/>
  <c r="BL341" i="2"/>
  <c r="X341" i="2"/>
  <c r="O341" i="2"/>
  <c r="BN340" i="2"/>
  <c r="BL340" i="2"/>
  <c r="X340" i="2"/>
  <c r="O340" i="2"/>
  <c r="W338" i="2"/>
  <c r="W337" i="2"/>
  <c r="BN336" i="2"/>
  <c r="BL336" i="2"/>
  <c r="X336" i="2"/>
  <c r="O336" i="2"/>
  <c r="BN335" i="2"/>
  <c r="BL335" i="2"/>
  <c r="X335" i="2"/>
  <c r="Y335" i="2" s="1"/>
  <c r="O335" i="2"/>
  <c r="BN334" i="2"/>
  <c r="BL334" i="2"/>
  <c r="X334" i="2"/>
  <c r="O334" i="2"/>
  <c r="W332" i="2"/>
  <c r="W331" i="2"/>
  <c r="BN330" i="2"/>
  <c r="BL330" i="2"/>
  <c r="X330" i="2"/>
  <c r="O330" i="2"/>
  <c r="BN329" i="2"/>
  <c r="BL329" i="2"/>
  <c r="X329" i="2"/>
  <c r="O329" i="2"/>
  <c r="BN328" i="2"/>
  <c r="BL328" i="2"/>
  <c r="X328" i="2"/>
  <c r="BO328" i="2" s="1"/>
  <c r="O328" i="2"/>
  <c r="BN327" i="2"/>
  <c r="BL327" i="2"/>
  <c r="X327" i="2"/>
  <c r="BM327" i="2" s="1"/>
  <c r="O327" i="2"/>
  <c r="BN326" i="2"/>
  <c r="BL326" i="2"/>
  <c r="X326" i="2"/>
  <c r="O326" i="2"/>
  <c r="BN325" i="2"/>
  <c r="BL325" i="2"/>
  <c r="X325" i="2"/>
  <c r="BM325" i="2" s="1"/>
  <c r="O325" i="2"/>
  <c r="BN324" i="2"/>
  <c r="BL324" i="2"/>
  <c r="X324" i="2"/>
  <c r="BO324" i="2" s="1"/>
  <c r="O324" i="2"/>
  <c r="BN323" i="2"/>
  <c r="BL323" i="2"/>
  <c r="X323" i="2"/>
  <c r="O323" i="2"/>
  <c r="BN322" i="2"/>
  <c r="BL322" i="2"/>
  <c r="X322" i="2"/>
  <c r="O322" i="2"/>
  <c r="BN321" i="2"/>
  <c r="BL321" i="2"/>
  <c r="X321" i="2"/>
  <c r="O321" i="2"/>
  <c r="BN320" i="2"/>
  <c r="BL320" i="2"/>
  <c r="X320" i="2"/>
  <c r="O320" i="2"/>
  <c r="BN319" i="2"/>
  <c r="BL319" i="2"/>
  <c r="X319" i="2"/>
  <c r="O319" i="2"/>
  <c r="W315" i="2"/>
  <c r="W314" i="2"/>
  <c r="BN313" i="2"/>
  <c r="BL313" i="2"/>
  <c r="X313" i="2"/>
  <c r="X315" i="2" s="1"/>
  <c r="O313" i="2"/>
  <c r="W311" i="2"/>
  <c r="W310" i="2"/>
  <c r="BN309" i="2"/>
  <c r="BL309" i="2"/>
  <c r="X309" i="2"/>
  <c r="O309" i="2"/>
  <c r="BN308" i="2"/>
  <c r="BL308" i="2"/>
  <c r="X308" i="2"/>
  <c r="O308" i="2"/>
  <c r="BN307" i="2"/>
  <c r="BL307" i="2"/>
  <c r="X307" i="2"/>
  <c r="X311" i="2" s="1"/>
  <c r="O307" i="2"/>
  <c r="W305" i="2"/>
  <c r="W304" i="2"/>
  <c r="BN303" i="2"/>
  <c r="BL303" i="2"/>
  <c r="X303" i="2"/>
  <c r="O303" i="2"/>
  <c r="W300" i="2"/>
  <c r="W299" i="2"/>
  <c r="BN298" i="2"/>
  <c r="BL298" i="2"/>
  <c r="X298" i="2"/>
  <c r="X300" i="2" s="1"/>
  <c r="O298" i="2"/>
  <c r="W296" i="2"/>
  <c r="W295" i="2"/>
  <c r="BN294" i="2"/>
  <c r="BL294" i="2"/>
  <c r="X294" i="2"/>
  <c r="O294" i="2"/>
  <c r="BN293" i="2"/>
  <c r="BL293" i="2"/>
  <c r="X293" i="2"/>
  <c r="O293" i="2"/>
  <c r="BN292" i="2"/>
  <c r="BL292" i="2"/>
  <c r="X292" i="2"/>
  <c r="BM292" i="2" s="1"/>
  <c r="O292" i="2"/>
  <c r="BN291" i="2"/>
  <c r="BL291" i="2"/>
  <c r="X291" i="2"/>
  <c r="BO291" i="2" s="1"/>
  <c r="O291" i="2"/>
  <c r="BN290" i="2"/>
  <c r="BL290" i="2"/>
  <c r="X290" i="2"/>
  <c r="O290" i="2"/>
  <c r="BN289" i="2"/>
  <c r="BL289" i="2"/>
  <c r="X289" i="2"/>
  <c r="BO289" i="2" s="1"/>
  <c r="O289" i="2"/>
  <c r="BN288" i="2"/>
  <c r="BL288" i="2"/>
  <c r="X288" i="2"/>
  <c r="O288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O281" i="2"/>
  <c r="W279" i="2"/>
  <c r="W278" i="2"/>
  <c r="BN277" i="2"/>
  <c r="BL277" i="2"/>
  <c r="X277" i="2"/>
  <c r="O277" i="2"/>
  <c r="BN276" i="2"/>
  <c r="BL276" i="2"/>
  <c r="X276" i="2"/>
  <c r="BO276" i="2" s="1"/>
  <c r="BN275" i="2"/>
  <c r="BL275" i="2"/>
  <c r="X275" i="2"/>
  <c r="BO275" i="2" s="1"/>
  <c r="W273" i="2"/>
  <c r="W272" i="2"/>
  <c r="BN271" i="2"/>
  <c r="BL271" i="2"/>
  <c r="X271" i="2"/>
  <c r="O271" i="2"/>
  <c r="BN270" i="2"/>
  <c r="BL270" i="2"/>
  <c r="X270" i="2"/>
  <c r="O270" i="2"/>
  <c r="BN269" i="2"/>
  <c r="BL269" i="2"/>
  <c r="X269" i="2"/>
  <c r="Y269" i="2" s="1"/>
  <c r="W267" i="2"/>
  <c r="W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BN259" i="2"/>
  <c r="BL259" i="2"/>
  <c r="X259" i="2"/>
  <c r="O259" i="2"/>
  <c r="W257" i="2"/>
  <c r="W256" i="2"/>
  <c r="BN255" i="2"/>
  <c r="BL255" i="2"/>
  <c r="X255" i="2"/>
  <c r="O255" i="2"/>
  <c r="BN254" i="2"/>
  <c r="BL254" i="2"/>
  <c r="X254" i="2"/>
  <c r="Y254" i="2" s="1"/>
  <c r="O254" i="2"/>
  <c r="BN253" i="2"/>
  <c r="BL253" i="2"/>
  <c r="X253" i="2"/>
  <c r="BO253" i="2" s="1"/>
  <c r="O253" i="2"/>
  <c r="W251" i="2"/>
  <c r="W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Y244" i="2" s="1"/>
  <c r="BN243" i="2"/>
  <c r="BL243" i="2"/>
  <c r="X243" i="2"/>
  <c r="BN242" i="2"/>
  <c r="BL242" i="2"/>
  <c r="X242" i="2"/>
  <c r="W239" i="2"/>
  <c r="W238" i="2"/>
  <c r="BN237" i="2"/>
  <c r="BL237" i="2"/>
  <c r="X237" i="2"/>
  <c r="O237" i="2"/>
  <c r="BN236" i="2"/>
  <c r="BL236" i="2"/>
  <c r="X236" i="2"/>
  <c r="Y236" i="2" s="1"/>
  <c r="O236" i="2"/>
  <c r="BN235" i="2"/>
  <c r="BL235" i="2"/>
  <c r="X235" i="2"/>
  <c r="BN234" i="2"/>
  <c r="BL234" i="2"/>
  <c r="X234" i="2"/>
  <c r="Y234" i="2" s="1"/>
  <c r="O234" i="2"/>
  <c r="BN233" i="2"/>
  <c r="BL233" i="2"/>
  <c r="X233" i="2"/>
  <c r="BM233" i="2" s="1"/>
  <c r="O233" i="2"/>
  <c r="BN232" i="2"/>
  <c r="BL232" i="2"/>
  <c r="X232" i="2"/>
  <c r="O232" i="2"/>
  <c r="BN231" i="2"/>
  <c r="BL231" i="2"/>
  <c r="X231" i="2"/>
  <c r="BN230" i="2"/>
  <c r="BL230" i="2"/>
  <c r="X230" i="2"/>
  <c r="O230" i="2"/>
  <c r="W227" i="2"/>
  <c r="W226" i="2"/>
  <c r="BN225" i="2"/>
  <c r="BL225" i="2"/>
  <c r="X225" i="2"/>
  <c r="O225" i="2"/>
  <c r="BN224" i="2"/>
  <c r="BL224" i="2"/>
  <c r="X224" i="2"/>
  <c r="X227" i="2" s="1"/>
  <c r="O224" i="2"/>
  <c r="W222" i="2"/>
  <c r="W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O218" i="2" s="1"/>
  <c r="O218" i="2"/>
  <c r="BN217" i="2"/>
  <c r="BL217" i="2"/>
  <c r="X217" i="2"/>
  <c r="O217" i="2"/>
  <c r="BN216" i="2"/>
  <c r="BL216" i="2"/>
  <c r="X216" i="2"/>
  <c r="O216" i="2"/>
  <c r="BN215" i="2"/>
  <c r="BL215" i="2"/>
  <c r="X215" i="2"/>
  <c r="BO215" i="2" s="1"/>
  <c r="O215" i="2"/>
  <c r="BN214" i="2"/>
  <c r="BL214" i="2"/>
  <c r="X214" i="2"/>
  <c r="BO214" i="2" s="1"/>
  <c r="O214" i="2"/>
  <c r="W211" i="2"/>
  <c r="W210" i="2"/>
  <c r="BN209" i="2"/>
  <c r="BL209" i="2"/>
  <c r="X209" i="2"/>
  <c r="BN208" i="2"/>
  <c r="BL208" i="2"/>
  <c r="X208" i="2"/>
  <c r="BO208" i="2" s="1"/>
  <c r="BN207" i="2"/>
  <c r="BL207" i="2"/>
  <c r="X207" i="2"/>
  <c r="O207" i="2"/>
  <c r="BN206" i="2"/>
  <c r="BL206" i="2"/>
  <c r="X206" i="2"/>
  <c r="BO206" i="2" s="1"/>
  <c r="O206" i="2"/>
  <c r="BN205" i="2"/>
  <c r="BL205" i="2"/>
  <c r="X205" i="2"/>
  <c r="W203" i="2"/>
  <c r="W202" i="2"/>
  <c r="BN201" i="2"/>
  <c r="BL201" i="2"/>
  <c r="X201" i="2"/>
  <c r="Y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Y190" i="2" s="1"/>
  <c r="BN189" i="2"/>
  <c r="BL189" i="2"/>
  <c r="X189" i="2"/>
  <c r="BO189" i="2" s="1"/>
  <c r="O189" i="2"/>
  <c r="BN188" i="2"/>
  <c r="BL188" i="2"/>
  <c r="X188" i="2"/>
  <c r="BO188" i="2" s="1"/>
  <c r="BN187" i="2"/>
  <c r="BL187" i="2"/>
  <c r="X187" i="2"/>
  <c r="BO187" i="2" s="1"/>
  <c r="O187" i="2"/>
  <c r="BN186" i="2"/>
  <c r="BL186" i="2"/>
  <c r="X186" i="2"/>
  <c r="BO186" i="2" s="1"/>
  <c r="O186" i="2"/>
  <c r="BN185" i="2"/>
  <c r="BL185" i="2"/>
  <c r="X185" i="2"/>
  <c r="BO185" i="2" s="1"/>
  <c r="O185" i="2"/>
  <c r="W183" i="2"/>
  <c r="W182" i="2"/>
  <c r="BN181" i="2"/>
  <c r="BL181" i="2"/>
  <c r="X181" i="2"/>
  <c r="BO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O178" i="2"/>
  <c r="BN177" i="2"/>
  <c r="BL177" i="2"/>
  <c r="X177" i="2"/>
  <c r="BO177" i="2" s="1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X166" i="2" s="1"/>
  <c r="O164" i="2"/>
  <c r="W161" i="2"/>
  <c r="W160" i="2"/>
  <c r="BN159" i="2"/>
  <c r="BL159" i="2"/>
  <c r="X159" i="2"/>
  <c r="Y159" i="2" s="1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O156" i="2"/>
  <c r="BN155" i="2"/>
  <c r="BL155" i="2"/>
  <c r="X155" i="2"/>
  <c r="BO155" i="2" s="1"/>
  <c r="O155" i="2"/>
  <c r="BN154" i="2"/>
  <c r="BL154" i="2"/>
  <c r="X154" i="2"/>
  <c r="O154" i="2"/>
  <c r="BN153" i="2"/>
  <c r="BL153" i="2"/>
  <c r="X153" i="2"/>
  <c r="BO153" i="2" s="1"/>
  <c r="O153" i="2"/>
  <c r="BN152" i="2"/>
  <c r="BL152" i="2"/>
  <c r="X152" i="2"/>
  <c r="O152" i="2"/>
  <c r="W149" i="2"/>
  <c r="W148" i="2"/>
  <c r="BN147" i="2"/>
  <c r="BL147" i="2"/>
  <c r="X147" i="2"/>
  <c r="BO147" i="2" s="1"/>
  <c r="BN146" i="2"/>
  <c r="BL146" i="2"/>
  <c r="X146" i="2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O136" i="2"/>
  <c r="BN135" i="2"/>
  <c r="BL135" i="2"/>
  <c r="X135" i="2"/>
  <c r="BO135" i="2" s="1"/>
  <c r="O135" i="2"/>
  <c r="BN134" i="2"/>
  <c r="BL134" i="2"/>
  <c r="X134" i="2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M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W123" i="2"/>
  <c r="W122" i="2"/>
  <c r="BN121" i="2"/>
  <c r="BL121" i="2"/>
  <c r="X121" i="2"/>
  <c r="BM121" i="2" s="1"/>
  <c r="BN120" i="2"/>
  <c r="BL120" i="2"/>
  <c r="X120" i="2"/>
  <c r="BO120" i="2" s="1"/>
  <c r="BN119" i="2"/>
  <c r="BL119" i="2"/>
  <c r="X119" i="2"/>
  <c r="O119" i="2"/>
  <c r="BN118" i="2"/>
  <c r="BL118" i="2"/>
  <c r="Y118" i="2"/>
  <c r="X118" i="2"/>
  <c r="BM118" i="2" s="1"/>
  <c r="O118" i="2"/>
  <c r="BN117" i="2"/>
  <c r="BL117" i="2"/>
  <c r="X117" i="2"/>
  <c r="BO117" i="2" s="1"/>
  <c r="BO116" i="2"/>
  <c r="BN116" i="2"/>
  <c r="BM116" i="2"/>
  <c r="BL116" i="2"/>
  <c r="Y116" i="2"/>
  <c r="X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Y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O109" i="2"/>
  <c r="BN108" i="2"/>
  <c r="BL108" i="2"/>
  <c r="X108" i="2"/>
  <c r="O108" i="2"/>
  <c r="BN107" i="2"/>
  <c r="BL107" i="2"/>
  <c r="X107" i="2"/>
  <c r="O107" i="2"/>
  <c r="W105" i="2"/>
  <c r="W104" i="2"/>
  <c r="BN103" i="2"/>
  <c r="BL103" i="2"/>
  <c r="X103" i="2"/>
  <c r="BM103" i="2" s="1"/>
  <c r="O103" i="2"/>
  <c r="BN102" i="2"/>
  <c r="BL102" i="2"/>
  <c r="X102" i="2"/>
  <c r="BO102" i="2" s="1"/>
  <c r="O102" i="2"/>
  <c r="BN101" i="2"/>
  <c r="BL101" i="2"/>
  <c r="X101" i="2"/>
  <c r="Y101" i="2" s="1"/>
  <c r="O101" i="2"/>
  <c r="BN100" i="2"/>
  <c r="BL100" i="2"/>
  <c r="X100" i="2"/>
  <c r="BO100" i="2" s="1"/>
  <c r="O100" i="2"/>
  <c r="BN99" i="2"/>
  <c r="BL99" i="2"/>
  <c r="X99" i="2"/>
  <c r="O99" i="2"/>
  <c r="BN98" i="2"/>
  <c r="BL98" i="2"/>
  <c r="X98" i="2"/>
  <c r="Y98" i="2" s="1"/>
  <c r="O98" i="2"/>
  <c r="BN97" i="2"/>
  <c r="BL97" i="2"/>
  <c r="X97" i="2"/>
  <c r="BO97" i="2" s="1"/>
  <c r="O97" i="2"/>
  <c r="W95" i="2"/>
  <c r="W94" i="2"/>
  <c r="BN93" i="2"/>
  <c r="BL93" i="2"/>
  <c r="X93" i="2"/>
  <c r="BM93" i="2" s="1"/>
  <c r="O93" i="2"/>
  <c r="BN92" i="2"/>
  <c r="BL92" i="2"/>
  <c r="X92" i="2"/>
  <c r="BM92" i="2" s="1"/>
  <c r="O92" i="2"/>
  <c r="BN91" i="2"/>
  <c r="BL91" i="2"/>
  <c r="X91" i="2"/>
  <c r="BM91" i="2" s="1"/>
  <c r="O91" i="2"/>
  <c r="W89" i="2"/>
  <c r="W88" i="2"/>
  <c r="BN87" i="2"/>
  <c r="BL87" i="2"/>
  <c r="X87" i="2"/>
  <c r="O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Y84" i="2" s="1"/>
  <c r="O84" i="2"/>
  <c r="BN83" i="2"/>
  <c r="BL83" i="2"/>
  <c r="X83" i="2"/>
  <c r="BO83" i="2" s="1"/>
  <c r="O83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O79" i="2"/>
  <c r="BN78" i="2"/>
  <c r="BL78" i="2"/>
  <c r="X78" i="2"/>
  <c r="BO78" i="2" s="1"/>
  <c r="O78" i="2"/>
  <c r="BN77" i="2"/>
  <c r="BL77" i="2"/>
  <c r="X77" i="2"/>
  <c r="BM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O71" i="2" s="1"/>
  <c r="O71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W64" i="2"/>
  <c r="W63" i="2"/>
  <c r="BN62" i="2"/>
  <c r="BL62" i="2"/>
  <c r="X62" i="2"/>
  <c r="BM62" i="2" s="1"/>
  <c r="BN61" i="2"/>
  <c r="BL61" i="2"/>
  <c r="X61" i="2"/>
  <c r="BO61" i="2" s="1"/>
  <c r="O61" i="2"/>
  <c r="BN60" i="2"/>
  <c r="BL60" i="2"/>
  <c r="X60" i="2"/>
  <c r="Y60" i="2" s="1"/>
  <c r="O60" i="2"/>
  <c r="BN59" i="2"/>
  <c r="BL59" i="2"/>
  <c r="X59" i="2"/>
  <c r="O59" i="2"/>
  <c r="W56" i="2"/>
  <c r="W55" i="2"/>
  <c r="BN54" i="2"/>
  <c r="BL54" i="2"/>
  <c r="X54" i="2"/>
  <c r="O54" i="2"/>
  <c r="BN53" i="2"/>
  <c r="BL53" i="2"/>
  <c r="X53" i="2"/>
  <c r="BO53" i="2" s="1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BM43" i="2" s="1"/>
  <c r="O43" i="2"/>
  <c r="W41" i="2"/>
  <c r="W40" i="2"/>
  <c r="BN39" i="2"/>
  <c r="BL39" i="2"/>
  <c r="X39" i="2"/>
  <c r="BM39" i="2" s="1"/>
  <c r="O39" i="2"/>
  <c r="W37" i="2"/>
  <c r="W36" i="2"/>
  <c r="BN35" i="2"/>
  <c r="BL35" i="2"/>
  <c r="X35" i="2"/>
  <c r="BM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X32" i="2"/>
  <c r="BO32" i="2" s="1"/>
  <c r="O32" i="2"/>
  <c r="BN31" i="2"/>
  <c r="BL31" i="2"/>
  <c r="X31" i="2"/>
  <c r="BM31" i="2" s="1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128" i="2" l="1"/>
  <c r="Y179" i="2"/>
  <c r="BM179" i="2"/>
  <c r="Y188" i="2"/>
  <c r="BM188" i="2"/>
  <c r="Y194" i="2"/>
  <c r="Y30" i="2"/>
  <c r="BM30" i="2"/>
  <c r="Y86" i="2"/>
  <c r="BO219" i="2"/>
  <c r="Y253" i="2"/>
  <c r="BM253" i="2"/>
  <c r="Y291" i="2"/>
  <c r="BM291" i="2"/>
  <c r="Y121" i="2"/>
  <c r="Y127" i="2"/>
  <c r="Y137" i="2"/>
  <c r="Y157" i="2"/>
  <c r="X182" i="2"/>
  <c r="Y214" i="2"/>
  <c r="BM214" i="2"/>
  <c r="Y275" i="2"/>
  <c r="BM275" i="2"/>
  <c r="Y276" i="2"/>
  <c r="BM276" i="2"/>
  <c r="Y373" i="2"/>
  <c r="BM373" i="2"/>
  <c r="Y386" i="2"/>
  <c r="BM386" i="2"/>
  <c r="Y387" i="2"/>
  <c r="BM387" i="2"/>
  <c r="Y392" i="2"/>
  <c r="BM392" i="2"/>
  <c r="BO394" i="2"/>
  <c r="Y396" i="2"/>
  <c r="BM396" i="2"/>
  <c r="Y403" i="2"/>
  <c r="BM403" i="2"/>
  <c r="BO405" i="2"/>
  <c r="Y407" i="2"/>
  <c r="BM407" i="2"/>
  <c r="Y454" i="2"/>
  <c r="BM454" i="2"/>
  <c r="Y493" i="2"/>
  <c r="BO22" i="2"/>
  <c r="X40" i="2"/>
  <c r="X48" i="2"/>
  <c r="BO62" i="2"/>
  <c r="BO77" i="2"/>
  <c r="BM79" i="2"/>
  <c r="BO79" i="2"/>
  <c r="BM87" i="2"/>
  <c r="Y87" i="2"/>
  <c r="BM99" i="2"/>
  <c r="BO99" i="2"/>
  <c r="BM108" i="2"/>
  <c r="Y108" i="2"/>
  <c r="BO119" i="2"/>
  <c r="BM119" i="2"/>
  <c r="Y119" i="2"/>
  <c r="BM129" i="2"/>
  <c r="Y129" i="2"/>
  <c r="BO144" i="2"/>
  <c r="BM144" i="2"/>
  <c r="Y144" i="2"/>
  <c r="BO176" i="2"/>
  <c r="BM176" i="2"/>
  <c r="Y176" i="2"/>
  <c r="BM199" i="2"/>
  <c r="BM201" i="2"/>
  <c r="BO207" i="2"/>
  <c r="BM207" i="2"/>
  <c r="Y207" i="2"/>
  <c r="BO230" i="2"/>
  <c r="BM230" i="2"/>
  <c r="Y230" i="2"/>
  <c r="BM255" i="2"/>
  <c r="Y255" i="2"/>
  <c r="Y256" i="2" s="1"/>
  <c r="BM270" i="2"/>
  <c r="Y270" i="2"/>
  <c r="BO320" i="2"/>
  <c r="BM320" i="2"/>
  <c r="Y320" i="2"/>
  <c r="BM328" i="2"/>
  <c r="Y328" i="2"/>
  <c r="BO369" i="2"/>
  <c r="BM369" i="2"/>
  <c r="Y369" i="2"/>
  <c r="BM481" i="2"/>
  <c r="BO481" i="2"/>
  <c r="BM526" i="2"/>
  <c r="BM527" i="2"/>
  <c r="H9" i="2"/>
  <c r="Y22" i="2"/>
  <c r="Y28" i="2"/>
  <c r="BM28" i="2"/>
  <c r="X44" i="2"/>
  <c r="X55" i="2"/>
  <c r="Y62" i="2"/>
  <c r="Y77" i="2"/>
  <c r="Y79" i="2"/>
  <c r="BO87" i="2"/>
  <c r="BM97" i="2"/>
  <c r="Y97" i="2"/>
  <c r="BO108" i="2"/>
  <c r="BO109" i="2"/>
  <c r="BM109" i="2"/>
  <c r="Y109" i="2"/>
  <c r="BO129" i="2"/>
  <c r="BM134" i="2"/>
  <c r="Y134" i="2"/>
  <c r="BO154" i="2"/>
  <c r="BM154" i="2"/>
  <c r="Y154" i="2"/>
  <c r="BM195" i="2"/>
  <c r="BM217" i="2"/>
  <c r="Y217" i="2"/>
  <c r="BO231" i="2"/>
  <c r="Y231" i="2"/>
  <c r="BO247" i="2"/>
  <c r="BM247" i="2"/>
  <c r="Y247" i="2"/>
  <c r="BO255" i="2"/>
  <c r="BO261" i="2"/>
  <c r="BM261" i="2"/>
  <c r="Y261" i="2"/>
  <c r="BO270" i="2"/>
  <c r="BO282" i="2"/>
  <c r="BM282" i="2"/>
  <c r="Y282" i="2"/>
  <c r="BO334" i="2"/>
  <c r="BM334" i="2"/>
  <c r="Y334" i="2"/>
  <c r="BM354" i="2"/>
  <c r="BO354" i="2"/>
  <c r="BO361" i="2"/>
  <c r="BM361" i="2"/>
  <c r="Y361" i="2"/>
  <c r="BO417" i="2"/>
  <c r="BM417" i="2"/>
  <c r="Y417" i="2"/>
  <c r="BO476" i="2"/>
  <c r="BM476" i="2"/>
  <c r="Y476" i="2"/>
  <c r="BM499" i="2"/>
  <c r="BM501" i="2"/>
  <c r="BM516" i="2"/>
  <c r="BO517" i="2"/>
  <c r="BM517" i="2"/>
  <c r="Y517" i="2"/>
  <c r="BM101" i="2"/>
  <c r="BO121" i="2"/>
  <c r="X131" i="2"/>
  <c r="BO125" i="2"/>
  <c r="BO127" i="2"/>
  <c r="X148" i="2"/>
  <c r="BM197" i="2"/>
  <c r="BM342" i="2"/>
  <c r="BM360" i="2"/>
  <c r="BM432" i="2"/>
  <c r="BO493" i="2"/>
  <c r="BM495" i="2"/>
  <c r="BM505" i="2"/>
  <c r="X507" i="2"/>
  <c r="BM513" i="2"/>
  <c r="BM514" i="2"/>
  <c r="BM519" i="2"/>
  <c r="BM523" i="2"/>
  <c r="BO134" i="2"/>
  <c r="X123" i="2"/>
  <c r="Y342" i="2"/>
  <c r="BO325" i="2"/>
  <c r="BO72" i="2"/>
  <c r="BO103" i="2"/>
  <c r="BO107" i="2"/>
  <c r="BO355" i="2"/>
  <c r="BM355" i="2"/>
  <c r="Y355" i="2"/>
  <c r="BM367" i="2"/>
  <c r="BO367" i="2"/>
  <c r="Y367" i="2"/>
  <c r="BO391" i="2"/>
  <c r="BO395" i="2"/>
  <c r="Y395" i="2"/>
  <c r="BM395" i="2"/>
  <c r="BO435" i="2"/>
  <c r="Y435" i="2"/>
  <c r="BM435" i="2"/>
  <c r="BM485" i="2"/>
  <c r="BO485" i="2"/>
  <c r="Y29" i="2"/>
  <c r="Y32" i="2"/>
  <c r="X56" i="2"/>
  <c r="BM60" i="2"/>
  <c r="Y67" i="2"/>
  <c r="BO67" i="2"/>
  <c r="Y75" i="2"/>
  <c r="BO75" i="2"/>
  <c r="BO82" i="2"/>
  <c r="BM84" i="2"/>
  <c r="BO86" i="2"/>
  <c r="Y91" i="2"/>
  <c r="BO91" i="2"/>
  <c r="Y103" i="2"/>
  <c r="Y107" i="2"/>
  <c r="Y110" i="2"/>
  <c r="BO112" i="2"/>
  <c r="BO180" i="2"/>
  <c r="Y180" i="2"/>
  <c r="BM180" i="2"/>
  <c r="BM193" i="2"/>
  <c r="BO193" i="2"/>
  <c r="X211" i="2"/>
  <c r="BM205" i="2"/>
  <c r="BO205" i="2"/>
  <c r="Y205" i="2"/>
  <c r="BM244" i="2"/>
  <c r="BO246" i="2"/>
  <c r="Y246" i="2"/>
  <c r="BM246" i="2"/>
  <c r="BM293" i="2"/>
  <c r="BO293" i="2"/>
  <c r="Y293" i="2"/>
  <c r="BO326" i="2"/>
  <c r="Y326" i="2"/>
  <c r="BM326" i="2"/>
  <c r="BM330" i="2"/>
  <c r="BO330" i="2"/>
  <c r="Y330" i="2"/>
  <c r="BO346" i="2"/>
  <c r="Y346" i="2"/>
  <c r="BM346" i="2"/>
  <c r="BO399" i="2"/>
  <c r="Y399" i="2"/>
  <c r="BM399" i="2"/>
  <c r="S560" i="2"/>
  <c r="X437" i="2"/>
  <c r="BM428" i="2"/>
  <c r="X436" i="2"/>
  <c r="BO428" i="2"/>
  <c r="Y428" i="2"/>
  <c r="BM433" i="2"/>
  <c r="BO433" i="2"/>
  <c r="BO479" i="2"/>
  <c r="Y479" i="2"/>
  <c r="X488" i="2"/>
  <c r="Y500" i="2"/>
  <c r="BM500" i="2"/>
  <c r="X536" i="2"/>
  <c r="BM539" i="2"/>
  <c r="Y539" i="2"/>
  <c r="BO114" i="2"/>
  <c r="BO165" i="2"/>
  <c r="BM249" i="2"/>
  <c r="BO249" i="2"/>
  <c r="Y249" i="2"/>
  <c r="BO322" i="2"/>
  <c r="Y322" i="2"/>
  <c r="BM322" i="2"/>
  <c r="BO431" i="2"/>
  <c r="Y431" i="2"/>
  <c r="BM431" i="2"/>
  <c r="V560" i="2"/>
  <c r="BO471" i="2"/>
  <c r="Y471" i="2"/>
  <c r="BM471" i="2"/>
  <c r="Y512" i="2"/>
  <c r="BM512" i="2"/>
  <c r="BM515" i="2"/>
  <c r="BO515" i="2"/>
  <c r="Y515" i="2"/>
  <c r="BM22" i="2"/>
  <c r="BO31" i="2"/>
  <c r="BO39" i="2"/>
  <c r="BO43" i="2"/>
  <c r="BO47" i="2"/>
  <c r="BO70" i="2"/>
  <c r="BM72" i="2"/>
  <c r="BO74" i="2"/>
  <c r="BO93" i="2"/>
  <c r="X104" i="2"/>
  <c r="BO101" i="2"/>
  <c r="BM114" i="2"/>
  <c r="BM125" i="2"/>
  <c r="BO136" i="2"/>
  <c r="Y136" i="2"/>
  <c r="BM136" i="2"/>
  <c r="BO146" i="2"/>
  <c r="Y146" i="2"/>
  <c r="BM146" i="2"/>
  <c r="BM158" i="2"/>
  <c r="BM165" i="2"/>
  <c r="BM178" i="2"/>
  <c r="BO178" i="2"/>
  <c r="Y178" i="2"/>
  <c r="BO195" i="2"/>
  <c r="BO197" i="2"/>
  <c r="BO199" i="2"/>
  <c r="BM209" i="2"/>
  <c r="BO209" i="2"/>
  <c r="Y209" i="2"/>
  <c r="BO259" i="2"/>
  <c r="Y259" i="2"/>
  <c r="BM259" i="2"/>
  <c r="X279" i="2"/>
  <c r="BM290" i="2"/>
  <c r="BO290" i="2"/>
  <c r="BM336" i="2"/>
  <c r="BO336" i="2"/>
  <c r="Y336" i="2"/>
  <c r="Y337" i="2" s="1"/>
  <c r="X363" i="2"/>
  <c r="BM359" i="2"/>
  <c r="Y359" i="2"/>
  <c r="X362" i="2"/>
  <c r="BM385" i="2"/>
  <c r="X408" i="2"/>
  <c r="BM391" i="2"/>
  <c r="BO406" i="2"/>
  <c r="BM406" i="2"/>
  <c r="Y406" i="2"/>
  <c r="BO411" i="2"/>
  <c r="Y411" i="2"/>
  <c r="BM411" i="2"/>
  <c r="BM439" i="2"/>
  <c r="BO439" i="2"/>
  <c r="Y439" i="2"/>
  <c r="X467" i="2"/>
  <c r="X466" i="2"/>
  <c r="BM465" i="2"/>
  <c r="BO465" i="2"/>
  <c r="Y465" i="2"/>
  <c r="Y466" i="2" s="1"/>
  <c r="BO478" i="2"/>
  <c r="Y478" i="2"/>
  <c r="BM478" i="2"/>
  <c r="Y524" i="2"/>
  <c r="BM524" i="2"/>
  <c r="BO158" i="2"/>
  <c r="BO232" i="2"/>
  <c r="Y232" i="2"/>
  <c r="BM232" i="2"/>
  <c r="BO237" i="2"/>
  <c r="Y237" i="2"/>
  <c r="BM237" i="2"/>
  <c r="BO308" i="2"/>
  <c r="Y308" i="2"/>
  <c r="BM308" i="2"/>
  <c r="BO340" i="2"/>
  <c r="Y340" i="2"/>
  <c r="BM340" i="2"/>
  <c r="BO35" i="2"/>
  <c r="Y74" i="2"/>
  <c r="Y78" i="2"/>
  <c r="BO84" i="2"/>
  <c r="BM110" i="2"/>
  <c r="BO118" i="2"/>
  <c r="BO156" i="2"/>
  <c r="Y156" i="2"/>
  <c r="BM156" i="2"/>
  <c r="BO175" i="2"/>
  <c r="Y175" i="2"/>
  <c r="BM186" i="2"/>
  <c r="Y186" i="2"/>
  <c r="BO216" i="2"/>
  <c r="Y216" i="2"/>
  <c r="BO225" i="2"/>
  <c r="Y225" i="2"/>
  <c r="BM225" i="2"/>
  <c r="BO235" i="2"/>
  <c r="Y235" i="2"/>
  <c r="BM235" i="2"/>
  <c r="BO244" i="2"/>
  <c r="X370" i="2"/>
  <c r="BO381" i="2"/>
  <c r="Y381" i="2"/>
  <c r="BM381" i="2"/>
  <c r="BO432" i="2"/>
  <c r="BM474" i="2"/>
  <c r="BO474" i="2"/>
  <c r="BM491" i="2"/>
  <c r="BO491" i="2"/>
  <c r="Y491" i="2"/>
  <c r="BO512" i="2"/>
  <c r="BO137" i="2"/>
  <c r="G560" i="2"/>
  <c r="BM169" i="2"/>
  <c r="X171" i="2"/>
  <c r="BO201" i="2"/>
  <c r="BO217" i="2"/>
  <c r="BO234" i="2"/>
  <c r="X266" i="2"/>
  <c r="X338" i="2"/>
  <c r="X343" i="2"/>
  <c r="X371" i="2"/>
  <c r="BO404" i="2"/>
  <c r="X414" i="2"/>
  <c r="X457" i="2"/>
  <c r="U560" i="2"/>
  <c r="BO460" i="2"/>
  <c r="X482" i="2"/>
  <c r="BO473" i="2"/>
  <c r="BO518" i="2"/>
  <c r="BO525" i="2"/>
  <c r="X542" i="2"/>
  <c r="BO495" i="2"/>
  <c r="BO499" i="2"/>
  <c r="W560" i="2"/>
  <c r="Y513" i="2"/>
  <c r="BO516" i="2"/>
  <c r="X521" i="2"/>
  <c r="BO526" i="2"/>
  <c r="BO169" i="2"/>
  <c r="BM190" i="2"/>
  <c r="BM234" i="2"/>
  <c r="X337" i="2"/>
  <c r="BM398" i="2"/>
  <c r="BM404" i="2"/>
  <c r="X420" i="2"/>
  <c r="X442" i="2"/>
  <c r="BM473" i="2"/>
  <c r="Y501" i="2"/>
  <c r="Y505" i="2"/>
  <c r="Y506" i="2" s="1"/>
  <c r="Y511" i="2"/>
  <c r="BO511" i="2"/>
  <c r="BO514" i="2"/>
  <c r="BM518" i="2"/>
  <c r="Y519" i="2"/>
  <c r="BO523" i="2"/>
  <c r="BM525" i="2"/>
  <c r="BO527" i="2"/>
  <c r="F9" i="2"/>
  <c r="X222" i="2"/>
  <c r="X272" i="2"/>
  <c r="BO269" i="2"/>
  <c r="BM269" i="2"/>
  <c r="BO271" i="2"/>
  <c r="BM271" i="2"/>
  <c r="Y271" i="2"/>
  <c r="BO288" i="2"/>
  <c r="BM288" i="2"/>
  <c r="N560" i="2"/>
  <c r="X295" i="2"/>
  <c r="Y288" i="2"/>
  <c r="BO323" i="2"/>
  <c r="BM323" i="2"/>
  <c r="Y323" i="2"/>
  <c r="Y242" i="2"/>
  <c r="L560" i="2"/>
  <c r="X251" i="2"/>
  <c r="BO254" i="2"/>
  <c r="BM254" i="2"/>
  <c r="X256" i="2"/>
  <c r="BO321" i="2"/>
  <c r="BM321" i="2"/>
  <c r="Y321" i="2"/>
  <c r="BO347" i="2"/>
  <c r="BM347" i="2"/>
  <c r="Y347" i="2"/>
  <c r="Y81" i="2"/>
  <c r="X88" i="2"/>
  <c r="Y120" i="2"/>
  <c r="X122" i="2"/>
  <c r="Y138" i="2"/>
  <c r="Y153" i="2"/>
  <c r="X161" i="2"/>
  <c r="Y192" i="2"/>
  <c r="Y218" i="2"/>
  <c r="Y248" i="2"/>
  <c r="X250" i="2"/>
  <c r="BM303" i="2"/>
  <c r="O560" i="2"/>
  <c r="X304" i="2"/>
  <c r="BO303" i="2"/>
  <c r="Y319" i="2"/>
  <c r="X331" i="2"/>
  <c r="P560" i="2"/>
  <c r="BO319" i="2"/>
  <c r="X332" i="2"/>
  <c r="BM319" i="2"/>
  <c r="R560" i="2"/>
  <c r="X383" i="2"/>
  <c r="BO380" i="2"/>
  <c r="BM380" i="2"/>
  <c r="X382" i="2"/>
  <c r="Y380" i="2"/>
  <c r="Y382" i="2" s="1"/>
  <c r="J9" i="2"/>
  <c r="X36" i="2"/>
  <c r="D560" i="2"/>
  <c r="BO60" i="2"/>
  <c r="Y76" i="2"/>
  <c r="Y92" i="2"/>
  <c r="X94" i="2"/>
  <c r="BM107" i="2"/>
  <c r="Y126" i="2"/>
  <c r="X172" i="2"/>
  <c r="BM175" i="2"/>
  <c r="Y177" i="2"/>
  <c r="BM216" i="2"/>
  <c r="Y220" i="2"/>
  <c r="Y224" i="2"/>
  <c r="BM242" i="2"/>
  <c r="Y263" i="2"/>
  <c r="Y265" i="2"/>
  <c r="BO283" i="2"/>
  <c r="BM283" i="2"/>
  <c r="Y283" i="2"/>
  <c r="Y303" i="2"/>
  <c r="Y304" i="2" s="1"/>
  <c r="BM353" i="2"/>
  <c r="Y528" i="2"/>
  <c r="Y69" i="2"/>
  <c r="A10" i="2"/>
  <c r="Y23" i="2"/>
  <c r="Y27" i="2"/>
  <c r="BM32" i="2"/>
  <c r="BM34" i="2"/>
  <c r="Y54" i="2"/>
  <c r="Y59" i="2"/>
  <c r="BM69" i="2"/>
  <c r="Y71" i="2"/>
  <c r="BM81" i="2"/>
  <c r="Y83" i="2"/>
  <c r="BM98" i="2"/>
  <c r="Y100" i="2"/>
  <c r="Y111" i="2"/>
  <c r="BM120" i="2"/>
  <c r="BM138" i="2"/>
  <c r="X149" i="2"/>
  <c r="BM153" i="2"/>
  <c r="Y155" i="2"/>
  <c r="I560" i="2"/>
  <c r="Y164" i="2"/>
  <c r="Y166" i="2" s="1"/>
  <c r="BO190" i="2"/>
  <c r="BM192" i="2"/>
  <c r="BM218" i="2"/>
  <c r="X226" i="2"/>
  <c r="BM248" i="2"/>
  <c r="BO281" i="2"/>
  <c r="BM281" i="2"/>
  <c r="Y281" i="2"/>
  <c r="X296" i="2"/>
  <c r="BO341" i="2"/>
  <c r="BM341" i="2"/>
  <c r="Y341" i="2"/>
  <c r="Y343" i="2" s="1"/>
  <c r="BM23" i="2"/>
  <c r="BM76" i="2"/>
  <c r="X89" i="2"/>
  <c r="X95" i="2"/>
  <c r="BM126" i="2"/>
  <c r="X183" i="2"/>
  <c r="BM177" i="2"/>
  <c r="Y185" i="2"/>
  <c r="Y196" i="2"/>
  <c r="Y198" i="2"/>
  <c r="Y200" i="2"/>
  <c r="X202" i="2"/>
  <c r="Y206" i="2"/>
  <c r="BM220" i="2"/>
  <c r="BM224" i="2"/>
  <c r="Y233" i="2"/>
  <c r="BO242" i="2"/>
  <c r="Y245" i="2"/>
  <c r="BM263" i="2"/>
  <c r="BM265" i="2"/>
  <c r="Y289" i="2"/>
  <c r="Y324" i="2"/>
  <c r="X348" i="2"/>
  <c r="BO353" i="2"/>
  <c r="Y31" i="2"/>
  <c r="BO34" i="2"/>
  <c r="X41" i="2"/>
  <c r="X49" i="2"/>
  <c r="BM54" i="2"/>
  <c r="Y61" i="2"/>
  <c r="X63" i="2"/>
  <c r="Y73" i="2"/>
  <c r="BM83" i="2"/>
  <c r="BO92" i="2"/>
  <c r="BO98" i="2"/>
  <c r="BM100" i="2"/>
  <c r="Y102" i="2"/>
  <c r="BM111" i="2"/>
  <c r="Y115" i="2"/>
  <c r="Y117" i="2"/>
  <c r="X130" i="2"/>
  <c r="H560" i="2"/>
  <c r="BM155" i="2"/>
  <c r="BM164" i="2"/>
  <c r="Y170" i="2"/>
  <c r="Y171" i="2" s="1"/>
  <c r="Y174" i="2"/>
  <c r="Y181" i="2"/>
  <c r="Y187" i="2"/>
  <c r="BM194" i="2"/>
  <c r="Y208" i="2"/>
  <c r="X210" i="2"/>
  <c r="BM231" i="2"/>
  <c r="BO243" i="2"/>
  <c r="BM243" i="2"/>
  <c r="X257" i="2"/>
  <c r="X273" i="2"/>
  <c r="BM298" i="2"/>
  <c r="X299" i="2"/>
  <c r="BO298" i="2"/>
  <c r="Y313" i="2"/>
  <c r="Y314" i="2" s="1"/>
  <c r="X314" i="2"/>
  <c r="BO313" i="2"/>
  <c r="BM313" i="2"/>
  <c r="Y502" i="2"/>
  <c r="BM27" i="2"/>
  <c r="X37" i="2"/>
  <c r="X45" i="2"/>
  <c r="BM59" i="2"/>
  <c r="BM71" i="2"/>
  <c r="Y85" i="2"/>
  <c r="B560" i="2"/>
  <c r="BM29" i="2"/>
  <c r="Y33" i="2"/>
  <c r="Y68" i="2"/>
  <c r="BM78" i="2"/>
  <c r="Y80" i="2"/>
  <c r="BM113" i="2"/>
  <c r="BM128" i="2"/>
  <c r="Y135" i="2"/>
  <c r="Y145" i="2"/>
  <c r="Y147" i="2"/>
  <c r="Y152" i="2"/>
  <c r="BM159" i="2"/>
  <c r="BM185" i="2"/>
  <c r="Y189" i="2"/>
  <c r="Y191" i="2"/>
  <c r="BM196" i="2"/>
  <c r="BM198" i="2"/>
  <c r="BM200" i="2"/>
  <c r="BM206" i="2"/>
  <c r="Y215" i="2"/>
  <c r="BO224" i="2"/>
  <c r="Y243" i="2"/>
  <c r="BM245" i="2"/>
  <c r="X278" i="2"/>
  <c r="X284" i="2"/>
  <c r="BM289" i="2"/>
  <c r="Y298" i="2"/>
  <c r="Y299" i="2" s="1"/>
  <c r="BM324" i="2"/>
  <c r="X349" i="2"/>
  <c r="W554" i="2"/>
  <c r="C560" i="2"/>
  <c r="BO59" i="2"/>
  <c r="BM85" i="2"/>
  <c r="BM102" i="2"/>
  <c r="BM115" i="2"/>
  <c r="BM117" i="2"/>
  <c r="X139" i="2"/>
  <c r="BO157" i="2"/>
  <c r="BO164" i="2"/>
  <c r="X167" i="2"/>
  <c r="BM170" i="2"/>
  <c r="BM174" i="2"/>
  <c r="BM181" i="2"/>
  <c r="BM187" i="2"/>
  <c r="X203" i="2"/>
  <c r="BM208" i="2"/>
  <c r="BO233" i="2"/>
  <c r="BO277" i="2"/>
  <c r="BM277" i="2"/>
  <c r="Y277" i="2"/>
  <c r="X305" i="2"/>
  <c r="X376" i="2"/>
  <c r="X375" i="2"/>
  <c r="BO374" i="2"/>
  <c r="BM374" i="2"/>
  <c r="Y374" i="2"/>
  <c r="BO54" i="2"/>
  <c r="BM61" i="2"/>
  <c r="BM73" i="2"/>
  <c r="W551" i="2"/>
  <c r="X24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BM80" i="2"/>
  <c r="Y82" i="2"/>
  <c r="Y93" i="2"/>
  <c r="Y99" i="2"/>
  <c r="BM135" i="2"/>
  <c r="BM145" i="2"/>
  <c r="BM147" i="2"/>
  <c r="BM152" i="2"/>
  <c r="BO159" i="2"/>
  <c r="BM189" i="2"/>
  <c r="BM191" i="2"/>
  <c r="Y193" i="2"/>
  <c r="BM215" i="2"/>
  <c r="X221" i="2"/>
  <c r="X239" i="2"/>
  <c r="K560" i="2"/>
  <c r="BM264" i="2"/>
  <c r="Y264" i="2"/>
  <c r="X344" i="2"/>
  <c r="X357" i="2"/>
  <c r="BO352" i="2"/>
  <c r="Q560" i="2"/>
  <c r="X356" i="2"/>
  <c r="BM352" i="2"/>
  <c r="Y352" i="2"/>
  <c r="X105" i="2"/>
  <c r="X140" i="2"/>
  <c r="BO174" i="2"/>
  <c r="BM219" i="2"/>
  <c r="BO262" i="2"/>
  <c r="BM262" i="2"/>
  <c r="Y262" i="2"/>
  <c r="X285" i="2"/>
  <c r="BO292" i="2"/>
  <c r="Y292" i="2"/>
  <c r="BM294" i="2"/>
  <c r="BO294" i="2"/>
  <c r="BM307" i="2"/>
  <c r="X310" i="2"/>
  <c r="BO307" i="2"/>
  <c r="Y309" i="2"/>
  <c r="BO309" i="2"/>
  <c r="BM309" i="2"/>
  <c r="BO327" i="2"/>
  <c r="Y327" i="2"/>
  <c r="BM329" i="2"/>
  <c r="BO329" i="2"/>
  <c r="W552" i="2"/>
  <c r="W550" i="2"/>
  <c r="BM53" i="2"/>
  <c r="E560" i="2"/>
  <c r="Y112" i="2"/>
  <c r="F560" i="2"/>
  <c r="BO152" i="2"/>
  <c r="X160" i="2"/>
  <c r="J560" i="2"/>
  <c r="BO236" i="2"/>
  <c r="BM236" i="2"/>
  <c r="X238" i="2"/>
  <c r="BO260" i="2"/>
  <c r="BM260" i="2"/>
  <c r="Y260" i="2"/>
  <c r="X267" i="2"/>
  <c r="Y294" i="2"/>
  <c r="Y307" i="2"/>
  <c r="Y310" i="2" s="1"/>
  <c r="Y329" i="2"/>
  <c r="BM335" i="2"/>
  <c r="BO366" i="2"/>
  <c r="BM368" i="2"/>
  <c r="BO389" i="2"/>
  <c r="BM393" i="2"/>
  <c r="Y397" i="2"/>
  <c r="BO400" i="2"/>
  <c r="BO402" i="2"/>
  <c r="Y412" i="2"/>
  <c r="Y416" i="2"/>
  <c r="BO424" i="2"/>
  <c r="BO430" i="2"/>
  <c r="BM434" i="2"/>
  <c r="Y440" i="2"/>
  <c r="Y444" i="2"/>
  <c r="Y445" i="2" s="1"/>
  <c r="Y448" i="2"/>
  <c r="Y449" i="2" s="1"/>
  <c r="Y453" i="2"/>
  <c r="BO461" i="2"/>
  <c r="BM475" i="2"/>
  <c r="Y477" i="2"/>
  <c r="BO480" i="2"/>
  <c r="X483" i="2"/>
  <c r="BM486" i="2"/>
  <c r="BM490" i="2"/>
  <c r="Y492" i="2"/>
  <c r="BO531" i="2"/>
  <c r="BO533" i="2"/>
  <c r="Y544" i="2"/>
  <c r="Y546" i="2"/>
  <c r="X548" i="2"/>
  <c r="Y538" i="2"/>
  <c r="Y540" i="2"/>
  <c r="BO335" i="2"/>
  <c r="BO368" i="2"/>
  <c r="Y388" i="2"/>
  <c r="Y390" i="2"/>
  <c r="BO393" i="2"/>
  <c r="BM397" i="2"/>
  <c r="Y401" i="2"/>
  <c r="X409" i="2"/>
  <c r="BM412" i="2"/>
  <c r="BM416" i="2"/>
  <c r="Y418" i="2"/>
  <c r="Y423" i="2"/>
  <c r="X425" i="2"/>
  <c r="Y429" i="2"/>
  <c r="BO434" i="2"/>
  <c r="BM440" i="2"/>
  <c r="BM444" i="2"/>
  <c r="BM448" i="2"/>
  <c r="BM453" i="2"/>
  <c r="Y455" i="2"/>
  <c r="X462" i="2"/>
  <c r="Y472" i="2"/>
  <c r="BO475" i="2"/>
  <c r="BM477" i="2"/>
  <c r="BO486" i="2"/>
  <c r="BO490" i="2"/>
  <c r="BM492" i="2"/>
  <c r="Y494" i="2"/>
  <c r="Y532" i="2"/>
  <c r="Y534" i="2"/>
  <c r="BM544" i="2"/>
  <c r="BM546" i="2"/>
  <c r="BO359" i="2"/>
  <c r="BM460" i="2"/>
  <c r="Y474" i="2"/>
  <c r="BM479" i="2"/>
  <c r="Y481" i="2"/>
  <c r="Y485" i="2"/>
  <c r="Y487" i="2" s="1"/>
  <c r="X496" i="2"/>
  <c r="BO505" i="2"/>
  <c r="X528" i="2"/>
  <c r="BM538" i="2"/>
  <c r="BM540" i="2"/>
  <c r="X549" i="2"/>
  <c r="Y290" i="2"/>
  <c r="Y325" i="2"/>
  <c r="Y354" i="2"/>
  <c r="BM388" i="2"/>
  <c r="BM390" i="2"/>
  <c r="Y394" i="2"/>
  <c r="BM401" i="2"/>
  <c r="Y405" i="2"/>
  <c r="BO412" i="2"/>
  <c r="BO416" i="2"/>
  <c r="BM418" i="2"/>
  <c r="BM423" i="2"/>
  <c r="BM429" i="2"/>
  <c r="Y433" i="2"/>
  <c r="BO440" i="2"/>
  <c r="BO444" i="2"/>
  <c r="BO448" i="2"/>
  <c r="BO453" i="2"/>
  <c r="BM455" i="2"/>
  <c r="BM472" i="2"/>
  <c r="X487" i="2"/>
  <c r="BM494" i="2"/>
  <c r="X520" i="2"/>
  <c r="BM532" i="2"/>
  <c r="BM534" i="2"/>
  <c r="X426" i="2"/>
  <c r="X463" i="2"/>
  <c r="X502" i="2"/>
  <c r="BO538" i="2"/>
  <c r="Y360" i="2"/>
  <c r="Y385" i="2"/>
  <c r="BO388" i="2"/>
  <c r="Y398" i="2"/>
  <c r="X413" i="2"/>
  <c r="BO423" i="2"/>
  <c r="X441" i="2"/>
  <c r="X445" i="2"/>
  <c r="X449" i="2"/>
  <c r="BO472" i="2"/>
  <c r="X497" i="2"/>
  <c r="X529" i="2"/>
  <c r="Y545" i="2"/>
  <c r="Y547" i="2"/>
  <c r="X541" i="2"/>
  <c r="Y366" i="2"/>
  <c r="Y389" i="2"/>
  <c r="Y400" i="2"/>
  <c r="Y402" i="2"/>
  <c r="X419" i="2"/>
  <c r="Y424" i="2"/>
  <c r="Y430" i="2"/>
  <c r="X456" i="2"/>
  <c r="Y461" i="2"/>
  <c r="Y462" i="2" s="1"/>
  <c r="Y480" i="2"/>
  <c r="X503" i="2"/>
  <c r="Y531" i="2"/>
  <c r="Y533" i="2"/>
  <c r="X535" i="2"/>
  <c r="BM545" i="2"/>
  <c r="BM547" i="2"/>
  <c r="T560" i="2"/>
  <c r="Y370" i="2" l="1"/>
  <c r="Y413" i="2"/>
  <c r="Y24" i="2"/>
  <c r="Y130" i="2"/>
  <c r="Y272" i="2"/>
  <c r="Y441" i="2"/>
  <c r="Y375" i="2"/>
  <c r="Y278" i="2"/>
  <c r="Y160" i="2"/>
  <c r="Y238" i="2"/>
  <c r="Y348" i="2"/>
  <c r="Y362" i="2"/>
  <c r="Y104" i="2"/>
  <c r="Y226" i="2"/>
  <c r="Y148" i="2"/>
  <c r="Y94" i="2"/>
  <c r="Y425" i="2"/>
  <c r="Y520" i="2"/>
  <c r="Y266" i="2"/>
  <c r="Y221" i="2"/>
  <c r="Y139" i="2"/>
  <c r="X550" i="2"/>
  <c r="Y482" i="2"/>
  <c r="Y436" i="2"/>
  <c r="Y419" i="2"/>
  <c r="W553" i="2"/>
  <c r="Y88" i="2"/>
  <c r="X552" i="2"/>
  <c r="Y63" i="2"/>
  <c r="Y496" i="2"/>
  <c r="Y356" i="2"/>
  <c r="Y210" i="2"/>
  <c r="X551" i="2"/>
  <c r="Y122" i="2"/>
  <c r="Y408" i="2"/>
  <c r="Y331" i="2"/>
  <c r="Y182" i="2"/>
  <c r="Y541" i="2"/>
  <c r="Y250" i="2"/>
  <c r="Y535" i="2"/>
  <c r="Y456" i="2"/>
  <c r="Y202" i="2"/>
  <c r="Y284" i="2"/>
  <c r="Y548" i="2"/>
  <c r="X554" i="2"/>
  <c r="Y36" i="2"/>
  <c r="Y295" i="2"/>
  <c r="X553" i="2" l="1"/>
  <c r="Y555" i="2"/>
</calcChain>
</file>

<file path=xl/sharedStrings.xml><?xml version="1.0" encoding="utf-8"?>
<sst xmlns="http://schemas.openxmlformats.org/spreadsheetml/2006/main" count="3757" uniqueCount="821">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</sst>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0" t="s">
        <v>29</v>
      </c>
      <c r="E1" s="750"/>
      <c r="F1" s="750"/>
      <c r="G1" s="14" t="s">
        <v>67</v>
      </c>
      <c r="H1" s="750" t="s">
        <v>49</v>
      </c>
      <c r="I1" s="750"/>
      <c r="J1" s="750"/>
      <c r="K1" s="750"/>
      <c r="L1" s="750"/>
      <c r="M1" s="750"/>
      <c r="N1" s="750"/>
      <c r="O1" s="750"/>
      <c r="P1" s="750"/>
      <c r="Q1" s="751" t="s">
        <v>68</v>
      </c>
      <c r="R1" s="752"/>
      <c r="S1" s="75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3"/>
      <c r="Q2" s="753"/>
      <c r="R2" s="753"/>
      <c r="S2" s="753"/>
      <c r="T2" s="753"/>
      <c r="U2" s="753"/>
      <c r="V2" s="75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3"/>
      <c r="P3" s="753"/>
      <c r="Q3" s="753"/>
      <c r="R3" s="753"/>
      <c r="S3" s="753"/>
      <c r="T3" s="753"/>
      <c r="U3" s="753"/>
      <c r="V3" s="75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 t="s">
        <v>820</v>
      </c>
      <c r="I5" s="755"/>
      <c r="J5" s="755"/>
      <c r="K5" s="755"/>
      <c r="L5" s="755"/>
      <c r="M5" s="70"/>
      <c r="O5" s="26" t="s">
        <v>4</v>
      </c>
      <c r="P5" s="757">
        <v>45491</v>
      </c>
      <c r="Q5" s="757"/>
      <c r="S5" s="758" t="s">
        <v>3</v>
      </c>
      <c r="T5" s="759"/>
      <c r="U5" s="760" t="s">
        <v>784</v>
      </c>
      <c r="V5" s="761"/>
      <c r="AA5" s="58"/>
      <c r="AB5" s="58"/>
      <c r="AC5" s="58"/>
    </row>
    <row r="6" spans="1:30" s="17" customFormat="1" ht="24" customHeight="1" x14ac:dyDescent="0.2">
      <c r="A6" s="754" t="s">
        <v>1</v>
      </c>
      <c r="B6" s="754"/>
      <c r="C6" s="754"/>
      <c r="D6" s="762" t="s">
        <v>797</v>
      </c>
      <c r="E6" s="762"/>
      <c r="F6" s="762"/>
      <c r="G6" s="762"/>
      <c r="H6" s="762"/>
      <c r="I6" s="762"/>
      <c r="J6" s="762"/>
      <c r="K6" s="762"/>
      <c r="L6" s="762"/>
      <c r="M6" s="71"/>
      <c r="O6" s="26" t="s">
        <v>30</v>
      </c>
      <c r="P6" s="763" t="str">
        <f>IF(P5=0," ",CHOOSE(WEEKDAY(P5,2),"Понедельник","Вторник","Среда","Четверг","Пятница","Суббота","Воскресенье"))</f>
        <v>Четверг</v>
      </c>
      <c r="Q6" s="763"/>
      <c r="S6" s="764" t="s">
        <v>5</v>
      </c>
      <c r="T6" s="765"/>
      <c r="U6" s="766" t="s">
        <v>70</v>
      </c>
      <c r="V6" s="76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72" t="str">
        <f>IFERROR(VLOOKUP(DeliveryAddress,Table,3,0),1)</f>
        <v>5</v>
      </c>
      <c r="E7" s="773"/>
      <c r="F7" s="773"/>
      <c r="G7" s="773"/>
      <c r="H7" s="773"/>
      <c r="I7" s="773"/>
      <c r="J7" s="773"/>
      <c r="K7" s="773"/>
      <c r="L7" s="774"/>
      <c r="M7" s="72"/>
      <c r="O7" s="26"/>
      <c r="P7" s="47"/>
      <c r="Q7" s="47"/>
      <c r="S7" s="764"/>
      <c r="T7" s="765"/>
      <c r="U7" s="768"/>
      <c r="V7" s="769"/>
      <c r="AA7" s="58"/>
      <c r="AB7" s="58"/>
      <c r="AC7" s="58"/>
    </row>
    <row r="8" spans="1:30" s="17" customFormat="1" ht="25.5" customHeight="1" x14ac:dyDescent="0.2">
      <c r="A8" s="775" t="s">
        <v>60</v>
      </c>
      <c r="B8" s="775"/>
      <c r="C8" s="775"/>
      <c r="D8" s="776"/>
      <c r="E8" s="776"/>
      <c r="F8" s="776"/>
      <c r="G8" s="776"/>
      <c r="H8" s="776"/>
      <c r="I8" s="776"/>
      <c r="J8" s="776"/>
      <c r="K8" s="776"/>
      <c r="L8" s="776"/>
      <c r="M8" s="73"/>
      <c r="O8" s="26" t="s">
        <v>11</v>
      </c>
      <c r="P8" s="741">
        <v>0.41666666666666669</v>
      </c>
      <c r="Q8" s="741"/>
      <c r="S8" s="764"/>
      <c r="T8" s="765"/>
      <c r="U8" s="768"/>
      <c r="V8" s="769"/>
      <c r="AA8" s="58"/>
      <c r="AB8" s="58"/>
      <c r="AC8" s="58"/>
    </row>
    <row r="9" spans="1:30" s="17" customFormat="1" ht="39.950000000000003" customHeight="1" x14ac:dyDescent="0.2">
      <c r="A9" s="7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732" t="s">
        <v>48</v>
      </c>
      <c r="E9" s="733"/>
      <c r="F9" s="7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77" t="str">
        <f>IF(AND($A$9="Тип доверенности/получателя при получении в адресе перегруза:",$D$9="Разовая доверенность"),"Введите ФИО","")</f>
        <v/>
      </c>
      <c r="I9" s="777"/>
      <c r="J9" s="7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7"/>
      <c r="L9" s="777"/>
      <c r="M9" s="68"/>
      <c r="O9" s="29" t="s">
        <v>15</v>
      </c>
      <c r="P9" s="778"/>
      <c r="Q9" s="778"/>
      <c r="S9" s="764"/>
      <c r="T9" s="765"/>
      <c r="U9" s="770"/>
      <c r="V9" s="77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732"/>
      <c r="E10" s="733"/>
      <c r="F10" s="7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734" t="str">
        <f>IFERROR(VLOOKUP($D$10,Proxy,2,FALSE),"")</f>
        <v/>
      </c>
      <c r="I10" s="734"/>
      <c r="J10" s="734"/>
      <c r="K10" s="734"/>
      <c r="L10" s="734"/>
      <c r="M10" s="69"/>
      <c r="O10" s="29" t="s">
        <v>35</v>
      </c>
      <c r="P10" s="735"/>
      <c r="Q10" s="735"/>
      <c r="T10" s="26" t="s">
        <v>12</v>
      </c>
      <c r="U10" s="736" t="s">
        <v>71</v>
      </c>
      <c r="V10" s="73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38"/>
      <c r="Q11" s="738"/>
      <c r="T11" s="26" t="s">
        <v>31</v>
      </c>
      <c r="U11" s="739" t="s">
        <v>57</v>
      </c>
      <c r="V11" s="73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40" t="s">
        <v>72</v>
      </c>
      <c r="B12" s="740"/>
      <c r="C12" s="740"/>
      <c r="D12" s="740"/>
      <c r="E12" s="740"/>
      <c r="F12" s="740"/>
      <c r="G12" s="740"/>
      <c r="H12" s="740"/>
      <c r="I12" s="740"/>
      <c r="J12" s="740"/>
      <c r="K12" s="740"/>
      <c r="L12" s="740"/>
      <c r="M12" s="74"/>
      <c r="O12" s="26" t="s">
        <v>33</v>
      </c>
      <c r="P12" s="741"/>
      <c r="Q12" s="741"/>
      <c r="R12" s="27"/>
      <c r="S12"/>
      <c r="T12" s="26" t="s">
        <v>48</v>
      </c>
      <c r="U12" s="742"/>
      <c r="V12" s="742"/>
      <c r="W12"/>
      <c r="AA12" s="58"/>
      <c r="AB12" s="58"/>
      <c r="AC12" s="58"/>
    </row>
    <row r="13" spans="1:30" s="17" customFormat="1" ht="23.25" customHeight="1" x14ac:dyDescent="0.2">
      <c r="A13" s="740" t="s">
        <v>73</v>
      </c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"/>
      <c r="N13" s="29"/>
      <c r="O13" s="29" t="s">
        <v>34</v>
      </c>
      <c r="P13" s="739"/>
      <c r="Q13" s="73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40" t="s">
        <v>74</v>
      </c>
      <c r="B14" s="740"/>
      <c r="C14" s="740"/>
      <c r="D14" s="740"/>
      <c r="E14" s="740"/>
      <c r="F14" s="740"/>
      <c r="G14" s="740"/>
      <c r="H14" s="740"/>
      <c r="I14" s="740"/>
      <c r="J14" s="740"/>
      <c r="K14" s="740"/>
      <c r="L14" s="74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43" t="s">
        <v>75</v>
      </c>
      <c r="B15" s="743"/>
      <c r="C15" s="743"/>
      <c r="D15" s="743"/>
      <c r="E15" s="743"/>
      <c r="F15" s="743"/>
      <c r="G15" s="743"/>
      <c r="H15" s="743"/>
      <c r="I15" s="743"/>
      <c r="J15" s="743"/>
      <c r="K15" s="743"/>
      <c r="L15" s="743"/>
      <c r="M15" s="75"/>
      <c r="N15"/>
      <c r="O15" s="744" t="s">
        <v>63</v>
      </c>
      <c r="P15" s="744"/>
      <c r="Q15" s="744"/>
      <c r="R15" s="744"/>
      <c r="S15" s="74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5"/>
      <c r="P16" s="745"/>
      <c r="Q16" s="745"/>
      <c r="R16" s="745"/>
      <c r="S16" s="74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7" t="s">
        <v>61</v>
      </c>
      <c r="B17" s="717" t="s">
        <v>51</v>
      </c>
      <c r="C17" s="747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8" t="s">
        <v>16</v>
      </c>
      <c r="K17" s="748" t="s">
        <v>65</v>
      </c>
      <c r="L17" s="748" t="s">
        <v>2</v>
      </c>
      <c r="M17" s="748" t="s">
        <v>66</v>
      </c>
      <c r="N17" s="717" t="s">
        <v>28</v>
      </c>
      <c r="O17" s="717" t="s">
        <v>17</v>
      </c>
      <c r="P17" s="717"/>
      <c r="Q17" s="717"/>
      <c r="R17" s="717"/>
      <c r="S17" s="717"/>
      <c r="T17" s="746" t="s">
        <v>58</v>
      </c>
      <c r="U17" s="717"/>
      <c r="V17" s="717" t="s">
        <v>6</v>
      </c>
      <c r="W17" s="717" t="s">
        <v>44</v>
      </c>
      <c r="X17" s="718" t="s">
        <v>56</v>
      </c>
      <c r="Y17" s="717" t="s">
        <v>18</v>
      </c>
      <c r="Z17" s="720" t="s">
        <v>62</v>
      </c>
      <c r="AA17" s="720" t="s">
        <v>19</v>
      </c>
      <c r="AB17" s="721" t="s">
        <v>59</v>
      </c>
      <c r="AC17" s="722"/>
      <c r="AD17" s="723"/>
      <c r="AE17" s="727"/>
      <c r="BB17" s="728" t="s">
        <v>64</v>
      </c>
    </row>
    <row r="18" spans="1:67" ht="14.25" customHeight="1" x14ac:dyDescent="0.2">
      <c r="A18" s="717"/>
      <c r="B18" s="717"/>
      <c r="C18" s="747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49"/>
      <c r="K18" s="749"/>
      <c r="L18" s="749"/>
      <c r="M18" s="749"/>
      <c r="N18" s="717"/>
      <c r="O18" s="717"/>
      <c r="P18" s="717"/>
      <c r="Q18" s="717"/>
      <c r="R18" s="717"/>
      <c r="S18" s="717"/>
      <c r="T18" s="34" t="s">
        <v>47</v>
      </c>
      <c r="U18" s="34" t="s">
        <v>46</v>
      </c>
      <c r="V18" s="717"/>
      <c r="W18" s="717"/>
      <c r="X18" s="719"/>
      <c r="Y18" s="717"/>
      <c r="Z18" s="720"/>
      <c r="AA18" s="720"/>
      <c r="AB18" s="724"/>
      <c r="AC18" s="725"/>
      <c r="AD18" s="726"/>
      <c r="AE18" s="727"/>
      <c r="BB18" s="728"/>
    </row>
    <row r="19" spans="1:67" ht="27.75" hidden="1" customHeight="1" x14ac:dyDescent="0.2">
      <c r="A19" s="435" t="s">
        <v>76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53"/>
      <c r="AA19" s="53"/>
    </row>
    <row r="20" spans="1:67" ht="16.5" hidden="1" customHeight="1" x14ac:dyDescent="0.25">
      <c r="A20" s="436" t="s">
        <v>76</v>
      </c>
      <c r="B20" s="436"/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6"/>
      <c r="W20" s="436"/>
      <c r="X20" s="436"/>
      <c r="Y20" s="436"/>
      <c r="Z20" s="63"/>
      <c r="AA20" s="63"/>
    </row>
    <row r="21" spans="1:67" ht="14.25" hidden="1" customHeight="1" x14ac:dyDescent="0.25">
      <c r="A21" s="399" t="s">
        <v>77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390">
        <v>4607091389258</v>
      </c>
      <c r="E22" s="39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390">
        <v>4680115885004</v>
      </c>
      <c r="E23" s="390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3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8"/>
      <c r="O24" s="394" t="s">
        <v>43</v>
      </c>
      <c r="P24" s="395"/>
      <c r="Q24" s="395"/>
      <c r="R24" s="395"/>
      <c r="S24" s="395"/>
      <c r="T24" s="395"/>
      <c r="U24" s="39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8"/>
      <c r="O25" s="394" t="s">
        <v>43</v>
      </c>
      <c r="P25" s="395"/>
      <c r="Q25" s="395"/>
      <c r="R25" s="395"/>
      <c r="S25" s="395"/>
      <c r="T25" s="395"/>
      <c r="U25" s="39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399" t="s">
        <v>85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390">
        <v>4607091383881</v>
      </c>
      <c r="E27" s="39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390">
        <v>4607091388237</v>
      </c>
      <c r="E28" s="39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4301051180</v>
      </c>
      <c r="D29" s="390">
        <v>4607091383935</v>
      </c>
      <c r="E29" s="39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4301051692</v>
      </c>
      <c r="D30" s="390">
        <v>4607091383935</v>
      </c>
      <c r="E30" s="39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7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4301051783</v>
      </c>
      <c r="D31" s="390">
        <v>4680115881990</v>
      </c>
      <c r="E31" s="39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13" t="s">
        <v>95</v>
      </c>
      <c r="P31" s="392"/>
      <c r="Q31" s="392"/>
      <c r="R31" s="392"/>
      <c r="S31" s="393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96</v>
      </c>
      <c r="B32" s="61" t="s">
        <v>97</v>
      </c>
      <c r="C32" s="35">
        <v>4301051426</v>
      </c>
      <c r="D32" s="390">
        <v>4680115881853</v>
      </c>
      <c r="E32" s="39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7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96</v>
      </c>
      <c r="B33" s="61" t="s">
        <v>98</v>
      </c>
      <c r="C33" s="35">
        <v>4301051786</v>
      </c>
      <c r="D33" s="390">
        <v>4680115881853</v>
      </c>
      <c r="E33" s="390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15" t="s">
        <v>99</v>
      </c>
      <c r="P33" s="392"/>
      <c r="Q33" s="392"/>
      <c r="R33" s="392"/>
      <c r="S33" s="393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hidden="1" customHeight="1" x14ac:dyDescent="0.25">
      <c r="A34" s="61" t="s">
        <v>100</v>
      </c>
      <c r="B34" s="61" t="s">
        <v>101</v>
      </c>
      <c r="C34" s="35">
        <v>4301051593</v>
      </c>
      <c r="D34" s="390">
        <v>4607091383911</v>
      </c>
      <c r="E34" s="39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1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hidden="1" customHeight="1" x14ac:dyDescent="0.25">
      <c r="A35" s="61" t="s">
        <v>102</v>
      </c>
      <c r="B35" s="61" t="s">
        <v>103</v>
      </c>
      <c r="C35" s="35">
        <v>4301051592</v>
      </c>
      <c r="D35" s="390">
        <v>4607091388244</v>
      </c>
      <c r="E35" s="39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0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hidden="1" x14ac:dyDescent="0.2">
      <c r="A36" s="397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8"/>
      <c r="O36" s="394" t="s">
        <v>43</v>
      </c>
      <c r="P36" s="395"/>
      <c r="Q36" s="395"/>
      <c r="R36" s="395"/>
      <c r="S36" s="395"/>
      <c r="T36" s="395"/>
      <c r="U36" s="39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8"/>
      <c r="O37" s="394" t="s">
        <v>43</v>
      </c>
      <c r="P37" s="395"/>
      <c r="Q37" s="395"/>
      <c r="R37" s="395"/>
      <c r="S37" s="395"/>
      <c r="T37" s="395"/>
      <c r="U37" s="39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hidden="1" customHeight="1" x14ac:dyDescent="0.25">
      <c r="A38" s="399" t="s">
        <v>104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64"/>
      <c r="AA38" s="64"/>
    </row>
    <row r="39" spans="1:67" ht="27" hidden="1" customHeight="1" x14ac:dyDescent="0.25">
      <c r="A39" s="61" t="s">
        <v>105</v>
      </c>
      <c r="B39" s="61" t="s">
        <v>106</v>
      </c>
      <c r="C39" s="35">
        <v>4301032013</v>
      </c>
      <c r="D39" s="390">
        <v>4607091388503</v>
      </c>
      <c r="E39" s="39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hidden="1" x14ac:dyDescent="0.2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8"/>
      <c r="O40" s="394" t="s">
        <v>43</v>
      </c>
      <c r="P40" s="395"/>
      <c r="Q40" s="395"/>
      <c r="R40" s="395"/>
      <c r="S40" s="395"/>
      <c r="T40" s="395"/>
      <c r="U40" s="39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8"/>
      <c r="O41" s="394" t="s">
        <v>43</v>
      </c>
      <c r="P41" s="395"/>
      <c r="Q41" s="395"/>
      <c r="R41" s="395"/>
      <c r="S41" s="395"/>
      <c r="T41" s="395"/>
      <c r="U41" s="39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hidden="1" customHeight="1" x14ac:dyDescent="0.25">
      <c r="A42" s="399" t="s">
        <v>109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64"/>
      <c r="AA42" s="64"/>
    </row>
    <row r="43" spans="1:67" ht="80.25" hidden="1" customHeight="1" x14ac:dyDescent="0.25">
      <c r="A43" s="61" t="s">
        <v>110</v>
      </c>
      <c r="B43" s="61" t="s">
        <v>111</v>
      </c>
      <c r="C43" s="35">
        <v>4301160001</v>
      </c>
      <c r="D43" s="390">
        <v>4607091388282</v>
      </c>
      <c r="E43" s="39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hidden="1" x14ac:dyDescent="0.2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8"/>
      <c r="O44" s="394" t="s">
        <v>43</v>
      </c>
      <c r="P44" s="395"/>
      <c r="Q44" s="395"/>
      <c r="R44" s="395"/>
      <c r="S44" s="395"/>
      <c r="T44" s="395"/>
      <c r="U44" s="39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8"/>
      <c r="O45" s="394" t="s">
        <v>43</v>
      </c>
      <c r="P45" s="395"/>
      <c r="Q45" s="395"/>
      <c r="R45" s="395"/>
      <c r="S45" s="395"/>
      <c r="T45" s="395"/>
      <c r="U45" s="39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hidden="1" customHeight="1" x14ac:dyDescent="0.25">
      <c r="A46" s="399" t="s">
        <v>113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64"/>
      <c r="AA46" s="64"/>
    </row>
    <row r="47" spans="1:67" ht="27" hidden="1" customHeight="1" x14ac:dyDescent="0.25">
      <c r="A47" s="61" t="s">
        <v>114</v>
      </c>
      <c r="B47" s="61" t="s">
        <v>115</v>
      </c>
      <c r="C47" s="35">
        <v>4301170002</v>
      </c>
      <c r="D47" s="390">
        <v>4607091389111</v>
      </c>
      <c r="E47" s="39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7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idden="1" x14ac:dyDescent="0.2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8"/>
      <c r="O48" s="394" t="s">
        <v>43</v>
      </c>
      <c r="P48" s="395"/>
      <c r="Q48" s="395"/>
      <c r="R48" s="395"/>
      <c r="S48" s="395"/>
      <c r="T48" s="395"/>
      <c r="U48" s="39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8"/>
      <c r="O49" s="394" t="s">
        <v>43</v>
      </c>
      <c r="P49" s="395"/>
      <c r="Q49" s="395"/>
      <c r="R49" s="395"/>
      <c r="S49" s="395"/>
      <c r="T49" s="395"/>
      <c r="U49" s="39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hidden="1" customHeight="1" x14ac:dyDescent="0.2">
      <c r="A50" s="435" t="s">
        <v>116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53"/>
      <c r="AA50" s="53"/>
    </row>
    <row r="51" spans="1:67" ht="16.5" hidden="1" customHeight="1" x14ac:dyDescent="0.25">
      <c r="A51" s="436" t="s">
        <v>117</v>
      </c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63"/>
      <c r="AA51" s="63"/>
    </row>
    <row r="52" spans="1:67" ht="14.25" hidden="1" customHeight="1" x14ac:dyDescent="0.25">
      <c r="A52" s="399" t="s">
        <v>118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390">
        <v>4680115881440</v>
      </c>
      <c r="E53" s="39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7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8" t="s">
        <v>48</v>
      </c>
      <c r="U53" s="38" t="s">
        <v>48</v>
      </c>
      <c r="V53" s="39" t="s">
        <v>0</v>
      </c>
      <c r="W53" s="57">
        <v>580</v>
      </c>
      <c r="X53" s="54">
        <f>IFERROR(IF(W53="",0,CEILING((W53/$H53),1)*$H53),"")</f>
        <v>583.20000000000005</v>
      </c>
      <c r="Y53" s="40">
        <f>IFERROR(IF(X53=0,"",ROUNDUP(X53/H53,0)*0.02175),"")</f>
        <v>1.1744999999999999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605.77777777777771</v>
      </c>
      <c r="BM53" s="77">
        <f>IFERROR(X53*I53/H53,"0")</f>
        <v>609.12</v>
      </c>
      <c r="BN53" s="77">
        <f>IFERROR(1/J53*(W53/H53),"0")</f>
        <v>0.95899470899470896</v>
      </c>
      <c r="BO53" s="77">
        <f>IFERROR(1/J53*(X53/H53),"0")</f>
        <v>0.96428571428571419</v>
      </c>
    </row>
    <row r="54" spans="1:67" ht="27" hidden="1" customHeight="1" x14ac:dyDescent="0.25">
      <c r="A54" s="61" t="s">
        <v>123</v>
      </c>
      <c r="B54" s="61" t="s">
        <v>124</v>
      </c>
      <c r="C54" s="35">
        <v>4301020232</v>
      </c>
      <c r="D54" s="390">
        <v>4680115881433</v>
      </c>
      <c r="E54" s="390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7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397"/>
      <c r="B55" s="397"/>
      <c r="C55" s="397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398"/>
      <c r="O55" s="394" t="s">
        <v>43</v>
      </c>
      <c r="P55" s="395"/>
      <c r="Q55" s="395"/>
      <c r="R55" s="395"/>
      <c r="S55" s="395"/>
      <c r="T55" s="395"/>
      <c r="U55" s="396"/>
      <c r="V55" s="41" t="s">
        <v>42</v>
      </c>
      <c r="W55" s="42">
        <f>IFERROR(W53/H53,"0")+IFERROR(W54/H54,"0")</f>
        <v>53.703703703703702</v>
      </c>
      <c r="X55" s="42">
        <f>IFERROR(X53/H53,"0")+IFERROR(X54/H54,"0")</f>
        <v>54</v>
      </c>
      <c r="Y55" s="42">
        <f>IFERROR(IF(Y53="",0,Y53),"0")+IFERROR(IF(Y54="",0,Y54),"0")</f>
        <v>1.1744999999999999</v>
      </c>
      <c r="Z55" s="65"/>
      <c r="AA55" s="65"/>
    </row>
    <row r="56" spans="1:67" x14ac:dyDescent="0.2">
      <c r="A56" s="397"/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398"/>
      <c r="O56" s="394" t="s">
        <v>43</v>
      </c>
      <c r="P56" s="395"/>
      <c r="Q56" s="395"/>
      <c r="R56" s="395"/>
      <c r="S56" s="395"/>
      <c r="T56" s="395"/>
      <c r="U56" s="396"/>
      <c r="V56" s="41" t="s">
        <v>0</v>
      </c>
      <c r="W56" s="42">
        <f>IFERROR(SUM(W53:W54),"0")</f>
        <v>580</v>
      </c>
      <c r="X56" s="42">
        <f>IFERROR(SUM(X53:X54),"0")</f>
        <v>583.20000000000005</v>
      </c>
      <c r="Y56" s="41"/>
      <c r="Z56" s="65"/>
      <c r="AA56" s="65"/>
    </row>
    <row r="57" spans="1:67" ht="16.5" hidden="1" customHeight="1" x14ac:dyDescent="0.25">
      <c r="A57" s="436" t="s">
        <v>125</v>
      </c>
      <c r="B57" s="436"/>
      <c r="C57" s="436"/>
      <c r="D57" s="436"/>
      <c r="E57" s="436"/>
      <c r="F57" s="436"/>
      <c r="G57" s="436"/>
      <c r="H57" s="436"/>
      <c r="I57" s="436"/>
      <c r="J57" s="436"/>
      <c r="K57" s="436"/>
      <c r="L57" s="436"/>
      <c r="M57" s="436"/>
      <c r="N57" s="436"/>
      <c r="O57" s="436"/>
      <c r="P57" s="436"/>
      <c r="Q57" s="436"/>
      <c r="R57" s="436"/>
      <c r="S57" s="436"/>
      <c r="T57" s="436"/>
      <c r="U57" s="436"/>
      <c r="V57" s="436"/>
      <c r="W57" s="436"/>
      <c r="X57" s="436"/>
      <c r="Y57" s="436"/>
      <c r="Z57" s="63"/>
      <c r="AA57" s="63"/>
    </row>
    <row r="58" spans="1:67" ht="14.25" hidden="1" customHeight="1" x14ac:dyDescent="0.25">
      <c r="A58" s="399" t="s">
        <v>126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64"/>
      <c r="AA58" s="64"/>
    </row>
    <row r="59" spans="1:67" ht="27" hidden="1" customHeight="1" x14ac:dyDescent="0.25">
      <c r="A59" s="61" t="s">
        <v>127</v>
      </c>
      <c r="B59" s="61" t="s">
        <v>128</v>
      </c>
      <c r="C59" s="35">
        <v>4301011452</v>
      </c>
      <c r="D59" s="390">
        <v>4680115881426</v>
      </c>
      <c r="E59" s="390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6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127</v>
      </c>
      <c r="B60" s="61" t="s">
        <v>129</v>
      </c>
      <c r="C60" s="35">
        <v>4301011481</v>
      </c>
      <c r="D60" s="390">
        <v>4680115881426</v>
      </c>
      <c r="E60" s="390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6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hidden="1" customHeight="1" x14ac:dyDescent="0.25">
      <c r="A61" s="61" t="s">
        <v>131</v>
      </c>
      <c r="B61" s="61" t="s">
        <v>132</v>
      </c>
      <c r="C61" s="35">
        <v>4301011437</v>
      </c>
      <c r="D61" s="390">
        <v>4680115881419</v>
      </c>
      <c r="E61" s="390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6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hidden="1" customHeight="1" x14ac:dyDescent="0.25">
      <c r="A62" s="61" t="s">
        <v>133</v>
      </c>
      <c r="B62" s="61" t="s">
        <v>134</v>
      </c>
      <c r="C62" s="35">
        <v>4301011458</v>
      </c>
      <c r="D62" s="390">
        <v>4680115881525</v>
      </c>
      <c r="E62" s="390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700" t="s">
        <v>135</v>
      </c>
      <c r="P62" s="392"/>
      <c r="Q62" s="392"/>
      <c r="R62" s="392"/>
      <c r="S62" s="393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hidden="1" x14ac:dyDescent="0.2">
      <c r="A63" s="397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8"/>
      <c r="O63" s="394" t="s">
        <v>43</v>
      </c>
      <c r="P63" s="395"/>
      <c r="Q63" s="395"/>
      <c r="R63" s="395"/>
      <c r="S63" s="395"/>
      <c r="T63" s="395"/>
      <c r="U63" s="39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hidden="1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8"/>
      <c r="O64" s="394" t="s">
        <v>43</v>
      </c>
      <c r="P64" s="395"/>
      <c r="Q64" s="395"/>
      <c r="R64" s="395"/>
      <c r="S64" s="395"/>
      <c r="T64" s="395"/>
      <c r="U64" s="39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hidden="1" customHeight="1" x14ac:dyDescent="0.25">
      <c r="A65" s="436" t="s">
        <v>116</v>
      </c>
      <c r="B65" s="436"/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36"/>
      <c r="O65" s="436"/>
      <c r="P65" s="436"/>
      <c r="Q65" s="436"/>
      <c r="R65" s="436"/>
      <c r="S65" s="436"/>
      <c r="T65" s="436"/>
      <c r="U65" s="436"/>
      <c r="V65" s="436"/>
      <c r="W65" s="436"/>
      <c r="X65" s="436"/>
      <c r="Y65" s="436"/>
      <c r="Z65" s="63"/>
      <c r="AA65" s="63"/>
    </row>
    <row r="66" spans="1:67" ht="14.25" hidden="1" customHeight="1" x14ac:dyDescent="0.25">
      <c r="A66" s="399" t="s">
        <v>126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390">
        <v>4607091382945</v>
      </c>
      <c r="E67" s="39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70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8" t="s">
        <v>48</v>
      </c>
      <c r="U67" s="38" t="s">
        <v>48</v>
      </c>
      <c r="V67" s="39" t="s">
        <v>0</v>
      </c>
      <c r="W67" s="57">
        <v>100</v>
      </c>
      <c r="X67" s="54">
        <f t="shared" ref="X67:X87" si="6">IFERROR(IF(W67="",0,CEILING((W67/$H67),1)*$H67),"")</f>
        <v>100.8</v>
      </c>
      <c r="Y67" s="40">
        <f t="shared" ref="Y67:Y73" si="7">IFERROR(IF(X67=0,"",ROUNDUP(X67/H67,0)*0.02175),"")</f>
        <v>0.19574999999999998</v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104.28571428571429</v>
      </c>
      <c r="BM67" s="77">
        <f t="shared" ref="BM67:BM87" si="9">IFERROR(X67*I67/H67,"0")</f>
        <v>105.12</v>
      </c>
      <c r="BN67" s="77">
        <f t="shared" ref="BN67:BN87" si="10">IFERROR(1/J67*(W67/H67),"0")</f>
        <v>0.15943877551020408</v>
      </c>
      <c r="BO67" s="77">
        <f t="shared" ref="BO67:BO87" si="11">IFERROR(1/J67*(X67/H67),"0")</f>
        <v>0.1607142857142857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390">
        <v>4607091385670</v>
      </c>
      <c r="E68" s="39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8" t="s">
        <v>48</v>
      </c>
      <c r="U68" s="38" t="s">
        <v>48</v>
      </c>
      <c r="V68" s="39" t="s">
        <v>0</v>
      </c>
      <c r="W68" s="57">
        <v>200</v>
      </c>
      <c r="X68" s="54">
        <f t="shared" si="6"/>
        <v>205.20000000000002</v>
      </c>
      <c r="Y68" s="40">
        <f t="shared" si="7"/>
        <v>0.41324999999999995</v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208.88888888888889</v>
      </c>
      <c r="BM68" s="77">
        <f t="shared" si="9"/>
        <v>214.32</v>
      </c>
      <c r="BN68" s="77">
        <f t="shared" si="10"/>
        <v>0.3306878306878307</v>
      </c>
      <c r="BO68" s="77">
        <f t="shared" si="11"/>
        <v>0.33928571428571425</v>
      </c>
    </row>
    <row r="69" spans="1:67" ht="27" hidden="1" customHeight="1" x14ac:dyDescent="0.25">
      <c r="A69" s="61" t="s">
        <v>138</v>
      </c>
      <c r="B69" s="61" t="s">
        <v>140</v>
      </c>
      <c r="C69" s="35">
        <v>4301011540</v>
      </c>
      <c r="D69" s="390">
        <v>4607091385670</v>
      </c>
      <c r="E69" s="390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6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142</v>
      </c>
      <c r="B70" s="61" t="s">
        <v>143</v>
      </c>
      <c r="C70" s="35">
        <v>4301011625</v>
      </c>
      <c r="D70" s="390">
        <v>4680115883956</v>
      </c>
      <c r="E70" s="39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6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390">
        <v>4680115881327</v>
      </c>
      <c r="E71" s="390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6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8" t="s">
        <v>48</v>
      </c>
      <c r="U71" s="38" t="s">
        <v>48</v>
      </c>
      <c r="V71" s="39" t="s">
        <v>0</v>
      </c>
      <c r="W71" s="57">
        <v>300</v>
      </c>
      <c r="X71" s="54">
        <f t="shared" si="6"/>
        <v>302.40000000000003</v>
      </c>
      <c r="Y71" s="40">
        <f t="shared" si="7"/>
        <v>0.60899999999999999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313.33333333333331</v>
      </c>
      <c r="BM71" s="77">
        <f t="shared" si="9"/>
        <v>315.83999999999997</v>
      </c>
      <c r="BN71" s="77">
        <f t="shared" si="10"/>
        <v>0.49603174603174593</v>
      </c>
      <c r="BO71" s="77">
        <f t="shared" si="11"/>
        <v>0.5</v>
      </c>
    </row>
    <row r="72" spans="1:67" ht="16.5" hidden="1" customHeight="1" x14ac:dyDescent="0.25">
      <c r="A72" s="61" t="s">
        <v>147</v>
      </c>
      <c r="B72" s="61" t="s">
        <v>148</v>
      </c>
      <c r="C72" s="35">
        <v>4301011514</v>
      </c>
      <c r="D72" s="390">
        <v>4680115882133</v>
      </c>
      <c r="E72" s="390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6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hidden="1" customHeight="1" x14ac:dyDescent="0.25">
      <c r="A73" s="61" t="s">
        <v>147</v>
      </c>
      <c r="B73" s="61" t="s">
        <v>149</v>
      </c>
      <c r="C73" s="35">
        <v>4301011703</v>
      </c>
      <c r="D73" s="390">
        <v>4680115882133</v>
      </c>
      <c r="E73" s="390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6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150</v>
      </c>
      <c r="B74" s="61" t="s">
        <v>151</v>
      </c>
      <c r="C74" s="35">
        <v>4301011192</v>
      </c>
      <c r="D74" s="390">
        <v>4607091382952</v>
      </c>
      <c r="E74" s="390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152</v>
      </c>
      <c r="B75" s="61" t="s">
        <v>153</v>
      </c>
      <c r="C75" s="35">
        <v>4301011382</v>
      </c>
      <c r="D75" s="390">
        <v>4607091385687</v>
      </c>
      <c r="E75" s="39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154</v>
      </c>
      <c r="B76" s="61" t="s">
        <v>155</v>
      </c>
      <c r="C76" s="35">
        <v>4301011565</v>
      </c>
      <c r="D76" s="390">
        <v>4680115882539</v>
      </c>
      <c r="E76" s="390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156</v>
      </c>
      <c r="B77" s="61" t="s">
        <v>157</v>
      </c>
      <c r="C77" s="35">
        <v>4301011705</v>
      </c>
      <c r="D77" s="390">
        <v>4607091384604</v>
      </c>
      <c r="E77" s="390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158</v>
      </c>
      <c r="B78" s="61" t="s">
        <v>159</v>
      </c>
      <c r="C78" s="35">
        <v>4301011386</v>
      </c>
      <c r="D78" s="390">
        <v>4680115880283</v>
      </c>
      <c r="E78" s="390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6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160</v>
      </c>
      <c r="B79" s="61" t="s">
        <v>161</v>
      </c>
      <c r="C79" s="35">
        <v>4301011624</v>
      </c>
      <c r="D79" s="390">
        <v>4680115883949</v>
      </c>
      <c r="E79" s="390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162</v>
      </c>
      <c r="B80" s="61" t="s">
        <v>163</v>
      </c>
      <c r="C80" s="35">
        <v>4301011476</v>
      </c>
      <c r="D80" s="390">
        <v>4680115881518</v>
      </c>
      <c r="E80" s="390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68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164</v>
      </c>
      <c r="B81" s="61" t="s">
        <v>165</v>
      </c>
      <c r="C81" s="35">
        <v>4301011443</v>
      </c>
      <c r="D81" s="390">
        <v>4680115881303</v>
      </c>
      <c r="E81" s="390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6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4301011562</v>
      </c>
      <c r="D82" s="390">
        <v>4680115882577</v>
      </c>
      <c r="E82" s="390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6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168</v>
      </c>
      <c r="C83" s="35">
        <v>4301011564</v>
      </c>
      <c r="D83" s="390">
        <v>4680115882577</v>
      </c>
      <c r="E83" s="390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hidden="1" customHeight="1" x14ac:dyDescent="0.25">
      <c r="A84" s="61" t="s">
        <v>169</v>
      </c>
      <c r="B84" s="61" t="s">
        <v>170</v>
      </c>
      <c r="C84" s="35">
        <v>4301011432</v>
      </c>
      <c r="D84" s="390">
        <v>4680115882720</v>
      </c>
      <c r="E84" s="39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6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hidden="1" customHeight="1" x14ac:dyDescent="0.25">
      <c r="A85" s="61" t="s">
        <v>171</v>
      </c>
      <c r="B85" s="61" t="s">
        <v>172</v>
      </c>
      <c r="C85" s="35">
        <v>4301011417</v>
      </c>
      <c r="D85" s="390">
        <v>4680115880269</v>
      </c>
      <c r="E85" s="390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hidden="1" customHeight="1" x14ac:dyDescent="0.25">
      <c r="A86" s="61" t="s">
        <v>173</v>
      </c>
      <c r="B86" s="61" t="s">
        <v>174</v>
      </c>
      <c r="C86" s="35">
        <v>4301011415</v>
      </c>
      <c r="D86" s="390">
        <v>4680115880429</v>
      </c>
      <c r="E86" s="390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hidden="1" customHeight="1" x14ac:dyDescent="0.25">
      <c r="A87" s="61" t="s">
        <v>175</v>
      </c>
      <c r="B87" s="61" t="s">
        <v>176</v>
      </c>
      <c r="C87" s="35">
        <v>4301011462</v>
      </c>
      <c r="D87" s="390">
        <v>4680115881457</v>
      </c>
      <c r="E87" s="390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6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397"/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8"/>
      <c r="O88" s="394" t="s">
        <v>43</v>
      </c>
      <c r="P88" s="395"/>
      <c r="Q88" s="395"/>
      <c r="R88" s="395"/>
      <c r="S88" s="395"/>
      <c r="T88" s="395"/>
      <c r="U88" s="39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55.224867724867721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56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1.218</v>
      </c>
      <c r="Z88" s="65"/>
      <c r="AA88" s="65"/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8"/>
      <c r="O89" s="394" t="s">
        <v>43</v>
      </c>
      <c r="P89" s="395"/>
      <c r="Q89" s="395"/>
      <c r="R89" s="395"/>
      <c r="S89" s="395"/>
      <c r="T89" s="395"/>
      <c r="U89" s="396"/>
      <c r="V89" s="41" t="s">
        <v>0</v>
      </c>
      <c r="W89" s="42">
        <f>IFERROR(SUM(W67:W87),"0")</f>
        <v>600</v>
      </c>
      <c r="X89" s="42">
        <f>IFERROR(SUM(X67:X87),"0")</f>
        <v>608.40000000000009</v>
      </c>
      <c r="Y89" s="41"/>
      <c r="Z89" s="65"/>
      <c r="AA89" s="65"/>
    </row>
    <row r="90" spans="1:67" ht="14.25" hidden="1" customHeight="1" x14ac:dyDescent="0.25">
      <c r="A90" s="399" t="s">
        <v>118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64"/>
      <c r="AA90" s="64"/>
    </row>
    <row r="91" spans="1:67" ht="16.5" hidden="1" customHeight="1" x14ac:dyDescent="0.25">
      <c r="A91" s="61" t="s">
        <v>177</v>
      </c>
      <c r="B91" s="61" t="s">
        <v>178</v>
      </c>
      <c r="C91" s="35">
        <v>4301020235</v>
      </c>
      <c r="D91" s="390">
        <v>4680115881488</v>
      </c>
      <c r="E91" s="390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6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179</v>
      </c>
      <c r="B92" s="61" t="s">
        <v>180</v>
      </c>
      <c r="C92" s="35">
        <v>4301020258</v>
      </c>
      <c r="D92" s="390">
        <v>4680115882775</v>
      </c>
      <c r="E92" s="390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6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hidden="1" customHeight="1" x14ac:dyDescent="0.25">
      <c r="A93" s="61" t="s">
        <v>181</v>
      </c>
      <c r="B93" s="61" t="s">
        <v>182</v>
      </c>
      <c r="C93" s="35">
        <v>4301020217</v>
      </c>
      <c r="D93" s="390">
        <v>4680115880658</v>
      </c>
      <c r="E93" s="390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idden="1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8"/>
      <c r="O94" s="394" t="s">
        <v>43</v>
      </c>
      <c r="P94" s="395"/>
      <c r="Q94" s="395"/>
      <c r="R94" s="395"/>
      <c r="S94" s="395"/>
      <c r="T94" s="395"/>
      <c r="U94" s="39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8"/>
      <c r="O95" s="394" t="s">
        <v>43</v>
      </c>
      <c r="P95" s="395"/>
      <c r="Q95" s="395"/>
      <c r="R95" s="395"/>
      <c r="S95" s="395"/>
      <c r="T95" s="395"/>
      <c r="U95" s="39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hidden="1" customHeight="1" x14ac:dyDescent="0.25">
      <c r="A96" s="399" t="s">
        <v>77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64"/>
      <c r="AA96" s="64"/>
    </row>
    <row r="97" spans="1:67" ht="16.5" hidden="1" customHeight="1" x14ac:dyDescent="0.25">
      <c r="A97" s="61" t="s">
        <v>183</v>
      </c>
      <c r="B97" s="61" t="s">
        <v>184</v>
      </c>
      <c r="C97" s="35">
        <v>4301030895</v>
      </c>
      <c r="D97" s="390">
        <v>4607091387667</v>
      </c>
      <c r="E97" s="390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hidden="1" customHeight="1" x14ac:dyDescent="0.25">
      <c r="A98" s="61" t="s">
        <v>185</v>
      </c>
      <c r="B98" s="61" t="s">
        <v>186</v>
      </c>
      <c r="C98" s="35">
        <v>4301030961</v>
      </c>
      <c r="D98" s="390">
        <v>4607091387636</v>
      </c>
      <c r="E98" s="390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390">
        <v>4607091382426</v>
      </c>
      <c r="E99" s="390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8" t="s">
        <v>48</v>
      </c>
      <c r="U99" s="38" t="s">
        <v>48</v>
      </c>
      <c r="V99" s="39" t="s">
        <v>0</v>
      </c>
      <c r="W99" s="57">
        <v>350</v>
      </c>
      <c r="X99" s="54">
        <f t="shared" si="13"/>
        <v>351</v>
      </c>
      <c r="Y99" s="40">
        <f>IFERROR(IF(X99=0,"",ROUNDUP(X99/H99,0)*0.02175),"")</f>
        <v>0.84824999999999995</v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374.50000000000006</v>
      </c>
      <c r="BM99" s="77">
        <f t="shared" si="15"/>
        <v>375.57</v>
      </c>
      <c r="BN99" s="77">
        <f t="shared" si="16"/>
        <v>0.69444444444444431</v>
      </c>
      <c r="BO99" s="77">
        <f t="shared" si="17"/>
        <v>0.6964285714285714</v>
      </c>
    </row>
    <row r="100" spans="1:67" ht="27" hidden="1" customHeight="1" x14ac:dyDescent="0.25">
      <c r="A100" s="61" t="s">
        <v>189</v>
      </c>
      <c r="B100" s="61" t="s">
        <v>190</v>
      </c>
      <c r="C100" s="35">
        <v>4301030962</v>
      </c>
      <c r="D100" s="390">
        <v>4607091386547</v>
      </c>
      <c r="E100" s="390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191</v>
      </c>
      <c r="B101" s="61" t="s">
        <v>192</v>
      </c>
      <c r="C101" s="35">
        <v>4301030964</v>
      </c>
      <c r="D101" s="390">
        <v>4607091382464</v>
      </c>
      <c r="E101" s="390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193</v>
      </c>
      <c r="B102" s="61" t="s">
        <v>194</v>
      </c>
      <c r="C102" s="35">
        <v>4301031235</v>
      </c>
      <c r="D102" s="390">
        <v>4680115883444</v>
      </c>
      <c r="E102" s="39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6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hidden="1" customHeight="1" x14ac:dyDescent="0.25">
      <c r="A103" s="61" t="s">
        <v>193</v>
      </c>
      <c r="B103" s="61" t="s">
        <v>195</v>
      </c>
      <c r="C103" s="35">
        <v>4301031234</v>
      </c>
      <c r="D103" s="390">
        <v>4680115883444</v>
      </c>
      <c r="E103" s="390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6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397"/>
      <c r="B104" s="397"/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8"/>
      <c r="O104" s="394" t="s">
        <v>43</v>
      </c>
      <c r="P104" s="395"/>
      <c r="Q104" s="395"/>
      <c r="R104" s="395"/>
      <c r="S104" s="395"/>
      <c r="T104" s="395"/>
      <c r="U104" s="396"/>
      <c r="V104" s="41" t="s">
        <v>42</v>
      </c>
      <c r="W104" s="42">
        <f>IFERROR(W97/H97,"0")+IFERROR(W98/H98,"0")+IFERROR(W99/H99,"0")+IFERROR(W100/H100,"0")+IFERROR(W101/H101,"0")+IFERROR(W102/H102,"0")+IFERROR(W103/H103,"0")</f>
        <v>38.888888888888886</v>
      </c>
      <c r="X104" s="42">
        <f>IFERROR(X97/H97,"0")+IFERROR(X98/H98,"0")+IFERROR(X99/H99,"0")+IFERROR(X100/H100,"0")+IFERROR(X101/H101,"0")+IFERROR(X102/H102,"0")+IFERROR(X103/H103,"0")</f>
        <v>39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0.84824999999999995</v>
      </c>
      <c r="Z104" s="65"/>
      <c r="AA104" s="65"/>
    </row>
    <row r="105" spans="1:67" x14ac:dyDescent="0.2">
      <c r="A105" s="397"/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8"/>
      <c r="O105" s="394" t="s">
        <v>43</v>
      </c>
      <c r="P105" s="395"/>
      <c r="Q105" s="395"/>
      <c r="R105" s="395"/>
      <c r="S105" s="395"/>
      <c r="T105" s="395"/>
      <c r="U105" s="396"/>
      <c r="V105" s="41" t="s">
        <v>0</v>
      </c>
      <c r="W105" s="42">
        <f>IFERROR(SUM(W97:W103),"0")</f>
        <v>350</v>
      </c>
      <c r="X105" s="42">
        <f>IFERROR(SUM(X97:X103),"0")</f>
        <v>351</v>
      </c>
      <c r="Y105" s="41"/>
      <c r="Z105" s="65"/>
      <c r="AA105" s="65"/>
    </row>
    <row r="106" spans="1:67" ht="14.25" hidden="1" customHeight="1" x14ac:dyDescent="0.25">
      <c r="A106" s="399" t="s">
        <v>85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390">
        <v>4607091386967</v>
      </c>
      <c r="E107" s="390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8" t="s">
        <v>48</v>
      </c>
      <c r="U107" s="38" t="s">
        <v>48</v>
      </c>
      <c r="V107" s="39" t="s">
        <v>0</v>
      </c>
      <c r="W107" s="57">
        <v>200</v>
      </c>
      <c r="X107" s="54">
        <f t="shared" ref="X107:X121" si="18">IFERROR(IF(W107="",0,CEILING((W107/$H107),1)*$H107),"")</f>
        <v>202.5</v>
      </c>
      <c r="Y107" s="40">
        <f>IFERROR(IF(X107=0,"",ROUNDUP(X107/H107,0)*0.02175),"")</f>
        <v>0.54374999999999996</v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213.92592592592592</v>
      </c>
      <c r="BM107" s="77">
        <f t="shared" ref="BM107:BM121" si="20">IFERROR(X107*I107/H107,"0")</f>
        <v>216.60000000000002</v>
      </c>
      <c r="BN107" s="77">
        <f t="shared" ref="BN107:BN121" si="21">IFERROR(1/J107*(W107/H107),"0")</f>
        <v>0.44091710758377423</v>
      </c>
      <c r="BO107" s="77">
        <f t="shared" ref="BO107:BO121" si="22">IFERROR(1/J107*(X107/H107),"0")</f>
        <v>0.4464285714285714</v>
      </c>
    </row>
    <row r="108" spans="1:67" ht="27" hidden="1" customHeight="1" x14ac:dyDescent="0.25">
      <c r="A108" s="61" t="s">
        <v>196</v>
      </c>
      <c r="B108" s="61" t="s">
        <v>198</v>
      </c>
      <c r="C108" s="35">
        <v>4301051543</v>
      </c>
      <c r="D108" s="390">
        <v>4607091386967</v>
      </c>
      <c r="E108" s="390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390">
        <v>4607091385304</v>
      </c>
      <c r="E109" s="39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6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8" t="s">
        <v>48</v>
      </c>
      <c r="U109" s="38" t="s">
        <v>48</v>
      </c>
      <c r="V109" s="39" t="s">
        <v>0</v>
      </c>
      <c r="W109" s="57">
        <v>350</v>
      </c>
      <c r="X109" s="54">
        <f t="shared" si="18"/>
        <v>352.8</v>
      </c>
      <c r="Y109" s="40">
        <f>IFERROR(IF(X109=0,"",ROUNDUP(X109/H109,0)*0.02175),"")</f>
        <v>0.91349999999999998</v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373.5</v>
      </c>
      <c r="BM109" s="77">
        <f t="shared" si="20"/>
        <v>376.488</v>
      </c>
      <c r="BN109" s="77">
        <f t="shared" si="21"/>
        <v>0.74404761904761896</v>
      </c>
      <c r="BO109" s="77">
        <f t="shared" si="22"/>
        <v>0.75</v>
      </c>
    </row>
    <row r="110" spans="1:67" ht="16.5" hidden="1" customHeight="1" x14ac:dyDescent="0.25">
      <c r="A110" s="61" t="s">
        <v>201</v>
      </c>
      <c r="B110" s="61" t="s">
        <v>202</v>
      </c>
      <c r="C110" s="35">
        <v>4301051648</v>
      </c>
      <c r="D110" s="390">
        <v>4607091386264</v>
      </c>
      <c r="E110" s="390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203</v>
      </c>
      <c r="B111" s="61" t="s">
        <v>204</v>
      </c>
      <c r="C111" s="35">
        <v>4301051477</v>
      </c>
      <c r="D111" s="390">
        <v>4680115882584</v>
      </c>
      <c r="E111" s="390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6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203</v>
      </c>
      <c r="B112" s="61" t="s">
        <v>205</v>
      </c>
      <c r="C112" s="35">
        <v>4301051476</v>
      </c>
      <c r="D112" s="390">
        <v>4680115882584</v>
      </c>
      <c r="E112" s="39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6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hidden="1" customHeight="1" x14ac:dyDescent="0.25">
      <c r="A113" s="61" t="s">
        <v>206</v>
      </c>
      <c r="B113" s="61" t="s">
        <v>207</v>
      </c>
      <c r="C113" s="35">
        <v>4301051436</v>
      </c>
      <c r="D113" s="390">
        <v>4607091385731</v>
      </c>
      <c r="E113" s="390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6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208</v>
      </c>
      <c r="B114" s="61" t="s">
        <v>209</v>
      </c>
      <c r="C114" s="35">
        <v>4301051439</v>
      </c>
      <c r="D114" s="390">
        <v>4680115880214</v>
      </c>
      <c r="E114" s="39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81</v>
      </c>
      <c r="L114" s="37" t="s">
        <v>141</v>
      </c>
      <c r="M114" s="37"/>
      <c r="N114" s="36">
        <v>45</v>
      </c>
      <c r="O114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IFERROR(IF(X114=0,"",ROUNDUP(X114/H114,0)*0.00937),"")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210</v>
      </c>
      <c r="B115" s="61" t="s">
        <v>211</v>
      </c>
      <c r="C115" s="35">
        <v>4301051438</v>
      </c>
      <c r="D115" s="390">
        <v>4680115880894</v>
      </c>
      <c r="E115" s="390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81</v>
      </c>
      <c r="L115" s="37" t="s">
        <v>141</v>
      </c>
      <c r="M115" s="37"/>
      <c r="N115" s="36">
        <v>45</v>
      </c>
      <c r="O115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212</v>
      </c>
      <c r="B116" s="61" t="s">
        <v>213</v>
      </c>
      <c r="C116" s="35">
        <v>4301051842</v>
      </c>
      <c r="D116" s="390">
        <v>4680115885233</v>
      </c>
      <c r="E116" s="390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666" t="s">
        <v>214</v>
      </c>
      <c r="P116" s="392"/>
      <c r="Q116" s="392"/>
      <c r="R116" s="392"/>
      <c r="S116" s="393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215</v>
      </c>
      <c r="B117" s="61" t="s">
        <v>216</v>
      </c>
      <c r="C117" s="35">
        <v>4301051820</v>
      </c>
      <c r="D117" s="390">
        <v>4680115884915</v>
      </c>
      <c r="E117" s="390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651" t="s">
        <v>217</v>
      </c>
      <c r="P117" s="392"/>
      <c r="Q117" s="392"/>
      <c r="R117" s="392"/>
      <c r="S117" s="393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218</v>
      </c>
      <c r="B118" s="61" t="s">
        <v>219</v>
      </c>
      <c r="C118" s="35">
        <v>4301051313</v>
      </c>
      <c r="D118" s="390">
        <v>4607091385427</v>
      </c>
      <c r="E118" s="390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220</v>
      </c>
      <c r="B119" s="61" t="s">
        <v>221</v>
      </c>
      <c r="C119" s="35">
        <v>4301051480</v>
      </c>
      <c r="D119" s="390">
        <v>4680115882645</v>
      </c>
      <c r="E119" s="390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hidden="1" customHeight="1" x14ac:dyDescent="0.25">
      <c r="A120" s="61" t="s">
        <v>222</v>
      </c>
      <c r="B120" s="61" t="s">
        <v>223</v>
      </c>
      <c r="C120" s="35">
        <v>4301051837</v>
      </c>
      <c r="D120" s="390">
        <v>4680115884311</v>
      </c>
      <c r="E120" s="390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654" t="s">
        <v>224</v>
      </c>
      <c r="P120" s="392"/>
      <c r="Q120" s="392"/>
      <c r="R120" s="392"/>
      <c r="S120" s="393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hidden="1" customHeight="1" x14ac:dyDescent="0.25">
      <c r="A121" s="61" t="s">
        <v>225</v>
      </c>
      <c r="B121" s="61" t="s">
        <v>226</v>
      </c>
      <c r="C121" s="35">
        <v>4301051827</v>
      </c>
      <c r="D121" s="390">
        <v>4680115884403</v>
      </c>
      <c r="E121" s="390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655" t="s">
        <v>227</v>
      </c>
      <c r="P121" s="392"/>
      <c r="Q121" s="392"/>
      <c r="R121" s="392"/>
      <c r="S121" s="393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397"/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8"/>
      <c r="O122" s="394" t="s">
        <v>43</v>
      </c>
      <c r="P122" s="395"/>
      <c r="Q122" s="395"/>
      <c r="R122" s="395"/>
      <c r="S122" s="395"/>
      <c r="T122" s="395"/>
      <c r="U122" s="39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66.358024691358025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67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1.4572499999999999</v>
      </c>
      <c r="Z122" s="65"/>
      <c r="AA122" s="65"/>
    </row>
    <row r="123" spans="1:67" x14ac:dyDescent="0.2">
      <c r="A123" s="397"/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8"/>
      <c r="O123" s="394" t="s">
        <v>43</v>
      </c>
      <c r="P123" s="395"/>
      <c r="Q123" s="395"/>
      <c r="R123" s="395"/>
      <c r="S123" s="395"/>
      <c r="T123" s="395"/>
      <c r="U123" s="396"/>
      <c r="V123" s="41" t="s">
        <v>0</v>
      </c>
      <c r="W123" s="42">
        <f>IFERROR(SUM(W107:W121),"0")</f>
        <v>550</v>
      </c>
      <c r="X123" s="42">
        <f>IFERROR(SUM(X107:X121),"0")</f>
        <v>555.29999999999995</v>
      </c>
      <c r="Y123" s="41"/>
      <c r="Z123" s="65"/>
      <c r="AA123" s="65"/>
    </row>
    <row r="124" spans="1:67" ht="14.25" hidden="1" customHeight="1" x14ac:dyDescent="0.25">
      <c r="A124" s="399" t="s">
        <v>228</v>
      </c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64"/>
      <c r="AA124" s="64"/>
    </row>
    <row r="125" spans="1:67" ht="27" hidden="1" customHeight="1" x14ac:dyDescent="0.25">
      <c r="A125" s="61" t="s">
        <v>229</v>
      </c>
      <c r="B125" s="61" t="s">
        <v>230</v>
      </c>
      <c r="C125" s="35">
        <v>4301060371</v>
      </c>
      <c r="D125" s="390">
        <v>4680115881532</v>
      </c>
      <c r="E125" s="39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hidden="1" customHeight="1" x14ac:dyDescent="0.25">
      <c r="A126" s="61" t="s">
        <v>229</v>
      </c>
      <c r="B126" s="61" t="s">
        <v>231</v>
      </c>
      <c r="C126" s="35">
        <v>4301060366</v>
      </c>
      <c r="D126" s="390">
        <v>4680115881532</v>
      </c>
      <c r="E126" s="390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6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hidden="1" customHeight="1" x14ac:dyDescent="0.25">
      <c r="A127" s="61" t="s">
        <v>232</v>
      </c>
      <c r="B127" s="61" t="s">
        <v>233</v>
      </c>
      <c r="C127" s="35">
        <v>4301060356</v>
      </c>
      <c r="D127" s="390">
        <v>4680115882652</v>
      </c>
      <c r="E127" s="390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6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hidden="1" customHeight="1" x14ac:dyDescent="0.25">
      <c r="A128" s="61" t="s">
        <v>234</v>
      </c>
      <c r="B128" s="61" t="s">
        <v>235</v>
      </c>
      <c r="C128" s="35">
        <v>4301060309</v>
      </c>
      <c r="D128" s="390">
        <v>4680115880238</v>
      </c>
      <c r="E128" s="390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6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hidden="1" customHeight="1" x14ac:dyDescent="0.25">
      <c r="A129" s="61" t="s">
        <v>236</v>
      </c>
      <c r="B129" s="61" t="s">
        <v>237</v>
      </c>
      <c r="C129" s="35">
        <v>4301060351</v>
      </c>
      <c r="D129" s="390">
        <v>4680115881464</v>
      </c>
      <c r="E129" s="39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6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hidden="1" x14ac:dyDescent="0.2">
      <c r="A130" s="397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8"/>
      <c r="O130" s="394" t="s">
        <v>43</v>
      </c>
      <c r="P130" s="395"/>
      <c r="Q130" s="395"/>
      <c r="R130" s="395"/>
      <c r="S130" s="395"/>
      <c r="T130" s="395"/>
      <c r="U130" s="39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8"/>
      <c r="O131" s="394" t="s">
        <v>43</v>
      </c>
      <c r="P131" s="395"/>
      <c r="Q131" s="395"/>
      <c r="R131" s="395"/>
      <c r="S131" s="395"/>
      <c r="T131" s="395"/>
      <c r="U131" s="39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hidden="1" customHeight="1" x14ac:dyDescent="0.25">
      <c r="A132" s="436" t="s">
        <v>238</v>
      </c>
      <c r="B132" s="436"/>
      <c r="C132" s="436"/>
      <c r="D132" s="436"/>
      <c r="E132" s="436"/>
      <c r="F132" s="436"/>
      <c r="G132" s="436"/>
      <c r="H132" s="436"/>
      <c r="I132" s="436"/>
      <c r="J132" s="436"/>
      <c r="K132" s="436"/>
      <c r="L132" s="436"/>
      <c r="M132" s="436"/>
      <c r="N132" s="436"/>
      <c r="O132" s="436"/>
      <c r="P132" s="436"/>
      <c r="Q132" s="436"/>
      <c r="R132" s="436"/>
      <c r="S132" s="436"/>
      <c r="T132" s="436"/>
      <c r="U132" s="436"/>
      <c r="V132" s="436"/>
      <c r="W132" s="436"/>
      <c r="X132" s="436"/>
      <c r="Y132" s="436"/>
      <c r="Z132" s="63"/>
      <c r="AA132" s="63"/>
    </row>
    <row r="133" spans="1:67" ht="14.25" hidden="1" customHeight="1" x14ac:dyDescent="0.25">
      <c r="A133" s="399" t="s">
        <v>85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4301051612</v>
      </c>
      <c r="D134" s="390">
        <v>4607091385168</v>
      </c>
      <c r="E134" s="390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122</v>
      </c>
      <c r="L134" s="37" t="s">
        <v>80</v>
      </c>
      <c r="M134" s="37"/>
      <c r="N134" s="36">
        <v>45</v>
      </c>
      <c r="O134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8" t="s">
        <v>48</v>
      </c>
      <c r="U134" s="38" t="s">
        <v>48</v>
      </c>
      <c r="V134" s="39" t="s">
        <v>0</v>
      </c>
      <c r="W134" s="57">
        <v>490</v>
      </c>
      <c r="X134" s="54">
        <f>IFERROR(IF(W134="",0,CEILING((W134/$H134),1)*$H134),"")</f>
        <v>495.6</v>
      </c>
      <c r="Y134" s="40">
        <f>IFERROR(IF(X134=0,"",ROUNDUP(X134/H134,0)*0.02175),"")</f>
        <v>1.28325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522.54999999999995</v>
      </c>
      <c r="BM134" s="77">
        <f>IFERROR(X134*I134/H134,"0")</f>
        <v>528.52200000000005</v>
      </c>
      <c r="BN134" s="77">
        <f>IFERROR(1/J134*(W134/H134),"0")</f>
        <v>1.0416666666666665</v>
      </c>
      <c r="BO134" s="77">
        <f>IFERROR(1/J134*(X134/H134),"0")</f>
        <v>1.0535714285714286</v>
      </c>
    </row>
    <row r="135" spans="1:67" ht="27" hidden="1" customHeight="1" x14ac:dyDescent="0.25">
      <c r="A135" s="61" t="s">
        <v>239</v>
      </c>
      <c r="B135" s="61" t="s">
        <v>241</v>
      </c>
      <c r="C135" s="35">
        <v>4301051360</v>
      </c>
      <c r="D135" s="390">
        <v>4607091385168</v>
      </c>
      <c r="E135" s="390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122</v>
      </c>
      <c r="L135" s="37" t="s">
        <v>141</v>
      </c>
      <c r="M135" s="37"/>
      <c r="N135" s="36">
        <v>45</v>
      </c>
      <c r="O135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242</v>
      </c>
      <c r="B136" s="61" t="s">
        <v>243</v>
      </c>
      <c r="C136" s="35">
        <v>4301051362</v>
      </c>
      <c r="D136" s="390">
        <v>4607091383256</v>
      </c>
      <c r="E136" s="39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244</v>
      </c>
      <c r="B137" s="61" t="s">
        <v>245</v>
      </c>
      <c r="C137" s="35">
        <v>4301051358</v>
      </c>
      <c r="D137" s="390">
        <v>4607091385748</v>
      </c>
      <c r="E137" s="39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6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246</v>
      </c>
      <c r="B138" s="61" t="s">
        <v>247</v>
      </c>
      <c r="C138" s="35">
        <v>4301051738</v>
      </c>
      <c r="D138" s="390">
        <v>4680115884533</v>
      </c>
      <c r="E138" s="390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6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97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8"/>
      <c r="O139" s="394" t="s">
        <v>43</v>
      </c>
      <c r="P139" s="395"/>
      <c r="Q139" s="395"/>
      <c r="R139" s="395"/>
      <c r="S139" s="395"/>
      <c r="T139" s="395"/>
      <c r="U139" s="396"/>
      <c r="V139" s="41" t="s">
        <v>42</v>
      </c>
      <c r="W139" s="42">
        <f>IFERROR(W134/H134,"0")+IFERROR(W135/H135,"0")+IFERROR(W136/H136,"0")+IFERROR(W137/H137,"0")+IFERROR(W138/H138,"0")</f>
        <v>58.333333333333329</v>
      </c>
      <c r="X139" s="42">
        <f>IFERROR(X134/H134,"0")+IFERROR(X135/H135,"0")+IFERROR(X136/H136,"0")+IFERROR(X137/H137,"0")+IFERROR(X138/H138,"0")</f>
        <v>59</v>
      </c>
      <c r="Y139" s="42">
        <f>IFERROR(IF(Y134="",0,Y134),"0")+IFERROR(IF(Y135="",0,Y135),"0")+IFERROR(IF(Y136="",0,Y136),"0")+IFERROR(IF(Y137="",0,Y137),"0")+IFERROR(IF(Y138="",0,Y138),"0")</f>
        <v>1.28325</v>
      </c>
      <c r="Z139" s="65"/>
      <c r="AA139" s="65"/>
    </row>
    <row r="140" spans="1:67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8"/>
      <c r="O140" s="394" t="s">
        <v>43</v>
      </c>
      <c r="P140" s="395"/>
      <c r="Q140" s="395"/>
      <c r="R140" s="395"/>
      <c r="S140" s="395"/>
      <c r="T140" s="395"/>
      <c r="U140" s="396"/>
      <c r="V140" s="41" t="s">
        <v>0</v>
      </c>
      <c r="W140" s="42">
        <f>IFERROR(SUM(W134:W138),"0")</f>
        <v>490</v>
      </c>
      <c r="X140" s="42">
        <f>IFERROR(SUM(X134:X138),"0")</f>
        <v>495.6</v>
      </c>
      <c r="Y140" s="41"/>
      <c r="Z140" s="65"/>
      <c r="AA140" s="65"/>
    </row>
    <row r="141" spans="1:67" ht="27.75" hidden="1" customHeight="1" x14ac:dyDescent="0.2">
      <c r="A141" s="435" t="s">
        <v>248</v>
      </c>
      <c r="B141" s="435"/>
      <c r="C141" s="435"/>
      <c r="D141" s="435"/>
      <c r="E141" s="435"/>
      <c r="F141" s="435"/>
      <c r="G141" s="435"/>
      <c r="H141" s="435"/>
      <c r="I141" s="435"/>
      <c r="J141" s="435"/>
      <c r="K141" s="435"/>
      <c r="L141" s="435"/>
      <c r="M141" s="435"/>
      <c r="N141" s="435"/>
      <c r="O141" s="435"/>
      <c r="P141" s="435"/>
      <c r="Q141" s="435"/>
      <c r="R141" s="435"/>
      <c r="S141" s="435"/>
      <c r="T141" s="435"/>
      <c r="U141" s="435"/>
      <c r="V141" s="435"/>
      <c r="W141" s="435"/>
      <c r="X141" s="435"/>
      <c r="Y141" s="435"/>
      <c r="Z141" s="53"/>
      <c r="AA141" s="53"/>
    </row>
    <row r="142" spans="1:67" ht="16.5" hidden="1" customHeight="1" x14ac:dyDescent="0.25">
      <c r="A142" s="436" t="s">
        <v>249</v>
      </c>
      <c r="B142" s="436"/>
      <c r="C142" s="436"/>
      <c r="D142" s="436"/>
      <c r="E142" s="436"/>
      <c r="F142" s="436"/>
      <c r="G142" s="436"/>
      <c r="H142" s="436"/>
      <c r="I142" s="436"/>
      <c r="J142" s="436"/>
      <c r="K142" s="436"/>
      <c r="L142" s="436"/>
      <c r="M142" s="436"/>
      <c r="N142" s="436"/>
      <c r="O142" s="436"/>
      <c r="P142" s="436"/>
      <c r="Q142" s="436"/>
      <c r="R142" s="436"/>
      <c r="S142" s="436"/>
      <c r="T142" s="436"/>
      <c r="U142" s="436"/>
      <c r="V142" s="436"/>
      <c r="W142" s="436"/>
      <c r="X142" s="436"/>
      <c r="Y142" s="436"/>
      <c r="Z142" s="63"/>
      <c r="AA142" s="63"/>
    </row>
    <row r="143" spans="1:67" ht="14.25" hidden="1" customHeight="1" x14ac:dyDescent="0.25">
      <c r="A143" s="399" t="s">
        <v>126</v>
      </c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64"/>
      <c r="AA143" s="64"/>
    </row>
    <row r="144" spans="1:67" ht="27" hidden="1" customHeight="1" x14ac:dyDescent="0.25">
      <c r="A144" s="61" t="s">
        <v>250</v>
      </c>
      <c r="B144" s="61" t="s">
        <v>251</v>
      </c>
      <c r="C144" s="35">
        <v>4301011223</v>
      </c>
      <c r="D144" s="390">
        <v>4607091383423</v>
      </c>
      <c r="E144" s="39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6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252</v>
      </c>
      <c r="B145" s="61" t="s">
        <v>253</v>
      </c>
      <c r="C145" s="35">
        <v>4301011876</v>
      </c>
      <c r="D145" s="390">
        <v>4680115885707</v>
      </c>
      <c r="E145" s="390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642" t="s">
        <v>254</v>
      </c>
      <c r="P145" s="392"/>
      <c r="Q145" s="392"/>
      <c r="R145" s="392"/>
      <c r="S145" s="393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hidden="1" customHeight="1" x14ac:dyDescent="0.25">
      <c r="A146" s="61" t="s">
        <v>255</v>
      </c>
      <c r="B146" s="61" t="s">
        <v>256</v>
      </c>
      <c r="C146" s="35">
        <v>4301011878</v>
      </c>
      <c r="D146" s="390">
        <v>4680115885660</v>
      </c>
      <c r="E146" s="390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643" t="s">
        <v>257</v>
      </c>
      <c r="P146" s="392"/>
      <c r="Q146" s="392"/>
      <c r="R146" s="392"/>
      <c r="S146" s="393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hidden="1" customHeight="1" x14ac:dyDescent="0.25">
      <c r="A147" s="61" t="s">
        <v>258</v>
      </c>
      <c r="B147" s="61" t="s">
        <v>259</v>
      </c>
      <c r="C147" s="35">
        <v>4301011879</v>
      </c>
      <c r="D147" s="390">
        <v>4680115885691</v>
      </c>
      <c r="E147" s="390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644" t="s">
        <v>260</v>
      </c>
      <c r="P147" s="392"/>
      <c r="Q147" s="392"/>
      <c r="R147" s="392"/>
      <c r="S147" s="393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idden="1" x14ac:dyDescent="0.2">
      <c r="A148" s="397"/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8"/>
      <c r="O148" s="394" t="s">
        <v>43</v>
      </c>
      <c r="P148" s="395"/>
      <c r="Q148" s="395"/>
      <c r="R148" s="395"/>
      <c r="S148" s="395"/>
      <c r="T148" s="395"/>
      <c r="U148" s="396"/>
      <c r="V148" s="41" t="s">
        <v>42</v>
      </c>
      <c r="W148" s="42">
        <f>IFERROR(W144/H144,"0")+IFERROR(W145/H145,"0")+IFERROR(W146/H146,"0")+IFERROR(W147/H147,"0")</f>
        <v>0</v>
      </c>
      <c r="X148" s="42">
        <f>IFERROR(X144/H144,"0")+IFERROR(X145/H145,"0")+IFERROR(X146/H146,"0")+IFERROR(X147/H147,"0")</f>
        <v>0</v>
      </c>
      <c r="Y148" s="42">
        <f>IFERROR(IF(Y144="",0,Y144),"0")+IFERROR(IF(Y145="",0,Y145),"0")+IFERROR(IF(Y146="",0,Y146),"0")+IFERROR(IF(Y147="",0,Y147),"0")</f>
        <v>0</v>
      </c>
      <c r="Z148" s="65"/>
      <c r="AA148" s="65"/>
    </row>
    <row r="149" spans="1:67" hidden="1" x14ac:dyDescent="0.2">
      <c r="A149" s="397"/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8"/>
      <c r="O149" s="394" t="s">
        <v>43</v>
      </c>
      <c r="P149" s="395"/>
      <c r="Q149" s="395"/>
      <c r="R149" s="395"/>
      <c r="S149" s="395"/>
      <c r="T149" s="395"/>
      <c r="U149" s="396"/>
      <c r="V149" s="41" t="s">
        <v>0</v>
      </c>
      <c r="W149" s="42">
        <f>IFERROR(SUM(W144:W147),"0")</f>
        <v>0</v>
      </c>
      <c r="X149" s="42">
        <f>IFERROR(SUM(X144:X147),"0")</f>
        <v>0</v>
      </c>
      <c r="Y149" s="41"/>
      <c r="Z149" s="65"/>
      <c r="AA149" s="65"/>
    </row>
    <row r="150" spans="1:67" ht="16.5" hidden="1" customHeight="1" x14ac:dyDescent="0.25">
      <c r="A150" s="436" t="s">
        <v>261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3"/>
      <c r="AA150" s="63"/>
    </row>
    <row r="151" spans="1:67" ht="14.25" hidden="1" customHeight="1" x14ac:dyDescent="0.25">
      <c r="A151" s="399" t="s">
        <v>77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64"/>
      <c r="AA151" s="64"/>
    </row>
    <row r="152" spans="1:67" ht="27" hidden="1" customHeight="1" x14ac:dyDescent="0.25">
      <c r="A152" s="61" t="s">
        <v>262</v>
      </c>
      <c r="B152" s="61" t="s">
        <v>263</v>
      </c>
      <c r="C152" s="35">
        <v>4301031191</v>
      </c>
      <c r="D152" s="390">
        <v>4680115880993</v>
      </c>
      <c r="E152" s="390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59" si="23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ref="BL152:BL159" si="24">IFERROR(W152*I152/H152,"0")</f>
        <v>0</v>
      </c>
      <c r="BM152" s="77">
        <f t="shared" ref="BM152:BM159" si="25">IFERROR(X152*I152/H152,"0")</f>
        <v>0</v>
      </c>
      <c r="BN152" s="77">
        <f t="shared" ref="BN152:BN159" si="26">IFERROR(1/J152*(W152/H152),"0")</f>
        <v>0</v>
      </c>
      <c r="BO152" s="77">
        <f t="shared" ref="BO152:BO159" si="27">IFERROR(1/J152*(X152/H152),"0")</f>
        <v>0</v>
      </c>
    </row>
    <row r="153" spans="1:67" ht="27" hidden="1" customHeight="1" x14ac:dyDescent="0.25">
      <c r="A153" s="61" t="s">
        <v>264</v>
      </c>
      <c r="B153" s="61" t="s">
        <v>265</v>
      </c>
      <c r="C153" s="35">
        <v>4301031204</v>
      </c>
      <c r="D153" s="390">
        <v>4680115881761</v>
      </c>
      <c r="E153" s="390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3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4"/>
        <v>0</v>
      </c>
      <c r="BM153" s="77">
        <f t="shared" si="25"/>
        <v>0</v>
      </c>
      <c r="BN153" s="77">
        <f t="shared" si="26"/>
        <v>0</v>
      </c>
      <c r="BO153" s="77">
        <f t="shared" si="27"/>
        <v>0</v>
      </c>
    </row>
    <row r="154" spans="1:67" ht="27" hidden="1" customHeight="1" x14ac:dyDescent="0.25">
      <c r="A154" s="61" t="s">
        <v>266</v>
      </c>
      <c r="B154" s="61" t="s">
        <v>267</v>
      </c>
      <c r="C154" s="35">
        <v>4301031201</v>
      </c>
      <c r="D154" s="390">
        <v>4680115881563</v>
      </c>
      <c r="E154" s="390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hidden="1" customHeight="1" x14ac:dyDescent="0.25">
      <c r="A155" s="61" t="s">
        <v>268</v>
      </c>
      <c r="B155" s="61" t="s">
        <v>269</v>
      </c>
      <c r="C155" s="35">
        <v>4301031199</v>
      </c>
      <c r="D155" s="390">
        <v>4680115880986</v>
      </c>
      <c r="E155" s="390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hidden="1" customHeight="1" x14ac:dyDescent="0.25">
      <c r="A156" s="61" t="s">
        <v>270</v>
      </c>
      <c r="B156" s="61" t="s">
        <v>271</v>
      </c>
      <c r="C156" s="35">
        <v>4301031205</v>
      </c>
      <c r="D156" s="390">
        <v>4680115881785</v>
      </c>
      <c r="E156" s="390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hidden="1" customHeight="1" x14ac:dyDescent="0.25">
      <c r="A157" s="61" t="s">
        <v>272</v>
      </c>
      <c r="B157" s="61" t="s">
        <v>273</v>
      </c>
      <c r="C157" s="35">
        <v>4301031202</v>
      </c>
      <c r="D157" s="390">
        <v>4680115881679</v>
      </c>
      <c r="E157" s="390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hidden="1" customHeight="1" x14ac:dyDescent="0.25">
      <c r="A158" s="61" t="s">
        <v>274</v>
      </c>
      <c r="B158" s="61" t="s">
        <v>275</v>
      </c>
      <c r="C158" s="35">
        <v>4301031158</v>
      </c>
      <c r="D158" s="390">
        <v>4680115880191</v>
      </c>
      <c r="E158" s="390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6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16.5" hidden="1" customHeight="1" x14ac:dyDescent="0.25">
      <c r="A159" s="61" t="s">
        <v>276</v>
      </c>
      <c r="B159" s="61" t="s">
        <v>277</v>
      </c>
      <c r="C159" s="35">
        <v>4301031245</v>
      </c>
      <c r="D159" s="390">
        <v>4680115883963</v>
      </c>
      <c r="E159" s="390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6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idden="1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8"/>
      <c r="O160" s="394" t="s">
        <v>43</v>
      </c>
      <c r="P160" s="395"/>
      <c r="Q160" s="395"/>
      <c r="R160" s="395"/>
      <c r="S160" s="395"/>
      <c r="T160" s="395"/>
      <c r="U160" s="396"/>
      <c r="V160" s="41" t="s">
        <v>42</v>
      </c>
      <c r="W160" s="42">
        <f>IFERROR(W152/H152,"0")+IFERROR(W153/H153,"0")+IFERROR(W154/H154,"0")+IFERROR(W155/H155,"0")+IFERROR(W156/H156,"0")+IFERROR(W157/H157,"0")+IFERROR(W158/H158,"0")+IFERROR(W159/H159,"0")</f>
        <v>0</v>
      </c>
      <c r="X160" s="42">
        <f>IFERROR(X152/H152,"0")+IFERROR(X153/H153,"0")+IFERROR(X154/H154,"0")+IFERROR(X155/H155,"0")+IFERROR(X156/H156,"0")+IFERROR(X157/H157,"0")+IFERROR(X158/H158,"0")+IFERROR(X159/H159,"0")</f>
        <v>0</v>
      </c>
      <c r="Y160" s="4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hidden="1" x14ac:dyDescent="0.2">
      <c r="A161" s="397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8"/>
      <c r="O161" s="394" t="s">
        <v>43</v>
      </c>
      <c r="P161" s="395"/>
      <c r="Q161" s="395"/>
      <c r="R161" s="395"/>
      <c r="S161" s="395"/>
      <c r="T161" s="395"/>
      <c r="U161" s="396"/>
      <c r="V161" s="41" t="s">
        <v>0</v>
      </c>
      <c r="W161" s="42">
        <f>IFERROR(SUM(W152:W159),"0")</f>
        <v>0</v>
      </c>
      <c r="X161" s="42">
        <f>IFERROR(SUM(X152:X159),"0")</f>
        <v>0</v>
      </c>
      <c r="Y161" s="41"/>
      <c r="Z161" s="65"/>
      <c r="AA161" s="65"/>
    </row>
    <row r="162" spans="1:67" ht="16.5" hidden="1" customHeight="1" x14ac:dyDescent="0.25">
      <c r="A162" s="436" t="s">
        <v>278</v>
      </c>
      <c r="B162" s="436"/>
      <c r="C162" s="436"/>
      <c r="D162" s="436"/>
      <c r="E162" s="436"/>
      <c r="F162" s="436"/>
      <c r="G162" s="436"/>
      <c r="H162" s="436"/>
      <c r="I162" s="436"/>
      <c r="J162" s="436"/>
      <c r="K162" s="436"/>
      <c r="L162" s="436"/>
      <c r="M162" s="436"/>
      <c r="N162" s="436"/>
      <c r="O162" s="436"/>
      <c r="P162" s="436"/>
      <c r="Q162" s="436"/>
      <c r="R162" s="436"/>
      <c r="S162" s="436"/>
      <c r="T162" s="436"/>
      <c r="U162" s="436"/>
      <c r="V162" s="436"/>
      <c r="W162" s="436"/>
      <c r="X162" s="436"/>
      <c r="Y162" s="436"/>
      <c r="Z162" s="63"/>
      <c r="AA162" s="63"/>
    </row>
    <row r="163" spans="1:67" ht="14.25" hidden="1" customHeight="1" x14ac:dyDescent="0.25">
      <c r="A163" s="399" t="s">
        <v>126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64"/>
      <c r="AA163" s="64"/>
    </row>
    <row r="164" spans="1:67" ht="16.5" hidden="1" customHeight="1" x14ac:dyDescent="0.25">
      <c r="A164" s="61" t="s">
        <v>279</v>
      </c>
      <c r="B164" s="61" t="s">
        <v>280</v>
      </c>
      <c r="C164" s="35">
        <v>4301011450</v>
      </c>
      <c r="D164" s="390">
        <v>4680115881402</v>
      </c>
      <c r="E164" s="390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122</v>
      </c>
      <c r="L164" s="37" t="s">
        <v>121</v>
      </c>
      <c r="M164" s="37"/>
      <c r="N164" s="36">
        <v>55</v>
      </c>
      <c r="O164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hidden="1" customHeight="1" x14ac:dyDescent="0.25">
      <c r="A165" s="61" t="s">
        <v>281</v>
      </c>
      <c r="B165" s="61" t="s">
        <v>282</v>
      </c>
      <c r="C165" s="35">
        <v>4301011454</v>
      </c>
      <c r="D165" s="390">
        <v>4680115881396</v>
      </c>
      <c r="E165" s="390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idden="1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8"/>
      <c r="O166" s="394" t="s">
        <v>43</v>
      </c>
      <c r="P166" s="395"/>
      <c r="Q166" s="395"/>
      <c r="R166" s="395"/>
      <c r="S166" s="395"/>
      <c r="T166" s="395"/>
      <c r="U166" s="396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hidden="1" x14ac:dyDescent="0.2">
      <c r="A167" s="397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8"/>
      <c r="O167" s="394" t="s">
        <v>43</v>
      </c>
      <c r="P167" s="395"/>
      <c r="Q167" s="395"/>
      <c r="R167" s="395"/>
      <c r="S167" s="395"/>
      <c r="T167" s="395"/>
      <c r="U167" s="396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hidden="1" customHeight="1" x14ac:dyDescent="0.25">
      <c r="A168" s="399" t="s">
        <v>118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64"/>
      <c r="AA168" s="64"/>
    </row>
    <row r="169" spans="1:67" ht="16.5" hidden="1" customHeight="1" x14ac:dyDescent="0.25">
      <c r="A169" s="61" t="s">
        <v>283</v>
      </c>
      <c r="B169" s="61" t="s">
        <v>284</v>
      </c>
      <c r="C169" s="35">
        <v>4301020262</v>
      </c>
      <c r="D169" s="390">
        <v>4680115882935</v>
      </c>
      <c r="E169" s="390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122</v>
      </c>
      <c r="L169" s="37" t="s">
        <v>141</v>
      </c>
      <c r="M169" s="37"/>
      <c r="N169" s="36">
        <v>50</v>
      </c>
      <c r="O169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hidden="1" customHeight="1" x14ac:dyDescent="0.25">
      <c r="A170" s="61" t="s">
        <v>285</v>
      </c>
      <c r="B170" s="61" t="s">
        <v>286</v>
      </c>
      <c r="C170" s="35">
        <v>4301020220</v>
      </c>
      <c r="D170" s="390">
        <v>4680115880764</v>
      </c>
      <c r="E170" s="390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121</v>
      </c>
      <c r="M170" s="37"/>
      <c r="N170" s="36">
        <v>50</v>
      </c>
      <c r="O170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idden="1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8"/>
      <c r="O171" s="394" t="s">
        <v>43</v>
      </c>
      <c r="P171" s="395"/>
      <c r="Q171" s="395"/>
      <c r="R171" s="395"/>
      <c r="S171" s="395"/>
      <c r="T171" s="395"/>
      <c r="U171" s="396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hidden="1" x14ac:dyDescent="0.2">
      <c r="A172" s="397"/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8"/>
      <c r="O172" s="394" t="s">
        <v>43</v>
      </c>
      <c r="P172" s="395"/>
      <c r="Q172" s="395"/>
      <c r="R172" s="395"/>
      <c r="S172" s="395"/>
      <c r="T172" s="395"/>
      <c r="U172" s="396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hidden="1" customHeight="1" x14ac:dyDescent="0.25">
      <c r="A173" s="399" t="s">
        <v>77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64"/>
      <c r="AA173" s="64"/>
    </row>
    <row r="174" spans="1:67" ht="27" customHeight="1" x14ac:dyDescent="0.25">
      <c r="A174" s="61" t="s">
        <v>287</v>
      </c>
      <c r="B174" s="61" t="s">
        <v>288</v>
      </c>
      <c r="C174" s="35">
        <v>4301031224</v>
      </c>
      <c r="D174" s="390">
        <v>4680115882683</v>
      </c>
      <c r="E174" s="39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8" t="s">
        <v>48</v>
      </c>
      <c r="U174" s="38" t="s">
        <v>48</v>
      </c>
      <c r="V174" s="39" t="s">
        <v>0</v>
      </c>
      <c r="W174" s="57">
        <v>100</v>
      </c>
      <c r="X174" s="54">
        <f t="shared" ref="X174:X181" si="28">IFERROR(IF(W174="",0,CEILING((W174/$H174),1)*$H174),"")</f>
        <v>102.60000000000001</v>
      </c>
      <c r="Y174" s="40">
        <f>IFERROR(IF(X174=0,"",ROUNDUP(X174/H174,0)*0.00937),"")</f>
        <v>0.17802999999999999</v>
      </c>
      <c r="Z174" s="66" t="s">
        <v>48</v>
      </c>
      <c r="AA174" s="67" t="s">
        <v>48</v>
      </c>
      <c r="AE174" s="77"/>
      <c r="BB174" s="170" t="s">
        <v>67</v>
      </c>
      <c r="BL174" s="77">
        <f t="shared" ref="BL174:BL181" si="29">IFERROR(W174*I174/H174,"0")</f>
        <v>103.88888888888889</v>
      </c>
      <c r="BM174" s="77">
        <f t="shared" ref="BM174:BM181" si="30">IFERROR(X174*I174/H174,"0")</f>
        <v>106.59000000000002</v>
      </c>
      <c r="BN174" s="77">
        <f t="shared" ref="BN174:BN181" si="31">IFERROR(1/J174*(W174/H174),"0")</f>
        <v>0.15432098765432098</v>
      </c>
      <c r="BO174" s="77">
        <f t="shared" ref="BO174:BO181" si="32">IFERROR(1/J174*(X174/H174),"0")</f>
        <v>0.15833333333333333</v>
      </c>
    </row>
    <row r="175" spans="1:67" ht="27" customHeight="1" x14ac:dyDescent="0.25">
      <c r="A175" s="61" t="s">
        <v>289</v>
      </c>
      <c r="B175" s="61" t="s">
        <v>290</v>
      </c>
      <c r="C175" s="35">
        <v>4301031230</v>
      </c>
      <c r="D175" s="390">
        <v>4680115882690</v>
      </c>
      <c r="E175" s="39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8" t="s">
        <v>48</v>
      </c>
      <c r="U175" s="38" t="s">
        <v>48</v>
      </c>
      <c r="V175" s="39" t="s">
        <v>0</v>
      </c>
      <c r="W175" s="57">
        <v>100</v>
      </c>
      <c r="X175" s="54">
        <f t="shared" si="28"/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77"/>
      <c r="BB175" s="171" t="s">
        <v>67</v>
      </c>
      <c r="BL175" s="77">
        <f t="shared" si="29"/>
        <v>103.88888888888889</v>
      </c>
      <c r="BM175" s="77">
        <f t="shared" si="30"/>
        <v>106.59000000000002</v>
      </c>
      <c r="BN175" s="77">
        <f t="shared" si="31"/>
        <v>0.15432098765432098</v>
      </c>
      <c r="BO175" s="77">
        <f t="shared" si="32"/>
        <v>0.15833333333333333</v>
      </c>
    </row>
    <row r="176" spans="1:67" ht="27" customHeight="1" x14ac:dyDescent="0.25">
      <c r="A176" s="61" t="s">
        <v>291</v>
      </c>
      <c r="B176" s="61" t="s">
        <v>292</v>
      </c>
      <c r="C176" s="35">
        <v>4301031220</v>
      </c>
      <c r="D176" s="390">
        <v>4680115882669</v>
      </c>
      <c r="E176" s="39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8" t="s">
        <v>48</v>
      </c>
      <c r="U176" s="38" t="s">
        <v>48</v>
      </c>
      <c r="V176" s="39" t="s">
        <v>0</v>
      </c>
      <c r="W176" s="57">
        <v>350</v>
      </c>
      <c r="X176" s="54">
        <f t="shared" si="28"/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363.61111111111109</v>
      </c>
      <c r="BM176" s="77">
        <f t="shared" si="30"/>
        <v>364.65</v>
      </c>
      <c r="BN176" s="77">
        <f t="shared" si="31"/>
        <v>0.54012345679012341</v>
      </c>
      <c r="BO176" s="77">
        <f t="shared" si="32"/>
        <v>0.54166666666666663</v>
      </c>
    </row>
    <row r="177" spans="1:67" ht="27" customHeight="1" x14ac:dyDescent="0.25">
      <c r="A177" s="61" t="s">
        <v>293</v>
      </c>
      <c r="B177" s="61" t="s">
        <v>294</v>
      </c>
      <c r="C177" s="35">
        <v>4301031221</v>
      </c>
      <c r="D177" s="390">
        <v>4680115882676</v>
      </c>
      <c r="E177" s="390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8" t="s">
        <v>48</v>
      </c>
      <c r="U177" s="38" t="s">
        <v>48</v>
      </c>
      <c r="V177" s="39" t="s">
        <v>0</v>
      </c>
      <c r="W177" s="57">
        <v>100</v>
      </c>
      <c r="X177" s="54">
        <f t="shared" si="28"/>
        <v>102.60000000000001</v>
      </c>
      <c r="Y177" s="40">
        <f>IFERROR(IF(X177=0,"",ROUNDUP(X177/H177,0)*0.00937),"")</f>
        <v>0.17802999999999999</v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103.88888888888889</v>
      </c>
      <c r="BM177" s="77">
        <f t="shared" si="30"/>
        <v>106.59000000000002</v>
      </c>
      <c r="BN177" s="77">
        <f t="shared" si="31"/>
        <v>0.15432098765432098</v>
      </c>
      <c r="BO177" s="77">
        <f t="shared" si="32"/>
        <v>0.15833333333333333</v>
      </c>
    </row>
    <row r="178" spans="1:67" ht="27" hidden="1" customHeight="1" x14ac:dyDescent="0.25">
      <c r="A178" s="61" t="s">
        <v>295</v>
      </c>
      <c r="B178" s="61" t="s">
        <v>296</v>
      </c>
      <c r="C178" s="35">
        <v>4301031223</v>
      </c>
      <c r="D178" s="390">
        <v>4680115884014</v>
      </c>
      <c r="E178" s="390"/>
      <c r="F178" s="60">
        <v>0.3</v>
      </c>
      <c r="G178" s="36">
        <v>6</v>
      </c>
      <c r="H178" s="60">
        <v>1.8</v>
      </c>
      <c r="I178" s="60">
        <v>1.93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hidden="1" customHeight="1" x14ac:dyDescent="0.25">
      <c r="A179" s="61" t="s">
        <v>297</v>
      </c>
      <c r="B179" s="61" t="s">
        <v>298</v>
      </c>
      <c r="C179" s="35">
        <v>4301031222</v>
      </c>
      <c r="D179" s="390">
        <v>4680115884007</v>
      </c>
      <c r="E179" s="390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hidden="1" customHeight="1" x14ac:dyDescent="0.25">
      <c r="A180" s="61" t="s">
        <v>299</v>
      </c>
      <c r="B180" s="61" t="s">
        <v>300</v>
      </c>
      <c r="C180" s="35">
        <v>4301031229</v>
      </c>
      <c r="D180" s="390">
        <v>4680115884038</v>
      </c>
      <c r="E180" s="390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hidden="1" customHeight="1" x14ac:dyDescent="0.25">
      <c r="A181" s="61" t="s">
        <v>301</v>
      </c>
      <c r="B181" s="61" t="s">
        <v>302</v>
      </c>
      <c r="C181" s="35">
        <v>4301031225</v>
      </c>
      <c r="D181" s="390">
        <v>4680115884021</v>
      </c>
      <c r="E181" s="390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6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8"/>
      <c r="O182" s="394" t="s">
        <v>43</v>
      </c>
      <c r="P182" s="395"/>
      <c r="Q182" s="395"/>
      <c r="R182" s="395"/>
      <c r="S182" s="395"/>
      <c r="T182" s="395"/>
      <c r="U182" s="396"/>
      <c r="V182" s="41" t="s">
        <v>42</v>
      </c>
      <c r="W182" s="42">
        <f>IFERROR(W174/H174,"0")+IFERROR(W175/H175,"0")+IFERROR(W176/H176,"0")+IFERROR(W177/H177,"0")+IFERROR(W178/H178,"0")+IFERROR(W179/H179,"0")+IFERROR(W180/H180,"0")+IFERROR(W181/H181,"0")</f>
        <v>120.37037037037037</v>
      </c>
      <c r="X182" s="42">
        <f>IFERROR(X174/H174,"0")+IFERROR(X175/H175,"0")+IFERROR(X176/H176,"0")+IFERROR(X177/H177,"0")+IFERROR(X178/H178,"0")+IFERROR(X179/H179,"0")+IFERROR(X180/H180,"0")+IFERROR(X181/H181,"0")</f>
        <v>122</v>
      </c>
      <c r="Y182" s="4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1.1431399999999998</v>
      </c>
      <c r="Z182" s="65"/>
      <c r="AA182" s="65"/>
    </row>
    <row r="183" spans="1:67" x14ac:dyDescent="0.2">
      <c r="A183" s="397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8"/>
      <c r="O183" s="394" t="s">
        <v>43</v>
      </c>
      <c r="P183" s="395"/>
      <c r="Q183" s="395"/>
      <c r="R183" s="395"/>
      <c r="S183" s="395"/>
      <c r="T183" s="395"/>
      <c r="U183" s="396"/>
      <c r="V183" s="41" t="s">
        <v>0</v>
      </c>
      <c r="W183" s="42">
        <f>IFERROR(SUM(W174:W181),"0")</f>
        <v>650</v>
      </c>
      <c r="X183" s="42">
        <f>IFERROR(SUM(X174:X181),"0")</f>
        <v>658.80000000000007</v>
      </c>
      <c r="Y183" s="41"/>
      <c r="Z183" s="65"/>
      <c r="AA183" s="65"/>
    </row>
    <row r="184" spans="1:67" ht="14.25" hidden="1" customHeight="1" x14ac:dyDescent="0.25">
      <c r="A184" s="399" t="s">
        <v>85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64"/>
      <c r="AA184" s="64"/>
    </row>
    <row r="185" spans="1:67" ht="27" hidden="1" customHeight="1" x14ac:dyDescent="0.25">
      <c r="A185" s="61" t="s">
        <v>303</v>
      </c>
      <c r="B185" s="61" t="s">
        <v>304</v>
      </c>
      <c r="C185" s="35">
        <v>4301051409</v>
      </c>
      <c r="D185" s="390">
        <v>4680115881556</v>
      </c>
      <c r="E185" s="390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122</v>
      </c>
      <c r="L185" s="37" t="s">
        <v>141</v>
      </c>
      <c r="M185" s="37"/>
      <c r="N185" s="36">
        <v>45</v>
      </c>
      <c r="O185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ref="X185:X201" si="33">IFERROR(IF(W185="",0,CEILING((W185/$H185),1)*$H185),"")</f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ref="BL185:BL201" si="34">IFERROR(W185*I185/H185,"0")</f>
        <v>0</v>
      </c>
      <c r="BM185" s="77">
        <f t="shared" ref="BM185:BM201" si="35">IFERROR(X185*I185/H185,"0")</f>
        <v>0</v>
      </c>
      <c r="BN185" s="77">
        <f t="shared" ref="BN185:BN201" si="36">IFERROR(1/J185*(W185/H185),"0")</f>
        <v>0</v>
      </c>
      <c r="BO185" s="77">
        <f t="shared" ref="BO185:BO201" si="37">IFERROR(1/J185*(X185/H185),"0")</f>
        <v>0</v>
      </c>
    </row>
    <row r="186" spans="1:67" ht="27" hidden="1" customHeight="1" x14ac:dyDescent="0.25">
      <c r="A186" s="61" t="s">
        <v>305</v>
      </c>
      <c r="B186" s="61" t="s">
        <v>306</v>
      </c>
      <c r="C186" s="35">
        <v>4301051408</v>
      </c>
      <c r="D186" s="390">
        <v>4680115881594</v>
      </c>
      <c r="E186" s="390"/>
      <c r="F186" s="60">
        <v>1.35</v>
      </c>
      <c r="G186" s="36">
        <v>6</v>
      </c>
      <c r="H186" s="60">
        <v>8.1</v>
      </c>
      <c r="I186" s="60">
        <v>8.6639999999999997</v>
      </c>
      <c r="J186" s="36">
        <v>56</v>
      </c>
      <c r="K186" s="36" t="s">
        <v>122</v>
      </c>
      <c r="L186" s="37" t="s">
        <v>141</v>
      </c>
      <c r="M186" s="37"/>
      <c r="N186" s="36">
        <v>40</v>
      </c>
      <c r="O186" s="6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hidden="1" customHeight="1" x14ac:dyDescent="0.25">
      <c r="A187" s="61" t="s">
        <v>307</v>
      </c>
      <c r="B187" s="61" t="s">
        <v>308</v>
      </c>
      <c r="C187" s="35">
        <v>4301051505</v>
      </c>
      <c r="D187" s="390">
        <v>4680115881587</v>
      </c>
      <c r="E187" s="390"/>
      <c r="F187" s="60">
        <v>1</v>
      </c>
      <c r="G187" s="36">
        <v>4</v>
      </c>
      <c r="H187" s="60">
        <v>4</v>
      </c>
      <c r="I187" s="60">
        <v>4.4080000000000004</v>
      </c>
      <c r="J187" s="36">
        <v>104</v>
      </c>
      <c r="K187" s="36" t="s">
        <v>122</v>
      </c>
      <c r="L187" s="37" t="s">
        <v>80</v>
      </c>
      <c r="M187" s="37"/>
      <c r="N187" s="36">
        <v>40</v>
      </c>
      <c r="O187" s="6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IFERROR(IF(X187=0,"",ROUNDUP(X187/H187,0)*0.01196),"")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hidden="1" customHeight="1" x14ac:dyDescent="0.25">
      <c r="A188" s="61" t="s">
        <v>309</v>
      </c>
      <c r="B188" s="61" t="s">
        <v>310</v>
      </c>
      <c r="C188" s="35">
        <v>4301051754</v>
      </c>
      <c r="D188" s="390">
        <v>4680115880962</v>
      </c>
      <c r="E188" s="390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621" t="s">
        <v>311</v>
      </c>
      <c r="P188" s="392"/>
      <c r="Q188" s="392"/>
      <c r="R188" s="392"/>
      <c r="S188" s="393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hidden="1" customHeight="1" x14ac:dyDescent="0.25">
      <c r="A189" s="61" t="s">
        <v>312</v>
      </c>
      <c r="B189" s="61" t="s">
        <v>313</v>
      </c>
      <c r="C189" s="35">
        <v>4301051411</v>
      </c>
      <c r="D189" s="390">
        <v>4680115881617</v>
      </c>
      <c r="E189" s="390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6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hidden="1" customHeight="1" x14ac:dyDescent="0.25">
      <c r="A190" s="61" t="s">
        <v>314</v>
      </c>
      <c r="B190" s="61" t="s">
        <v>315</v>
      </c>
      <c r="C190" s="35">
        <v>4301051632</v>
      </c>
      <c r="D190" s="390">
        <v>4680115880573</v>
      </c>
      <c r="E190" s="390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607" t="s">
        <v>316</v>
      </c>
      <c r="P190" s="392"/>
      <c r="Q190" s="392"/>
      <c r="R190" s="392"/>
      <c r="S190" s="393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hidden="1" customHeight="1" x14ac:dyDescent="0.25">
      <c r="A191" s="61" t="s">
        <v>317</v>
      </c>
      <c r="B191" s="61" t="s">
        <v>318</v>
      </c>
      <c r="C191" s="35">
        <v>4301051487</v>
      </c>
      <c r="D191" s="390">
        <v>4680115881228</v>
      </c>
      <c r="E191" s="390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hidden="1" customHeight="1" x14ac:dyDescent="0.25">
      <c r="A192" s="61" t="s">
        <v>319</v>
      </c>
      <c r="B192" s="61" t="s">
        <v>320</v>
      </c>
      <c r="C192" s="35">
        <v>4301051506</v>
      </c>
      <c r="D192" s="390">
        <v>4680115881037</v>
      </c>
      <c r="E192" s="390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6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hidden="1" customHeight="1" x14ac:dyDescent="0.25">
      <c r="A193" s="61" t="s">
        <v>321</v>
      </c>
      <c r="B193" s="61" t="s">
        <v>322</v>
      </c>
      <c r="C193" s="35">
        <v>4301051384</v>
      </c>
      <c r="D193" s="390">
        <v>4680115881211</v>
      </c>
      <c r="E193" s="390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6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hidden="1" customHeight="1" x14ac:dyDescent="0.25">
      <c r="A194" s="61" t="s">
        <v>323</v>
      </c>
      <c r="B194" s="61" t="s">
        <v>324</v>
      </c>
      <c r="C194" s="35">
        <v>4301051378</v>
      </c>
      <c r="D194" s="390">
        <v>4680115881020</v>
      </c>
      <c r="E194" s="390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hidden="1" customHeight="1" x14ac:dyDescent="0.25">
      <c r="A195" s="61" t="s">
        <v>325</v>
      </c>
      <c r="B195" s="61" t="s">
        <v>326</v>
      </c>
      <c r="C195" s="35">
        <v>4301051407</v>
      </c>
      <c r="D195" s="390">
        <v>4680115882195</v>
      </c>
      <c r="E195" s="390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hidden="1" customHeight="1" x14ac:dyDescent="0.25">
      <c r="A196" s="61" t="s">
        <v>327</v>
      </c>
      <c r="B196" s="61" t="s">
        <v>328</v>
      </c>
      <c r="C196" s="35">
        <v>4301051752</v>
      </c>
      <c r="D196" s="390">
        <v>4680115882607</v>
      </c>
      <c r="E196" s="390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613" t="s">
        <v>329</v>
      </c>
      <c r="P196" s="392"/>
      <c r="Q196" s="392"/>
      <c r="R196" s="392"/>
      <c r="S196" s="393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hidden="1" customHeight="1" x14ac:dyDescent="0.25">
      <c r="A197" s="61" t="s">
        <v>330</v>
      </c>
      <c r="B197" s="61" t="s">
        <v>331</v>
      </c>
      <c r="C197" s="35">
        <v>4301051630</v>
      </c>
      <c r="D197" s="390">
        <v>4680115880092</v>
      </c>
      <c r="E197" s="390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14" t="s">
        <v>332</v>
      </c>
      <c r="P197" s="392"/>
      <c r="Q197" s="392"/>
      <c r="R197" s="392"/>
      <c r="S197" s="393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hidden="1" customHeight="1" x14ac:dyDescent="0.25">
      <c r="A198" s="61" t="s">
        <v>333</v>
      </c>
      <c r="B198" s="61" t="s">
        <v>334</v>
      </c>
      <c r="C198" s="35">
        <v>4301051631</v>
      </c>
      <c r="D198" s="390">
        <v>4680115880221</v>
      </c>
      <c r="E198" s="390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99" t="s">
        <v>335</v>
      </c>
      <c r="P198" s="392"/>
      <c r="Q198" s="392"/>
      <c r="R198" s="392"/>
      <c r="S198" s="393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16.5" hidden="1" customHeight="1" x14ac:dyDescent="0.25">
      <c r="A199" s="61" t="s">
        <v>336</v>
      </c>
      <c r="B199" s="61" t="s">
        <v>337</v>
      </c>
      <c r="C199" s="35">
        <v>4301051749</v>
      </c>
      <c r="D199" s="390">
        <v>4680115882942</v>
      </c>
      <c r="E199" s="390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600" t="s">
        <v>338</v>
      </c>
      <c r="P199" s="392"/>
      <c r="Q199" s="392"/>
      <c r="R199" s="392"/>
      <c r="S199" s="393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16.5" hidden="1" customHeight="1" x14ac:dyDescent="0.25">
      <c r="A200" s="61" t="s">
        <v>339</v>
      </c>
      <c r="B200" s="61" t="s">
        <v>340</v>
      </c>
      <c r="C200" s="35">
        <v>4301051753</v>
      </c>
      <c r="D200" s="390">
        <v>4680115880504</v>
      </c>
      <c r="E200" s="39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601" t="s">
        <v>341</v>
      </c>
      <c r="P200" s="392"/>
      <c r="Q200" s="392"/>
      <c r="R200" s="392"/>
      <c r="S200" s="393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hidden="1" customHeight="1" x14ac:dyDescent="0.25">
      <c r="A201" s="61" t="s">
        <v>342</v>
      </c>
      <c r="B201" s="61" t="s">
        <v>343</v>
      </c>
      <c r="C201" s="35">
        <v>4301051410</v>
      </c>
      <c r="D201" s="390">
        <v>4680115882164</v>
      </c>
      <c r="E201" s="390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hidden="1" x14ac:dyDescent="0.2">
      <c r="A202" s="397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8"/>
      <c r="O202" s="394" t="s">
        <v>43</v>
      </c>
      <c r="P202" s="395"/>
      <c r="Q202" s="395"/>
      <c r="R202" s="395"/>
      <c r="S202" s="395"/>
      <c r="T202" s="395"/>
      <c r="U202" s="396"/>
      <c r="V202" s="41" t="s">
        <v>42</v>
      </c>
      <c r="W202" s="4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8"/>
      <c r="O203" s="394" t="s">
        <v>43</v>
      </c>
      <c r="P203" s="395"/>
      <c r="Q203" s="395"/>
      <c r="R203" s="395"/>
      <c r="S203" s="395"/>
      <c r="T203" s="395"/>
      <c r="U203" s="396"/>
      <c r="V203" s="41" t="s">
        <v>0</v>
      </c>
      <c r="W203" s="42">
        <f>IFERROR(SUM(W185:W201),"0")</f>
        <v>0</v>
      </c>
      <c r="X203" s="42">
        <f>IFERROR(SUM(X185:X201),"0")</f>
        <v>0</v>
      </c>
      <c r="Y203" s="41"/>
      <c r="Z203" s="65"/>
      <c r="AA203" s="65"/>
    </row>
    <row r="204" spans="1:67" ht="14.25" hidden="1" customHeight="1" x14ac:dyDescent="0.25">
      <c r="A204" s="399" t="s">
        <v>228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64"/>
      <c r="AA204" s="64"/>
    </row>
    <row r="205" spans="1:67" ht="16.5" hidden="1" customHeight="1" x14ac:dyDescent="0.25">
      <c r="A205" s="61" t="s">
        <v>344</v>
      </c>
      <c r="B205" s="61" t="s">
        <v>345</v>
      </c>
      <c r="C205" s="35">
        <v>4301060404</v>
      </c>
      <c r="D205" s="390">
        <v>4680115882874</v>
      </c>
      <c r="E205" s="390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40</v>
      </c>
      <c r="O205" s="603" t="s">
        <v>346</v>
      </c>
      <c r="P205" s="392"/>
      <c r="Q205" s="392"/>
      <c r="R205" s="392"/>
      <c r="S205" s="393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hidden="1" customHeight="1" x14ac:dyDescent="0.25">
      <c r="A206" s="61" t="s">
        <v>344</v>
      </c>
      <c r="B206" s="61" t="s">
        <v>347</v>
      </c>
      <c r="C206" s="35">
        <v>4301060360</v>
      </c>
      <c r="D206" s="390">
        <v>4680115882874</v>
      </c>
      <c r="E206" s="390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hidden="1" customHeight="1" x14ac:dyDescent="0.25">
      <c r="A207" s="61" t="s">
        <v>348</v>
      </c>
      <c r="B207" s="61" t="s">
        <v>349</v>
      </c>
      <c r="C207" s="35">
        <v>4301060359</v>
      </c>
      <c r="D207" s="390">
        <v>4680115884434</v>
      </c>
      <c r="E207" s="390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hidden="1" customHeight="1" x14ac:dyDescent="0.25">
      <c r="A208" s="61" t="s">
        <v>350</v>
      </c>
      <c r="B208" s="61" t="s">
        <v>351</v>
      </c>
      <c r="C208" s="35">
        <v>4301060375</v>
      </c>
      <c r="D208" s="390">
        <v>4680115880818</v>
      </c>
      <c r="E208" s="390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93" t="s">
        <v>352</v>
      </c>
      <c r="P208" s="392"/>
      <c r="Q208" s="392"/>
      <c r="R208" s="392"/>
      <c r="S208" s="393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hidden="1" customHeight="1" x14ac:dyDescent="0.25">
      <c r="A209" s="61" t="s">
        <v>353</v>
      </c>
      <c r="B209" s="61" t="s">
        <v>354</v>
      </c>
      <c r="C209" s="35">
        <v>4301060389</v>
      </c>
      <c r="D209" s="390">
        <v>4680115880801</v>
      </c>
      <c r="E209" s="390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94" t="s">
        <v>355</v>
      </c>
      <c r="P209" s="392"/>
      <c r="Q209" s="392"/>
      <c r="R209" s="392"/>
      <c r="S209" s="393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idden="1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8"/>
      <c r="O210" s="394" t="s">
        <v>43</v>
      </c>
      <c r="P210" s="395"/>
      <c r="Q210" s="395"/>
      <c r="R210" s="395"/>
      <c r="S210" s="395"/>
      <c r="T210" s="395"/>
      <c r="U210" s="39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hidden="1" x14ac:dyDescent="0.2">
      <c r="A211" s="397"/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8"/>
      <c r="O211" s="394" t="s">
        <v>43</v>
      </c>
      <c r="P211" s="395"/>
      <c r="Q211" s="395"/>
      <c r="R211" s="395"/>
      <c r="S211" s="395"/>
      <c r="T211" s="395"/>
      <c r="U211" s="39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hidden="1" customHeight="1" x14ac:dyDescent="0.25">
      <c r="A212" s="436" t="s">
        <v>356</v>
      </c>
      <c r="B212" s="436"/>
      <c r="C212" s="436"/>
      <c r="D212" s="436"/>
      <c r="E212" s="436"/>
      <c r="F212" s="436"/>
      <c r="G212" s="436"/>
      <c r="H212" s="436"/>
      <c r="I212" s="436"/>
      <c r="J212" s="436"/>
      <c r="K212" s="436"/>
      <c r="L212" s="436"/>
      <c r="M212" s="436"/>
      <c r="N212" s="436"/>
      <c r="O212" s="436"/>
      <c r="P212" s="436"/>
      <c r="Q212" s="436"/>
      <c r="R212" s="436"/>
      <c r="S212" s="436"/>
      <c r="T212" s="436"/>
      <c r="U212" s="436"/>
      <c r="V212" s="436"/>
      <c r="W212" s="436"/>
      <c r="X212" s="436"/>
      <c r="Y212" s="436"/>
      <c r="Z212" s="63"/>
      <c r="AA212" s="63"/>
    </row>
    <row r="213" spans="1:67" ht="14.25" hidden="1" customHeight="1" x14ac:dyDescent="0.25">
      <c r="A213" s="399" t="s">
        <v>126</v>
      </c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399"/>
      <c r="P213" s="399"/>
      <c r="Q213" s="399"/>
      <c r="R213" s="399"/>
      <c r="S213" s="399"/>
      <c r="T213" s="399"/>
      <c r="U213" s="399"/>
      <c r="V213" s="399"/>
      <c r="W213" s="399"/>
      <c r="X213" s="399"/>
      <c r="Y213" s="399"/>
      <c r="Z213" s="64"/>
      <c r="AA213" s="64"/>
    </row>
    <row r="214" spans="1:67" ht="27" hidden="1" customHeight="1" x14ac:dyDescent="0.25">
      <c r="A214" s="61" t="s">
        <v>357</v>
      </c>
      <c r="B214" s="61" t="s">
        <v>358</v>
      </c>
      <c r="C214" s="35">
        <v>4301011717</v>
      </c>
      <c r="D214" s="390">
        <v>4680115884274</v>
      </c>
      <c r="E214" s="390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0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0" si="40">IFERROR(W214*I214/H214,"0")</f>
        <v>0</v>
      </c>
      <c r="BM214" s="77">
        <f t="shared" ref="BM214:BM220" si="41">IFERROR(X214*I214/H214,"0")</f>
        <v>0</v>
      </c>
      <c r="BN214" s="77">
        <f t="shared" ref="BN214:BN220" si="42">IFERROR(1/J214*(W214/H214),"0")</f>
        <v>0</v>
      </c>
      <c r="BO214" s="77">
        <f t="shared" ref="BO214:BO220" si="43">IFERROR(1/J214*(X214/H214),"0")</f>
        <v>0</v>
      </c>
    </row>
    <row r="215" spans="1:67" ht="27" hidden="1" customHeight="1" x14ac:dyDescent="0.25">
      <c r="A215" s="61" t="s">
        <v>359</v>
      </c>
      <c r="B215" s="61" t="s">
        <v>360</v>
      </c>
      <c r="C215" s="35">
        <v>4301011719</v>
      </c>
      <c r="D215" s="390">
        <v>4680115884298</v>
      </c>
      <c r="E215" s="390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122</v>
      </c>
      <c r="L215" s="37" t="s">
        <v>121</v>
      </c>
      <c r="M215" s="37"/>
      <c r="N215" s="36">
        <v>55</v>
      </c>
      <c r="O215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hidden="1" customHeight="1" x14ac:dyDescent="0.25">
      <c r="A216" s="61" t="s">
        <v>361</v>
      </c>
      <c r="B216" s="61" t="s">
        <v>362</v>
      </c>
      <c r="C216" s="35">
        <v>4301011733</v>
      </c>
      <c r="D216" s="390">
        <v>4680115884250</v>
      </c>
      <c r="E216" s="390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141</v>
      </c>
      <c r="M216" s="37"/>
      <c r="N216" s="36">
        <v>55</v>
      </c>
      <c r="O216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hidden="1" customHeight="1" x14ac:dyDescent="0.25">
      <c r="A217" s="61" t="s">
        <v>363</v>
      </c>
      <c r="B217" s="61" t="s">
        <v>364</v>
      </c>
      <c r="C217" s="35">
        <v>4301011718</v>
      </c>
      <c r="D217" s="390">
        <v>4680115884281</v>
      </c>
      <c r="E217" s="390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121</v>
      </c>
      <c r="M217" s="37"/>
      <c r="N217" s="36">
        <v>55</v>
      </c>
      <c r="O217" s="5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hidden="1" customHeight="1" x14ac:dyDescent="0.25">
      <c r="A218" s="61" t="s">
        <v>365</v>
      </c>
      <c r="B218" s="61" t="s">
        <v>366</v>
      </c>
      <c r="C218" s="35">
        <v>4301011720</v>
      </c>
      <c r="D218" s="390">
        <v>4680115884199</v>
      </c>
      <c r="E218" s="390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121</v>
      </c>
      <c r="M218" s="37"/>
      <c r="N218" s="36">
        <v>55</v>
      </c>
      <c r="O218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hidden="1" customHeight="1" x14ac:dyDescent="0.25">
      <c r="A219" s="61" t="s">
        <v>367</v>
      </c>
      <c r="B219" s="61" t="s">
        <v>368</v>
      </c>
      <c r="C219" s="35">
        <v>4301011716</v>
      </c>
      <c r="D219" s="390">
        <v>4680115884267</v>
      </c>
      <c r="E219" s="390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hidden="1" customHeight="1" x14ac:dyDescent="0.25">
      <c r="A220" s="61" t="s">
        <v>369</v>
      </c>
      <c r="B220" s="61" t="s">
        <v>370</v>
      </c>
      <c r="C220" s="35">
        <v>4301011593</v>
      </c>
      <c r="D220" s="390">
        <v>4680115882973</v>
      </c>
      <c r="E220" s="390"/>
      <c r="F220" s="60">
        <v>0.7</v>
      </c>
      <c r="G220" s="36">
        <v>6</v>
      </c>
      <c r="H220" s="60">
        <v>4.2</v>
      </c>
      <c r="I220" s="60">
        <v>4.5599999999999996</v>
      </c>
      <c r="J220" s="36">
        <v>104</v>
      </c>
      <c r="K220" s="36" t="s">
        <v>122</v>
      </c>
      <c r="L220" s="37" t="s">
        <v>121</v>
      </c>
      <c r="M220" s="37"/>
      <c r="N220" s="36">
        <v>55</v>
      </c>
      <c r="O220" s="5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IFERROR(IF(X220=0,"",ROUNDUP(X220/H220,0)*0.01196),"")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idden="1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398"/>
      <c r="O221" s="394" t="s">
        <v>43</v>
      </c>
      <c r="P221" s="395"/>
      <c r="Q221" s="395"/>
      <c r="R221" s="395"/>
      <c r="S221" s="395"/>
      <c r="T221" s="395"/>
      <c r="U221" s="396"/>
      <c r="V221" s="41" t="s">
        <v>42</v>
      </c>
      <c r="W221" s="42">
        <f>IFERROR(W214/H214,"0")+IFERROR(W215/H215,"0")+IFERROR(W216/H216,"0")+IFERROR(W217/H217,"0")+IFERROR(W218/H218,"0")+IFERROR(W219/H219,"0")+IFERROR(W220/H220,"0")</f>
        <v>0</v>
      </c>
      <c r="X221" s="42">
        <f>IFERROR(X214/H214,"0")+IFERROR(X215/H215,"0")+IFERROR(X216/H216,"0")+IFERROR(X217/H217,"0")+IFERROR(X218/H218,"0")+IFERROR(X219/H219,"0")+IFERROR(X220/H220,"0")</f>
        <v>0</v>
      </c>
      <c r="Y221" s="42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5"/>
      <c r="AA221" s="65"/>
    </row>
    <row r="222" spans="1:67" hidden="1" x14ac:dyDescent="0.2">
      <c r="A222" s="397"/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8"/>
      <c r="O222" s="394" t="s">
        <v>43</v>
      </c>
      <c r="P222" s="395"/>
      <c r="Q222" s="395"/>
      <c r="R222" s="395"/>
      <c r="S222" s="395"/>
      <c r="T222" s="395"/>
      <c r="U222" s="396"/>
      <c r="V222" s="41" t="s">
        <v>0</v>
      </c>
      <c r="W222" s="42">
        <f>IFERROR(SUM(W214:W220),"0")</f>
        <v>0</v>
      </c>
      <c r="X222" s="42">
        <f>IFERROR(SUM(X214:X220),"0")</f>
        <v>0</v>
      </c>
      <c r="Y222" s="41"/>
      <c r="Z222" s="65"/>
      <c r="AA222" s="65"/>
    </row>
    <row r="223" spans="1:67" ht="14.25" hidden="1" customHeight="1" x14ac:dyDescent="0.25">
      <c r="A223" s="399" t="s">
        <v>77</v>
      </c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64"/>
      <c r="AA223" s="64"/>
    </row>
    <row r="224" spans="1:67" ht="27" hidden="1" customHeight="1" x14ac:dyDescent="0.25">
      <c r="A224" s="61" t="s">
        <v>371</v>
      </c>
      <c r="B224" s="61" t="s">
        <v>372</v>
      </c>
      <c r="C224" s="35">
        <v>4301031305</v>
      </c>
      <c r="D224" s="390">
        <v>4607091389845</v>
      </c>
      <c r="E224" s="390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hidden="1" customHeight="1" x14ac:dyDescent="0.25">
      <c r="A225" s="61" t="s">
        <v>373</v>
      </c>
      <c r="B225" s="61" t="s">
        <v>374</v>
      </c>
      <c r="C225" s="35">
        <v>4301031306</v>
      </c>
      <c r="D225" s="390">
        <v>4680115882881</v>
      </c>
      <c r="E225" s="390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08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hidden="1" x14ac:dyDescent="0.2">
      <c r="A226" s="397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8"/>
      <c r="O226" s="394" t="s">
        <v>43</v>
      </c>
      <c r="P226" s="395"/>
      <c r="Q226" s="395"/>
      <c r="R226" s="395"/>
      <c r="S226" s="395"/>
      <c r="T226" s="395"/>
      <c r="U226" s="396"/>
      <c r="V226" s="41" t="s">
        <v>42</v>
      </c>
      <c r="W226" s="42">
        <f>IFERROR(W224/H224,"0")+IFERROR(W225/H225,"0")</f>
        <v>0</v>
      </c>
      <c r="X226" s="42">
        <f>IFERROR(X224/H224,"0")+IFERROR(X225/H225,"0")</f>
        <v>0</v>
      </c>
      <c r="Y226" s="42">
        <f>IFERROR(IF(Y224="",0,Y224),"0")+IFERROR(IF(Y225="",0,Y225),"0")</f>
        <v>0</v>
      </c>
      <c r="Z226" s="65"/>
      <c r="AA226" s="65"/>
    </row>
    <row r="227" spans="1:67" hidden="1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8"/>
      <c r="O227" s="394" t="s">
        <v>43</v>
      </c>
      <c r="P227" s="395"/>
      <c r="Q227" s="395"/>
      <c r="R227" s="395"/>
      <c r="S227" s="395"/>
      <c r="T227" s="395"/>
      <c r="U227" s="396"/>
      <c r="V227" s="41" t="s">
        <v>0</v>
      </c>
      <c r="W227" s="42">
        <f>IFERROR(SUM(W224:W225),"0")</f>
        <v>0</v>
      </c>
      <c r="X227" s="42">
        <f>IFERROR(SUM(X224:X225),"0")</f>
        <v>0</v>
      </c>
      <c r="Y227" s="41"/>
      <c r="Z227" s="65"/>
      <c r="AA227" s="65"/>
    </row>
    <row r="228" spans="1:67" ht="16.5" hidden="1" customHeight="1" x14ac:dyDescent="0.25">
      <c r="A228" s="436" t="s">
        <v>375</v>
      </c>
      <c r="B228" s="436"/>
      <c r="C228" s="436"/>
      <c r="D228" s="436"/>
      <c r="E228" s="436"/>
      <c r="F228" s="436"/>
      <c r="G228" s="436"/>
      <c r="H228" s="436"/>
      <c r="I228" s="436"/>
      <c r="J228" s="436"/>
      <c r="K228" s="436"/>
      <c r="L228" s="436"/>
      <c r="M228" s="436"/>
      <c r="N228" s="436"/>
      <c r="O228" s="436"/>
      <c r="P228" s="436"/>
      <c r="Q228" s="436"/>
      <c r="R228" s="436"/>
      <c r="S228" s="436"/>
      <c r="T228" s="436"/>
      <c r="U228" s="436"/>
      <c r="V228" s="436"/>
      <c r="W228" s="436"/>
      <c r="X228" s="436"/>
      <c r="Y228" s="436"/>
      <c r="Z228" s="63"/>
      <c r="AA228" s="63"/>
    </row>
    <row r="229" spans="1:67" ht="14.25" hidden="1" customHeight="1" x14ac:dyDescent="0.25">
      <c r="A229" s="399" t="s">
        <v>126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64"/>
      <c r="AA229" s="64"/>
    </row>
    <row r="230" spans="1:67" ht="27" hidden="1" customHeight="1" x14ac:dyDescent="0.25">
      <c r="A230" s="61" t="s">
        <v>376</v>
      </c>
      <c r="B230" s="61" t="s">
        <v>377</v>
      </c>
      <c r="C230" s="35">
        <v>4301011826</v>
      </c>
      <c r="D230" s="390">
        <v>4680115884137</v>
      </c>
      <c r="E230" s="390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122</v>
      </c>
      <c r="L230" s="37" t="s">
        <v>121</v>
      </c>
      <c r="M230" s="37"/>
      <c r="N230" s="36">
        <v>55</v>
      </c>
      <c r="O230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7" si="44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ref="BL230:BL237" si="45">IFERROR(W230*I230/H230,"0")</f>
        <v>0</v>
      </c>
      <c r="BM230" s="77">
        <f t="shared" ref="BM230:BM237" si="46">IFERROR(X230*I230/H230,"0")</f>
        <v>0</v>
      </c>
      <c r="BN230" s="77">
        <f t="shared" ref="BN230:BN237" si="47">IFERROR(1/J230*(W230/H230),"0")</f>
        <v>0</v>
      </c>
      <c r="BO230" s="77">
        <f t="shared" ref="BO230:BO237" si="48">IFERROR(1/J230*(X230/H230),"0")</f>
        <v>0</v>
      </c>
    </row>
    <row r="231" spans="1:67" ht="27" hidden="1" customHeight="1" x14ac:dyDescent="0.25">
      <c r="A231" s="61" t="s">
        <v>376</v>
      </c>
      <c r="B231" s="61" t="s">
        <v>378</v>
      </c>
      <c r="C231" s="35">
        <v>4301011942</v>
      </c>
      <c r="D231" s="390">
        <v>4680115884137</v>
      </c>
      <c r="E231" s="390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122</v>
      </c>
      <c r="L231" s="37" t="s">
        <v>130</v>
      </c>
      <c r="M231" s="37"/>
      <c r="N231" s="36">
        <v>55</v>
      </c>
      <c r="O231" s="581" t="s">
        <v>379</v>
      </c>
      <c r="P231" s="392"/>
      <c r="Q231" s="392"/>
      <c r="R231" s="392"/>
      <c r="S231" s="393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44"/>
        <v>0</v>
      </c>
      <c r="Y231" s="40" t="str">
        <f>IFERROR(IF(X231=0,"",ROUNDUP(X231/H231,0)*0.02039),"")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45"/>
        <v>0</v>
      </c>
      <c r="BM231" s="77">
        <f t="shared" si="46"/>
        <v>0</v>
      </c>
      <c r="BN231" s="77">
        <f t="shared" si="47"/>
        <v>0</v>
      </c>
      <c r="BO231" s="77">
        <f t="shared" si="48"/>
        <v>0</v>
      </c>
    </row>
    <row r="232" spans="1:67" ht="27" hidden="1" customHeight="1" x14ac:dyDescent="0.25">
      <c r="A232" s="61" t="s">
        <v>380</v>
      </c>
      <c r="B232" s="61" t="s">
        <v>381</v>
      </c>
      <c r="C232" s="35">
        <v>4301011724</v>
      </c>
      <c r="D232" s="390">
        <v>4680115884236</v>
      </c>
      <c r="E232" s="390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44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45"/>
        <v>0</v>
      </c>
      <c r="BM232" s="77">
        <f t="shared" si="46"/>
        <v>0</v>
      </c>
      <c r="BN232" s="77">
        <f t="shared" si="47"/>
        <v>0</v>
      </c>
      <c r="BO232" s="77">
        <f t="shared" si="48"/>
        <v>0</v>
      </c>
    </row>
    <row r="233" spans="1:67" ht="27" hidden="1" customHeight="1" x14ac:dyDescent="0.25">
      <c r="A233" s="61" t="s">
        <v>382</v>
      </c>
      <c r="B233" s="61" t="s">
        <v>383</v>
      </c>
      <c r="C233" s="35">
        <v>4301011721</v>
      </c>
      <c r="D233" s="390">
        <v>4680115884175</v>
      </c>
      <c r="E233" s="390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122</v>
      </c>
      <c r="L233" s="37" t="s">
        <v>121</v>
      </c>
      <c r="M233" s="37"/>
      <c r="N233" s="36">
        <v>55</v>
      </c>
      <c r="O233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IFERROR(IF(X233=0,"",ROUNDUP(X233/H233,0)*0.02175),"")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hidden="1" customHeight="1" x14ac:dyDescent="0.25">
      <c r="A234" s="61" t="s">
        <v>384</v>
      </c>
      <c r="B234" s="61" t="s">
        <v>385</v>
      </c>
      <c r="C234" s="35">
        <v>4301011824</v>
      </c>
      <c r="D234" s="390">
        <v>4680115884144</v>
      </c>
      <c r="E234" s="390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121</v>
      </c>
      <c r="M234" s="37"/>
      <c r="N234" s="36">
        <v>55</v>
      </c>
      <c r="O234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hidden="1" customHeight="1" x14ac:dyDescent="0.25">
      <c r="A235" s="61" t="s">
        <v>386</v>
      </c>
      <c r="B235" s="61" t="s">
        <v>387</v>
      </c>
      <c r="C235" s="35">
        <v>4301011963</v>
      </c>
      <c r="D235" s="390">
        <v>4680115885288</v>
      </c>
      <c r="E235" s="390"/>
      <c r="F235" s="60">
        <v>0.37</v>
      </c>
      <c r="G235" s="36">
        <v>10</v>
      </c>
      <c r="H235" s="60">
        <v>3.7</v>
      </c>
      <c r="I235" s="60">
        <v>3.94</v>
      </c>
      <c r="J235" s="36">
        <v>120</v>
      </c>
      <c r="K235" s="36" t="s">
        <v>81</v>
      </c>
      <c r="L235" s="37" t="s">
        <v>121</v>
      </c>
      <c r="M235" s="37"/>
      <c r="N235" s="36">
        <v>55</v>
      </c>
      <c r="O235" s="585" t="s">
        <v>388</v>
      </c>
      <c r="P235" s="392"/>
      <c r="Q235" s="392"/>
      <c r="R235" s="392"/>
      <c r="S235" s="393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hidden="1" customHeight="1" x14ac:dyDescent="0.25">
      <c r="A236" s="61" t="s">
        <v>389</v>
      </c>
      <c r="B236" s="61" t="s">
        <v>390</v>
      </c>
      <c r="C236" s="35">
        <v>4301011726</v>
      </c>
      <c r="D236" s="390">
        <v>4680115884182</v>
      </c>
      <c r="E236" s="390"/>
      <c r="F236" s="60">
        <v>0.37</v>
      </c>
      <c r="G236" s="36">
        <v>10</v>
      </c>
      <c r="H236" s="60">
        <v>3.7</v>
      </c>
      <c r="I236" s="60">
        <v>3.94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hidden="1" customHeight="1" x14ac:dyDescent="0.25">
      <c r="A237" s="61" t="s">
        <v>391</v>
      </c>
      <c r="B237" s="61" t="s">
        <v>392</v>
      </c>
      <c r="C237" s="35">
        <v>4301011722</v>
      </c>
      <c r="D237" s="390">
        <v>4680115884205</v>
      </c>
      <c r="E237" s="390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idden="1" x14ac:dyDescent="0.2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8"/>
      <c r="O238" s="394" t="s">
        <v>43</v>
      </c>
      <c r="P238" s="395"/>
      <c r="Q238" s="395"/>
      <c r="R238" s="395"/>
      <c r="S238" s="395"/>
      <c r="T238" s="395"/>
      <c r="U238" s="396"/>
      <c r="V238" s="41" t="s">
        <v>42</v>
      </c>
      <c r="W238" s="42">
        <f>IFERROR(W230/H230,"0")+IFERROR(W231/H231,"0")+IFERROR(W232/H232,"0")+IFERROR(W233/H233,"0")+IFERROR(W234/H234,"0")+IFERROR(W235/H235,"0")+IFERROR(W236/H236,"0")+IFERROR(W237/H237,"0")</f>
        <v>0</v>
      </c>
      <c r="X238" s="42">
        <f>IFERROR(X230/H230,"0")+IFERROR(X231/H231,"0")+IFERROR(X232/H232,"0")+IFERROR(X233/H233,"0")+IFERROR(X234/H234,"0")+IFERROR(X235/H235,"0")+IFERROR(X236/H236,"0")+IFERROR(X237/H237,"0")</f>
        <v>0</v>
      </c>
      <c r="Y238" s="42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5"/>
      <c r="AA238" s="65"/>
    </row>
    <row r="239" spans="1:67" hidden="1" x14ac:dyDescent="0.2">
      <c r="A239" s="397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8"/>
      <c r="O239" s="394" t="s">
        <v>43</v>
      </c>
      <c r="P239" s="395"/>
      <c r="Q239" s="395"/>
      <c r="R239" s="395"/>
      <c r="S239" s="395"/>
      <c r="T239" s="395"/>
      <c r="U239" s="396"/>
      <c r="V239" s="41" t="s">
        <v>0</v>
      </c>
      <c r="W239" s="42">
        <f>IFERROR(SUM(W230:W237),"0")</f>
        <v>0</v>
      </c>
      <c r="X239" s="42">
        <f>IFERROR(SUM(X230:X237),"0")</f>
        <v>0</v>
      </c>
      <c r="Y239" s="41"/>
      <c r="Z239" s="65"/>
      <c r="AA239" s="65"/>
    </row>
    <row r="240" spans="1:67" ht="16.5" hidden="1" customHeight="1" x14ac:dyDescent="0.25">
      <c r="A240" s="436" t="s">
        <v>393</v>
      </c>
      <c r="B240" s="436"/>
      <c r="C240" s="436"/>
      <c r="D240" s="436"/>
      <c r="E240" s="436"/>
      <c r="F240" s="436"/>
      <c r="G240" s="436"/>
      <c r="H240" s="436"/>
      <c r="I240" s="436"/>
      <c r="J240" s="436"/>
      <c r="K240" s="436"/>
      <c r="L240" s="436"/>
      <c r="M240" s="436"/>
      <c r="N240" s="436"/>
      <c r="O240" s="436"/>
      <c r="P240" s="436"/>
      <c r="Q240" s="436"/>
      <c r="R240" s="436"/>
      <c r="S240" s="436"/>
      <c r="T240" s="436"/>
      <c r="U240" s="436"/>
      <c r="V240" s="436"/>
      <c r="W240" s="436"/>
      <c r="X240" s="436"/>
      <c r="Y240" s="436"/>
      <c r="Z240" s="63"/>
      <c r="AA240" s="63"/>
    </row>
    <row r="241" spans="1:67" ht="14.25" hidden="1" customHeight="1" x14ac:dyDescent="0.25">
      <c r="A241" s="399" t="s">
        <v>126</v>
      </c>
      <c r="B241" s="399"/>
      <c r="C241" s="399"/>
      <c r="D241" s="399"/>
      <c r="E241" s="399"/>
      <c r="F241" s="399"/>
      <c r="G241" s="399"/>
      <c r="H241" s="399"/>
      <c r="I241" s="399"/>
      <c r="J241" s="399"/>
      <c r="K241" s="399"/>
      <c r="L241" s="399"/>
      <c r="M241" s="399"/>
      <c r="N241" s="399"/>
      <c r="O241" s="399"/>
      <c r="P241" s="399"/>
      <c r="Q241" s="399"/>
      <c r="R241" s="399"/>
      <c r="S241" s="399"/>
      <c r="T241" s="399"/>
      <c r="U241" s="399"/>
      <c r="V241" s="399"/>
      <c r="W241" s="399"/>
      <c r="X241" s="399"/>
      <c r="Y241" s="399"/>
      <c r="Z241" s="64"/>
      <c r="AA241" s="64"/>
    </row>
    <row r="242" spans="1:67" ht="27" hidden="1" customHeight="1" x14ac:dyDescent="0.25">
      <c r="A242" s="61" t="s">
        <v>394</v>
      </c>
      <c r="B242" s="61" t="s">
        <v>395</v>
      </c>
      <c r="C242" s="35">
        <v>4301012016</v>
      </c>
      <c r="D242" s="390">
        <v>4680115885554</v>
      </c>
      <c r="E242" s="390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122</v>
      </c>
      <c r="L242" s="37" t="s">
        <v>141</v>
      </c>
      <c r="M242" s="37"/>
      <c r="N242" s="36">
        <v>55</v>
      </c>
      <c r="O242" s="574" t="s">
        <v>396</v>
      </c>
      <c r="P242" s="392"/>
      <c r="Q242" s="392"/>
      <c r="R242" s="392"/>
      <c r="S242" s="393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ref="X242:X249" si="49">IFERROR(IF(W242="",0,CEILING((W242/$H242),1)*$H242),"")</f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ref="BL242:BL249" si="50">IFERROR(W242*I242/H242,"0")</f>
        <v>0</v>
      </c>
      <c r="BM242" s="77">
        <f t="shared" ref="BM242:BM249" si="51">IFERROR(X242*I242/H242,"0")</f>
        <v>0</v>
      </c>
      <c r="BN242" s="77">
        <f t="shared" ref="BN242:BN249" si="52">IFERROR(1/J242*(W242/H242),"0")</f>
        <v>0</v>
      </c>
      <c r="BO242" s="77">
        <f t="shared" ref="BO242:BO249" si="53">IFERROR(1/J242*(X242/H242),"0")</f>
        <v>0</v>
      </c>
    </row>
    <row r="243" spans="1:67" ht="27" customHeight="1" x14ac:dyDescent="0.25">
      <c r="A243" s="61" t="s">
        <v>397</v>
      </c>
      <c r="B243" s="61" t="s">
        <v>398</v>
      </c>
      <c r="C243" s="35">
        <v>4301012024</v>
      </c>
      <c r="D243" s="390">
        <v>4680115885615</v>
      </c>
      <c r="E243" s="390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122</v>
      </c>
      <c r="L243" s="37" t="s">
        <v>141</v>
      </c>
      <c r="M243" s="37"/>
      <c r="N243" s="36">
        <v>55</v>
      </c>
      <c r="O243" s="575" t="s">
        <v>399</v>
      </c>
      <c r="P243" s="392"/>
      <c r="Q243" s="392"/>
      <c r="R243" s="392"/>
      <c r="S243" s="393"/>
      <c r="T243" s="38" t="s">
        <v>48</v>
      </c>
      <c r="U243" s="38" t="s">
        <v>48</v>
      </c>
      <c r="V243" s="39" t="s">
        <v>0</v>
      </c>
      <c r="W243" s="57">
        <v>200</v>
      </c>
      <c r="X243" s="54">
        <f t="shared" si="49"/>
        <v>205.20000000000002</v>
      </c>
      <c r="Y243" s="40">
        <f>IFERROR(IF(X243=0,"",ROUNDUP(X243/H243,0)*0.02175),"")</f>
        <v>0.41324999999999995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208.88888888888889</v>
      </c>
      <c r="BM243" s="77">
        <f t="shared" si="51"/>
        <v>214.32</v>
      </c>
      <c r="BN243" s="77">
        <f t="shared" si="52"/>
        <v>0.3306878306878307</v>
      </c>
      <c r="BO243" s="77">
        <f t="shared" si="53"/>
        <v>0.33928571428571425</v>
      </c>
    </row>
    <row r="244" spans="1:67" ht="27" customHeight="1" x14ac:dyDescent="0.25">
      <c r="A244" s="61" t="s">
        <v>400</v>
      </c>
      <c r="B244" s="61" t="s">
        <v>401</v>
      </c>
      <c r="C244" s="35">
        <v>4301011858</v>
      </c>
      <c r="D244" s="390">
        <v>4680115885646</v>
      </c>
      <c r="E244" s="390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76" t="s">
        <v>402</v>
      </c>
      <c r="P244" s="392"/>
      <c r="Q244" s="392"/>
      <c r="R244" s="392"/>
      <c r="S244" s="393"/>
      <c r="T244" s="38" t="s">
        <v>48</v>
      </c>
      <c r="U244" s="38" t="s">
        <v>48</v>
      </c>
      <c r="V244" s="39" t="s">
        <v>0</v>
      </c>
      <c r="W244" s="57">
        <v>200</v>
      </c>
      <c r="X244" s="54">
        <f t="shared" si="49"/>
        <v>205.20000000000002</v>
      </c>
      <c r="Y244" s="40">
        <f>IFERROR(IF(X244=0,"",ROUNDUP(X244/H244,0)*0.02175),"")</f>
        <v>0.41324999999999995</v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208.88888888888889</v>
      </c>
      <c r="BM244" s="77">
        <f t="shared" si="51"/>
        <v>214.32</v>
      </c>
      <c r="BN244" s="77">
        <f t="shared" si="52"/>
        <v>0.3306878306878307</v>
      </c>
      <c r="BO244" s="77">
        <f t="shared" si="53"/>
        <v>0.33928571428571425</v>
      </c>
    </row>
    <row r="245" spans="1:67" ht="27" hidden="1" customHeight="1" x14ac:dyDescent="0.25">
      <c r="A245" s="61" t="s">
        <v>403</v>
      </c>
      <c r="B245" s="61" t="s">
        <v>404</v>
      </c>
      <c r="C245" s="35">
        <v>4301011328</v>
      </c>
      <c r="D245" s="390">
        <v>4607091386011</v>
      </c>
      <c r="E245" s="390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>IFERROR(IF(X245=0,"",ROUNDUP(X245/H245,0)*0.00937),"")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405</v>
      </c>
      <c r="B246" s="61" t="s">
        <v>406</v>
      </c>
      <c r="C246" s="35">
        <v>4301011329</v>
      </c>
      <c r="D246" s="390">
        <v>4607091387308</v>
      </c>
      <c r="E246" s="390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8" t="s">
        <v>48</v>
      </c>
      <c r="U246" s="38" t="s">
        <v>48</v>
      </c>
      <c r="V246" s="39" t="s">
        <v>0</v>
      </c>
      <c r="W246" s="57">
        <v>300</v>
      </c>
      <c r="X246" s="54">
        <f t="shared" si="49"/>
        <v>300</v>
      </c>
      <c r="Y246" s="40">
        <f>IFERROR(IF(X246=0,"",ROUNDUP(X246/H246,0)*0.00937),"")</f>
        <v>0.56220000000000003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312.60000000000002</v>
      </c>
      <c r="BM246" s="77">
        <f t="shared" si="51"/>
        <v>312.60000000000002</v>
      </c>
      <c r="BN246" s="77">
        <f t="shared" si="52"/>
        <v>0.5</v>
      </c>
      <c r="BO246" s="77">
        <f t="shared" si="53"/>
        <v>0.5</v>
      </c>
    </row>
    <row r="247" spans="1:67" ht="27" hidden="1" customHeight="1" x14ac:dyDescent="0.25">
      <c r="A247" s="61" t="s">
        <v>407</v>
      </c>
      <c r="B247" s="61" t="s">
        <v>408</v>
      </c>
      <c r="C247" s="35">
        <v>4301011049</v>
      </c>
      <c r="D247" s="390">
        <v>4607091387339</v>
      </c>
      <c r="E247" s="390"/>
      <c r="F247" s="60">
        <v>0.5</v>
      </c>
      <c r="G247" s="36">
        <v>10</v>
      </c>
      <c r="H247" s="60">
        <v>5</v>
      </c>
      <c r="I247" s="60">
        <v>5.24</v>
      </c>
      <c r="J247" s="36">
        <v>120</v>
      </c>
      <c r="K247" s="36" t="s">
        <v>81</v>
      </c>
      <c r="L247" s="37" t="s">
        <v>121</v>
      </c>
      <c r="M247" s="37"/>
      <c r="N247" s="36">
        <v>55</v>
      </c>
      <c r="O247" s="5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>IFERROR(IF(X247=0,"",ROUNDUP(X247/H247,0)*0.00937),"")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ht="27" hidden="1" customHeight="1" x14ac:dyDescent="0.25">
      <c r="A248" s="61" t="s">
        <v>409</v>
      </c>
      <c r="B248" s="61" t="s">
        <v>410</v>
      </c>
      <c r="C248" s="35">
        <v>4301011573</v>
      </c>
      <c r="D248" s="390">
        <v>4680115881938</v>
      </c>
      <c r="E248" s="39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121</v>
      </c>
      <c r="M248" s="37"/>
      <c r="N248" s="36">
        <v>90</v>
      </c>
      <c r="O248" s="5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49"/>
        <v>0</v>
      </c>
      <c r="Y248" s="40" t="str">
        <f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0"/>
        <v>0</v>
      </c>
      <c r="BM248" s="77">
        <f t="shared" si="51"/>
        <v>0</v>
      </c>
      <c r="BN248" s="77">
        <f t="shared" si="52"/>
        <v>0</v>
      </c>
      <c r="BO248" s="77">
        <f t="shared" si="53"/>
        <v>0</v>
      </c>
    </row>
    <row r="249" spans="1:67" ht="27" hidden="1" customHeight="1" x14ac:dyDescent="0.25">
      <c r="A249" s="61" t="s">
        <v>411</v>
      </c>
      <c r="B249" s="61" t="s">
        <v>412</v>
      </c>
      <c r="C249" s="35">
        <v>4301010944</v>
      </c>
      <c r="D249" s="390">
        <v>4607091387346</v>
      </c>
      <c r="E249" s="39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121</v>
      </c>
      <c r="M249" s="37"/>
      <c r="N249" s="36">
        <v>55</v>
      </c>
      <c r="O249" s="5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49"/>
        <v>0</v>
      </c>
      <c r="Y249" s="40" t="str">
        <f>IFERROR(IF(X249=0,"",ROUNDUP(X249/H249,0)*0.00937),"")</f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0"/>
        <v>0</v>
      </c>
      <c r="BM249" s="77">
        <f t="shared" si="51"/>
        <v>0</v>
      </c>
      <c r="BN249" s="77">
        <f t="shared" si="52"/>
        <v>0</v>
      </c>
      <c r="BO249" s="77">
        <f t="shared" si="53"/>
        <v>0</v>
      </c>
    </row>
    <row r="250" spans="1:67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8"/>
      <c r="O250" s="394" t="s">
        <v>43</v>
      </c>
      <c r="P250" s="395"/>
      <c r="Q250" s="395"/>
      <c r="R250" s="395"/>
      <c r="S250" s="395"/>
      <c r="T250" s="395"/>
      <c r="U250" s="396"/>
      <c r="V250" s="41" t="s">
        <v>42</v>
      </c>
      <c r="W250" s="42">
        <f>IFERROR(W242/H242,"0")+IFERROR(W243/H243,"0")+IFERROR(W244/H244,"0")+IFERROR(W245/H245,"0")+IFERROR(W246/H246,"0")+IFERROR(W247/H247,"0")+IFERROR(W248/H248,"0")+IFERROR(W249/H249,"0")</f>
        <v>97.037037037037038</v>
      </c>
      <c r="X250" s="42">
        <f>IFERROR(X242/H242,"0")+IFERROR(X243/H243,"0")+IFERROR(X244/H244,"0")+IFERROR(X245/H245,"0")+IFERROR(X246/H246,"0")+IFERROR(X247/H247,"0")+IFERROR(X248/H248,"0")+IFERROR(X249/H249,"0")</f>
        <v>98</v>
      </c>
      <c r="Y250" s="42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1.3887</v>
      </c>
      <c r="Z250" s="65"/>
      <c r="AA250" s="65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8"/>
      <c r="O251" s="394" t="s">
        <v>43</v>
      </c>
      <c r="P251" s="395"/>
      <c r="Q251" s="395"/>
      <c r="R251" s="395"/>
      <c r="S251" s="395"/>
      <c r="T251" s="395"/>
      <c r="U251" s="396"/>
      <c r="V251" s="41" t="s">
        <v>0</v>
      </c>
      <c r="W251" s="42">
        <f>IFERROR(SUM(W242:W249),"0")</f>
        <v>700</v>
      </c>
      <c r="X251" s="42">
        <f>IFERROR(SUM(X242:X249),"0")</f>
        <v>710.40000000000009</v>
      </c>
      <c r="Y251" s="41"/>
      <c r="Z251" s="65"/>
      <c r="AA251" s="65"/>
    </row>
    <row r="252" spans="1:67" ht="14.25" hidden="1" customHeight="1" x14ac:dyDescent="0.25">
      <c r="A252" s="399" t="s">
        <v>77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64"/>
      <c r="AA252" s="64"/>
    </row>
    <row r="253" spans="1:67" ht="27" hidden="1" customHeight="1" x14ac:dyDescent="0.25">
      <c r="A253" s="61" t="s">
        <v>413</v>
      </c>
      <c r="B253" s="61" t="s">
        <v>414</v>
      </c>
      <c r="C253" s="35">
        <v>4301030878</v>
      </c>
      <c r="D253" s="390">
        <v>4607091387193</v>
      </c>
      <c r="E253" s="390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5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415</v>
      </c>
      <c r="B254" s="61" t="s">
        <v>416</v>
      </c>
      <c r="C254" s="35">
        <v>4301031153</v>
      </c>
      <c r="D254" s="390">
        <v>4607091387230</v>
      </c>
      <c r="E254" s="390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8" t="s">
        <v>48</v>
      </c>
      <c r="U254" s="38" t="s">
        <v>48</v>
      </c>
      <c r="V254" s="39" t="s">
        <v>0</v>
      </c>
      <c r="W254" s="57">
        <v>590</v>
      </c>
      <c r="X254" s="54">
        <f>IFERROR(IF(W254="",0,CEILING((W254/$H254),1)*$H254),"")</f>
        <v>592.20000000000005</v>
      </c>
      <c r="Y254" s="40">
        <f>IFERROR(IF(X254=0,"",ROUNDUP(X254/H254,0)*0.00753),"")</f>
        <v>1.0617300000000001</v>
      </c>
      <c r="Z254" s="66" t="s">
        <v>48</v>
      </c>
      <c r="AA254" s="67" t="s">
        <v>48</v>
      </c>
      <c r="AE254" s="77"/>
      <c r="BB254" s="226" t="s">
        <v>67</v>
      </c>
      <c r="BL254" s="77">
        <f>IFERROR(W254*I254/H254,"0")</f>
        <v>626.52380952380952</v>
      </c>
      <c r="BM254" s="77">
        <f>IFERROR(X254*I254/H254,"0")</f>
        <v>628.86</v>
      </c>
      <c r="BN254" s="77">
        <f>IFERROR(1/J254*(W254/H254),"0")</f>
        <v>0.90048840048840051</v>
      </c>
      <c r="BO254" s="77">
        <f>IFERROR(1/J254*(X254/H254),"0")</f>
        <v>0.90384615384615385</v>
      </c>
    </row>
    <row r="255" spans="1:67" ht="27" customHeight="1" x14ac:dyDescent="0.25">
      <c r="A255" s="61" t="s">
        <v>417</v>
      </c>
      <c r="B255" s="61" t="s">
        <v>418</v>
      </c>
      <c r="C255" s="35">
        <v>4301031152</v>
      </c>
      <c r="D255" s="390">
        <v>4607091387285</v>
      </c>
      <c r="E255" s="390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8" t="s">
        <v>48</v>
      </c>
      <c r="U255" s="38" t="s">
        <v>48</v>
      </c>
      <c r="V255" s="39" t="s">
        <v>0</v>
      </c>
      <c r="W255" s="57">
        <v>70</v>
      </c>
      <c r="X255" s="54">
        <f>IFERROR(IF(W255="",0,CEILING((W255/$H255),1)*$H255),"")</f>
        <v>71.400000000000006</v>
      </c>
      <c r="Y255" s="40">
        <f>IFERROR(IF(X255=0,"",ROUNDUP(X255/H255,0)*0.00502),"")</f>
        <v>0.17068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74.333333333333329</v>
      </c>
      <c r="BM255" s="77">
        <f>IFERROR(X255*I255/H255,"0")</f>
        <v>75.820000000000007</v>
      </c>
      <c r="BN255" s="77">
        <f>IFERROR(1/J255*(W255/H255),"0")</f>
        <v>0.14245014245014245</v>
      </c>
      <c r="BO255" s="77">
        <f>IFERROR(1/J255*(X255/H255),"0")</f>
        <v>0.14529914529914531</v>
      </c>
    </row>
    <row r="256" spans="1:67" x14ac:dyDescent="0.2">
      <c r="A256" s="397"/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8"/>
      <c r="O256" s="394" t="s">
        <v>43</v>
      </c>
      <c r="P256" s="395"/>
      <c r="Q256" s="395"/>
      <c r="R256" s="395"/>
      <c r="S256" s="395"/>
      <c r="T256" s="395"/>
      <c r="U256" s="396"/>
      <c r="V256" s="41" t="s">
        <v>42</v>
      </c>
      <c r="W256" s="42">
        <f>IFERROR(W253/H253,"0")+IFERROR(W254/H254,"0")+IFERROR(W255/H255,"0")</f>
        <v>173.8095238095238</v>
      </c>
      <c r="X256" s="42">
        <f>IFERROR(X253/H253,"0")+IFERROR(X254/H254,"0")+IFERROR(X255/H255,"0")</f>
        <v>175</v>
      </c>
      <c r="Y256" s="42">
        <f>IFERROR(IF(Y253="",0,Y253),"0")+IFERROR(IF(Y254="",0,Y254),"0")+IFERROR(IF(Y255="",0,Y255),"0")</f>
        <v>1.23241</v>
      </c>
      <c r="Z256" s="65"/>
      <c r="AA256" s="65"/>
    </row>
    <row r="257" spans="1:67" x14ac:dyDescent="0.2">
      <c r="A257" s="397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8"/>
      <c r="O257" s="394" t="s">
        <v>43</v>
      </c>
      <c r="P257" s="395"/>
      <c r="Q257" s="395"/>
      <c r="R257" s="395"/>
      <c r="S257" s="395"/>
      <c r="T257" s="395"/>
      <c r="U257" s="396"/>
      <c r="V257" s="41" t="s">
        <v>0</v>
      </c>
      <c r="W257" s="42">
        <f>IFERROR(SUM(W253:W255),"0")</f>
        <v>660</v>
      </c>
      <c r="X257" s="42">
        <f>IFERROR(SUM(X253:X255),"0")</f>
        <v>663.6</v>
      </c>
      <c r="Y257" s="41"/>
      <c r="Z257" s="65"/>
      <c r="AA257" s="65"/>
    </row>
    <row r="258" spans="1:67" ht="14.25" hidden="1" customHeight="1" x14ac:dyDescent="0.25">
      <c r="A258" s="399" t="s">
        <v>85</v>
      </c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64"/>
      <c r="AA258" s="64"/>
    </row>
    <row r="259" spans="1:67" ht="16.5" customHeight="1" x14ac:dyDescent="0.25">
      <c r="A259" s="61" t="s">
        <v>419</v>
      </c>
      <c r="B259" s="61" t="s">
        <v>420</v>
      </c>
      <c r="C259" s="35">
        <v>4301051100</v>
      </c>
      <c r="D259" s="390">
        <v>4607091387766</v>
      </c>
      <c r="E259" s="390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122</v>
      </c>
      <c r="L259" s="37" t="s">
        <v>141</v>
      </c>
      <c r="M259" s="37"/>
      <c r="N259" s="36">
        <v>40</v>
      </c>
      <c r="O259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8" t="s">
        <v>48</v>
      </c>
      <c r="U259" s="38" t="s">
        <v>48</v>
      </c>
      <c r="V259" s="39" t="s">
        <v>0</v>
      </c>
      <c r="W259" s="57">
        <v>8000</v>
      </c>
      <c r="X259" s="54">
        <f t="shared" ref="X259:X265" si="54">IFERROR(IF(W259="",0,CEILING((W259/$H259),1)*$H259),"")</f>
        <v>8002.8</v>
      </c>
      <c r="Y259" s="40">
        <f>IFERROR(IF(X259=0,"",ROUNDUP(X259/H259,0)*0.02175),"")</f>
        <v>22.3155</v>
      </c>
      <c r="Z259" s="66" t="s">
        <v>48</v>
      </c>
      <c r="AA259" s="67" t="s">
        <v>48</v>
      </c>
      <c r="AE259" s="77"/>
      <c r="BB259" s="228" t="s">
        <v>67</v>
      </c>
      <c r="BL259" s="77">
        <f t="shared" ref="BL259:BL265" si="55">IFERROR(W259*I259/H259,"0")</f>
        <v>8572.3076923076933</v>
      </c>
      <c r="BM259" s="77">
        <f t="shared" ref="BM259:BM265" si="56">IFERROR(X259*I259/H259,"0")</f>
        <v>8575.3080000000009</v>
      </c>
      <c r="BN259" s="77">
        <f t="shared" ref="BN259:BN265" si="57">IFERROR(1/J259*(W259/H259),"0")</f>
        <v>18.315018315018314</v>
      </c>
      <c r="BO259" s="77">
        <f t="shared" ref="BO259:BO265" si="58">IFERROR(1/J259*(X259/H259),"0")</f>
        <v>18.321428571428569</v>
      </c>
    </row>
    <row r="260" spans="1:67" ht="27" hidden="1" customHeight="1" x14ac:dyDescent="0.25">
      <c r="A260" s="61" t="s">
        <v>421</v>
      </c>
      <c r="B260" s="61" t="s">
        <v>422</v>
      </c>
      <c r="C260" s="35">
        <v>4301051116</v>
      </c>
      <c r="D260" s="390">
        <v>4607091387957</v>
      </c>
      <c r="E260" s="390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122</v>
      </c>
      <c r="L260" s="37" t="s">
        <v>80</v>
      </c>
      <c r="M260" s="37"/>
      <c r="N260" s="36">
        <v>40</v>
      </c>
      <c r="O260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54"/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29" t="s">
        <v>67</v>
      </c>
      <c r="BL260" s="77">
        <f t="shared" si="55"/>
        <v>0</v>
      </c>
      <c r="BM260" s="77">
        <f t="shared" si="56"/>
        <v>0</v>
      </c>
      <c r="BN260" s="77">
        <f t="shared" si="57"/>
        <v>0</v>
      </c>
      <c r="BO260" s="77">
        <f t="shared" si="58"/>
        <v>0</v>
      </c>
    </row>
    <row r="261" spans="1:67" ht="27" hidden="1" customHeight="1" x14ac:dyDescent="0.25">
      <c r="A261" s="61" t="s">
        <v>423</v>
      </c>
      <c r="B261" s="61" t="s">
        <v>424</v>
      </c>
      <c r="C261" s="35">
        <v>4301051115</v>
      </c>
      <c r="D261" s="390">
        <v>4607091387964</v>
      </c>
      <c r="E261" s="390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122</v>
      </c>
      <c r="L261" s="37" t="s">
        <v>80</v>
      </c>
      <c r="M261" s="37"/>
      <c r="N261" s="36">
        <v>40</v>
      </c>
      <c r="O261" s="5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54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0" t="s">
        <v>67</v>
      </c>
      <c r="BL261" s="77">
        <f t="shared" si="55"/>
        <v>0</v>
      </c>
      <c r="BM261" s="77">
        <f t="shared" si="56"/>
        <v>0</v>
      </c>
      <c r="BN261" s="77">
        <f t="shared" si="57"/>
        <v>0</v>
      </c>
      <c r="BO261" s="77">
        <f t="shared" si="58"/>
        <v>0</v>
      </c>
    </row>
    <row r="262" spans="1:67" ht="16.5" customHeight="1" x14ac:dyDescent="0.25">
      <c r="A262" s="61" t="s">
        <v>425</v>
      </c>
      <c r="B262" s="61" t="s">
        <v>426</v>
      </c>
      <c r="C262" s="35">
        <v>4301051731</v>
      </c>
      <c r="D262" s="390">
        <v>4680115884618</v>
      </c>
      <c r="E262" s="390"/>
      <c r="F262" s="60">
        <v>0.6</v>
      </c>
      <c r="G262" s="36">
        <v>6</v>
      </c>
      <c r="H262" s="60">
        <v>3.6</v>
      </c>
      <c r="I262" s="60">
        <v>3.81</v>
      </c>
      <c r="J262" s="36">
        <v>120</v>
      </c>
      <c r="K262" s="36" t="s">
        <v>81</v>
      </c>
      <c r="L262" s="37" t="s">
        <v>80</v>
      </c>
      <c r="M262" s="37"/>
      <c r="N262" s="36">
        <v>45</v>
      </c>
      <c r="O262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8" t="s">
        <v>48</v>
      </c>
      <c r="U262" s="38" t="s">
        <v>48</v>
      </c>
      <c r="V262" s="39" t="s">
        <v>0</v>
      </c>
      <c r="W262" s="57">
        <v>180</v>
      </c>
      <c r="X262" s="54">
        <f t="shared" si="54"/>
        <v>180</v>
      </c>
      <c r="Y262" s="40">
        <f>IFERROR(IF(X262=0,"",ROUNDUP(X262/H262,0)*0.00937),"")</f>
        <v>0.46849999999999997</v>
      </c>
      <c r="Z262" s="66" t="s">
        <v>48</v>
      </c>
      <c r="AA262" s="67" t="s">
        <v>48</v>
      </c>
      <c r="AE262" s="77"/>
      <c r="BB262" s="231" t="s">
        <v>67</v>
      </c>
      <c r="BL262" s="77">
        <f t="shared" si="55"/>
        <v>190.49999999999997</v>
      </c>
      <c r="BM262" s="77">
        <f t="shared" si="56"/>
        <v>190.49999999999997</v>
      </c>
      <c r="BN262" s="77">
        <f t="shared" si="57"/>
        <v>0.41666666666666669</v>
      </c>
      <c r="BO262" s="77">
        <f t="shared" si="58"/>
        <v>0.41666666666666669</v>
      </c>
    </row>
    <row r="263" spans="1:67" ht="27" hidden="1" customHeight="1" x14ac:dyDescent="0.25">
      <c r="A263" s="61" t="s">
        <v>427</v>
      </c>
      <c r="B263" s="61" t="s">
        <v>428</v>
      </c>
      <c r="C263" s="35">
        <v>4301051705</v>
      </c>
      <c r="D263" s="390">
        <v>4680115884588</v>
      </c>
      <c r="E263" s="390"/>
      <c r="F263" s="60">
        <v>0.5</v>
      </c>
      <c r="G263" s="36">
        <v>6</v>
      </c>
      <c r="H263" s="60">
        <v>3</v>
      </c>
      <c r="I263" s="60">
        <v>3.266</v>
      </c>
      <c r="J263" s="36">
        <v>156</v>
      </c>
      <c r="K263" s="36" t="s">
        <v>81</v>
      </c>
      <c r="L263" s="37" t="s">
        <v>80</v>
      </c>
      <c r="M263" s="37"/>
      <c r="N263" s="36">
        <v>40</v>
      </c>
      <c r="O263" s="5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4"/>
        <v>0</v>
      </c>
      <c r="Y263" s="40" t="str">
        <f>IFERROR(IF(X263=0,"",ROUNDUP(X263/H263,0)*0.00753),"")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55"/>
        <v>0</v>
      </c>
      <c r="BM263" s="77">
        <f t="shared" si="56"/>
        <v>0</v>
      </c>
      <c r="BN263" s="77">
        <f t="shared" si="57"/>
        <v>0</v>
      </c>
      <c r="BO263" s="77">
        <f t="shared" si="58"/>
        <v>0</v>
      </c>
    </row>
    <row r="264" spans="1:67" ht="27" hidden="1" customHeight="1" x14ac:dyDescent="0.25">
      <c r="A264" s="61" t="s">
        <v>429</v>
      </c>
      <c r="B264" s="61" t="s">
        <v>430</v>
      </c>
      <c r="C264" s="35">
        <v>4301051130</v>
      </c>
      <c r="D264" s="390">
        <v>4607091387537</v>
      </c>
      <c r="E264" s="390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4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55"/>
        <v>0</v>
      </c>
      <c r="BM264" s="77">
        <f t="shared" si="56"/>
        <v>0</v>
      </c>
      <c r="BN264" s="77">
        <f t="shared" si="57"/>
        <v>0</v>
      </c>
      <c r="BO264" s="77">
        <f t="shared" si="58"/>
        <v>0</v>
      </c>
    </row>
    <row r="265" spans="1:67" ht="27" hidden="1" customHeight="1" x14ac:dyDescent="0.25">
      <c r="A265" s="61" t="s">
        <v>431</v>
      </c>
      <c r="B265" s="61" t="s">
        <v>432</v>
      </c>
      <c r="C265" s="35">
        <v>4301051132</v>
      </c>
      <c r="D265" s="390">
        <v>4607091387513</v>
      </c>
      <c r="E265" s="390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81</v>
      </c>
      <c r="L265" s="37" t="s">
        <v>80</v>
      </c>
      <c r="M265" s="37"/>
      <c r="N265" s="36">
        <v>40</v>
      </c>
      <c r="O265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4"/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55"/>
        <v>0</v>
      </c>
      <c r="BM265" s="77">
        <f t="shared" si="56"/>
        <v>0</v>
      </c>
      <c r="BN265" s="77">
        <f t="shared" si="57"/>
        <v>0</v>
      </c>
      <c r="BO265" s="77">
        <f t="shared" si="58"/>
        <v>0</v>
      </c>
    </row>
    <row r="266" spans="1:67" x14ac:dyDescent="0.2">
      <c r="A266" s="397"/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8"/>
      <c r="O266" s="394" t="s">
        <v>43</v>
      </c>
      <c r="P266" s="395"/>
      <c r="Q266" s="395"/>
      <c r="R266" s="395"/>
      <c r="S266" s="395"/>
      <c r="T266" s="395"/>
      <c r="U266" s="396"/>
      <c r="V266" s="41" t="s">
        <v>42</v>
      </c>
      <c r="W266" s="42">
        <f>IFERROR(W259/H259,"0")+IFERROR(W260/H260,"0")+IFERROR(W261/H261,"0")+IFERROR(W262/H262,"0")+IFERROR(W263/H263,"0")+IFERROR(W264/H264,"0")+IFERROR(W265/H265,"0")</f>
        <v>1075.6410256410256</v>
      </c>
      <c r="X266" s="42">
        <f>IFERROR(X259/H259,"0")+IFERROR(X260/H260,"0")+IFERROR(X261/H261,"0")+IFERROR(X262/H262,"0")+IFERROR(X263/H263,"0")+IFERROR(X264/H264,"0")+IFERROR(X265/H265,"0")</f>
        <v>1076</v>
      </c>
      <c r="Y266" s="42">
        <f>IFERROR(IF(Y259="",0,Y259),"0")+IFERROR(IF(Y260="",0,Y260),"0")+IFERROR(IF(Y261="",0,Y261),"0")+IFERROR(IF(Y262="",0,Y262),"0")+IFERROR(IF(Y263="",0,Y263),"0")+IFERROR(IF(Y264="",0,Y264),"0")+IFERROR(IF(Y265="",0,Y265),"0")</f>
        <v>22.783999999999999</v>
      </c>
      <c r="Z266" s="65"/>
      <c r="AA266" s="65"/>
    </row>
    <row r="267" spans="1:67" x14ac:dyDescent="0.2">
      <c r="A267" s="397"/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8"/>
      <c r="O267" s="394" t="s">
        <v>43</v>
      </c>
      <c r="P267" s="395"/>
      <c r="Q267" s="395"/>
      <c r="R267" s="395"/>
      <c r="S267" s="395"/>
      <c r="T267" s="395"/>
      <c r="U267" s="396"/>
      <c r="V267" s="41" t="s">
        <v>0</v>
      </c>
      <c r="W267" s="42">
        <f>IFERROR(SUM(W259:W265),"0")</f>
        <v>8180</v>
      </c>
      <c r="X267" s="42">
        <f>IFERROR(SUM(X259:X265),"0")</f>
        <v>8182.8</v>
      </c>
      <c r="Y267" s="41"/>
      <c r="Z267" s="65"/>
      <c r="AA267" s="65"/>
    </row>
    <row r="268" spans="1:67" ht="14.25" hidden="1" customHeight="1" x14ac:dyDescent="0.25">
      <c r="A268" s="399" t="s">
        <v>228</v>
      </c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399"/>
      <c r="P268" s="399"/>
      <c r="Q268" s="399"/>
      <c r="R268" s="399"/>
      <c r="S268" s="399"/>
      <c r="T268" s="399"/>
      <c r="U268" s="399"/>
      <c r="V268" s="399"/>
      <c r="W268" s="399"/>
      <c r="X268" s="399"/>
      <c r="Y268" s="399"/>
      <c r="Z268" s="64"/>
      <c r="AA268" s="64"/>
    </row>
    <row r="269" spans="1:67" ht="16.5" customHeight="1" x14ac:dyDescent="0.25">
      <c r="A269" s="61" t="s">
        <v>433</v>
      </c>
      <c r="B269" s="61" t="s">
        <v>434</v>
      </c>
      <c r="C269" s="35">
        <v>4301060379</v>
      </c>
      <c r="D269" s="390">
        <v>4607091380880</v>
      </c>
      <c r="E269" s="390"/>
      <c r="F269" s="60">
        <v>1.4</v>
      </c>
      <c r="G269" s="36">
        <v>6</v>
      </c>
      <c r="H269" s="60">
        <v>8.4</v>
      </c>
      <c r="I269" s="60">
        <v>8.9640000000000004</v>
      </c>
      <c r="J269" s="36">
        <v>56</v>
      </c>
      <c r="K269" s="36" t="s">
        <v>122</v>
      </c>
      <c r="L269" s="37" t="s">
        <v>80</v>
      </c>
      <c r="M269" s="37"/>
      <c r="N269" s="36">
        <v>30</v>
      </c>
      <c r="O269" s="556" t="s">
        <v>435</v>
      </c>
      <c r="P269" s="392"/>
      <c r="Q269" s="392"/>
      <c r="R269" s="392"/>
      <c r="S269" s="393"/>
      <c r="T269" s="38" t="s">
        <v>48</v>
      </c>
      <c r="U269" s="38" t="s">
        <v>48</v>
      </c>
      <c r="V269" s="39" t="s">
        <v>0</v>
      </c>
      <c r="W269" s="57">
        <v>80</v>
      </c>
      <c r="X269" s="54">
        <f>IFERROR(IF(W269="",0,CEILING((W269/$H269),1)*$H269),"")</f>
        <v>84</v>
      </c>
      <c r="Y269" s="40">
        <f>IFERROR(IF(X269=0,"",ROUNDUP(X269/H269,0)*0.02175),"")</f>
        <v>0.21749999999999997</v>
      </c>
      <c r="Z269" s="66" t="s">
        <v>48</v>
      </c>
      <c r="AA269" s="67" t="s">
        <v>48</v>
      </c>
      <c r="AE269" s="77"/>
      <c r="BB269" s="235" t="s">
        <v>67</v>
      </c>
      <c r="BL269" s="77">
        <f>IFERROR(W269*I269/H269,"0")</f>
        <v>85.371428571428567</v>
      </c>
      <c r="BM269" s="77">
        <f>IFERROR(X269*I269/H269,"0")</f>
        <v>89.64</v>
      </c>
      <c r="BN269" s="77">
        <f>IFERROR(1/J269*(W269/H269),"0")</f>
        <v>0.17006802721088435</v>
      </c>
      <c r="BO269" s="77">
        <f>IFERROR(1/J269*(X269/H269),"0")</f>
        <v>0.17857142857142855</v>
      </c>
    </row>
    <row r="270" spans="1:67" ht="27" customHeight="1" x14ac:dyDescent="0.25">
      <c r="A270" s="61" t="s">
        <v>436</v>
      </c>
      <c r="B270" s="61" t="s">
        <v>437</v>
      </c>
      <c r="C270" s="35">
        <v>4301060308</v>
      </c>
      <c r="D270" s="390">
        <v>4607091384482</v>
      </c>
      <c r="E270" s="390"/>
      <c r="F270" s="60">
        <v>1.3</v>
      </c>
      <c r="G270" s="36">
        <v>6</v>
      </c>
      <c r="H270" s="60">
        <v>7.8</v>
      </c>
      <c r="I270" s="60">
        <v>8.3640000000000008</v>
      </c>
      <c r="J270" s="36">
        <v>56</v>
      </c>
      <c r="K270" s="36" t="s">
        <v>122</v>
      </c>
      <c r="L270" s="37" t="s">
        <v>80</v>
      </c>
      <c r="M270" s="37"/>
      <c r="N270" s="36">
        <v>30</v>
      </c>
      <c r="O270" s="5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8" t="s">
        <v>48</v>
      </c>
      <c r="U270" s="38" t="s">
        <v>48</v>
      </c>
      <c r="V270" s="39" t="s">
        <v>0</v>
      </c>
      <c r="W270" s="57">
        <v>590</v>
      </c>
      <c r="X270" s="54">
        <f>IFERROR(IF(W270="",0,CEILING((W270/$H270),1)*$H270),"")</f>
        <v>592.79999999999995</v>
      </c>
      <c r="Y270" s="40">
        <f>IFERROR(IF(X270=0,"",ROUNDUP(X270/H270,0)*0.02175),"")</f>
        <v>1.6529999999999998</v>
      </c>
      <c r="Z270" s="66" t="s">
        <v>48</v>
      </c>
      <c r="AA270" s="67" t="s">
        <v>48</v>
      </c>
      <c r="AE270" s="77"/>
      <c r="BB270" s="236" t="s">
        <v>67</v>
      </c>
      <c r="BL270" s="77">
        <f>IFERROR(W270*I270/H270,"0")</f>
        <v>632.6615384615385</v>
      </c>
      <c r="BM270" s="77">
        <f>IFERROR(X270*I270/H270,"0")</f>
        <v>635.6640000000001</v>
      </c>
      <c r="BN270" s="77">
        <f>IFERROR(1/J270*(W270/H270),"0")</f>
        <v>1.3507326007326008</v>
      </c>
      <c r="BO270" s="77">
        <f>IFERROR(1/J270*(X270/H270),"0")</f>
        <v>1.357142857142857</v>
      </c>
    </row>
    <row r="271" spans="1:67" ht="16.5" customHeight="1" x14ac:dyDescent="0.25">
      <c r="A271" s="61" t="s">
        <v>438</v>
      </c>
      <c r="B271" s="61" t="s">
        <v>439</v>
      </c>
      <c r="C271" s="35">
        <v>4301060325</v>
      </c>
      <c r="D271" s="390">
        <v>4607091380897</v>
      </c>
      <c r="E271" s="390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122</v>
      </c>
      <c r="L271" s="37" t="s">
        <v>80</v>
      </c>
      <c r="M271" s="37"/>
      <c r="N271" s="36">
        <v>30</v>
      </c>
      <c r="O271" s="5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8" t="s">
        <v>48</v>
      </c>
      <c r="U271" s="38" t="s">
        <v>48</v>
      </c>
      <c r="V271" s="39" t="s">
        <v>0</v>
      </c>
      <c r="W271" s="57">
        <v>200</v>
      </c>
      <c r="X271" s="54">
        <f>IFERROR(IF(W271="",0,CEILING((W271/$H271),1)*$H271),"")</f>
        <v>201.60000000000002</v>
      </c>
      <c r="Y271" s="40">
        <f>IFERROR(IF(X271=0,"",ROUNDUP(X271/H271,0)*0.02175),"")</f>
        <v>0.52200000000000002</v>
      </c>
      <c r="Z271" s="66" t="s">
        <v>48</v>
      </c>
      <c r="AA271" s="67" t="s">
        <v>48</v>
      </c>
      <c r="AE271" s="77"/>
      <c r="BB271" s="237" t="s">
        <v>67</v>
      </c>
      <c r="BL271" s="77">
        <f>IFERROR(W271*I271/H271,"0")</f>
        <v>213.42857142857144</v>
      </c>
      <c r="BM271" s="77">
        <f>IFERROR(X271*I271/H271,"0")</f>
        <v>215.13600000000002</v>
      </c>
      <c r="BN271" s="77">
        <f>IFERROR(1/J271*(W271/H271),"0")</f>
        <v>0.42517006802721086</v>
      </c>
      <c r="BO271" s="77">
        <f>IFERROR(1/J271*(X271/H271),"0")</f>
        <v>0.42857142857142855</v>
      </c>
    </row>
    <row r="272" spans="1:67" x14ac:dyDescent="0.2">
      <c r="A272" s="397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8"/>
      <c r="O272" s="394" t="s">
        <v>43</v>
      </c>
      <c r="P272" s="395"/>
      <c r="Q272" s="395"/>
      <c r="R272" s="395"/>
      <c r="S272" s="395"/>
      <c r="T272" s="395"/>
      <c r="U272" s="396"/>
      <c r="V272" s="41" t="s">
        <v>42</v>
      </c>
      <c r="W272" s="42">
        <f>IFERROR(W269/H269,"0")+IFERROR(W270/H270,"0")+IFERROR(W271/H271,"0")</f>
        <v>108.97435897435898</v>
      </c>
      <c r="X272" s="42">
        <f>IFERROR(X269/H269,"0")+IFERROR(X270/H270,"0")+IFERROR(X271/H271,"0")</f>
        <v>110</v>
      </c>
      <c r="Y272" s="42">
        <f>IFERROR(IF(Y269="",0,Y269),"0")+IFERROR(IF(Y270="",0,Y270),"0")+IFERROR(IF(Y271="",0,Y271),"0")</f>
        <v>2.3925000000000001</v>
      </c>
      <c r="Z272" s="65"/>
      <c r="AA272" s="65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8"/>
      <c r="O273" s="394" t="s">
        <v>43</v>
      </c>
      <c r="P273" s="395"/>
      <c r="Q273" s="395"/>
      <c r="R273" s="395"/>
      <c r="S273" s="395"/>
      <c r="T273" s="395"/>
      <c r="U273" s="396"/>
      <c r="V273" s="41" t="s">
        <v>0</v>
      </c>
      <c r="W273" s="42">
        <f>IFERROR(SUM(W269:W271),"0")</f>
        <v>870</v>
      </c>
      <c r="X273" s="42">
        <f>IFERROR(SUM(X269:X271),"0")</f>
        <v>878.4</v>
      </c>
      <c r="Y273" s="41"/>
      <c r="Z273" s="65"/>
      <c r="AA273" s="65"/>
    </row>
    <row r="274" spans="1:67" ht="14.25" hidden="1" customHeight="1" x14ac:dyDescent="0.25">
      <c r="A274" s="399" t="s">
        <v>104</v>
      </c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399"/>
      <c r="P274" s="399"/>
      <c r="Q274" s="399"/>
      <c r="R274" s="399"/>
      <c r="S274" s="399"/>
      <c r="T274" s="399"/>
      <c r="U274" s="399"/>
      <c r="V274" s="399"/>
      <c r="W274" s="399"/>
      <c r="X274" s="399"/>
      <c r="Y274" s="399"/>
      <c r="Z274" s="64"/>
      <c r="AA274" s="64"/>
    </row>
    <row r="275" spans="1:67" ht="16.5" hidden="1" customHeight="1" x14ac:dyDescent="0.25">
      <c r="A275" s="61" t="s">
        <v>440</v>
      </c>
      <c r="B275" s="61" t="s">
        <v>441</v>
      </c>
      <c r="C275" s="35">
        <v>4301030232</v>
      </c>
      <c r="D275" s="390">
        <v>4607091388374</v>
      </c>
      <c r="E275" s="390"/>
      <c r="F275" s="60">
        <v>0.38</v>
      </c>
      <c r="G275" s="36">
        <v>8</v>
      </c>
      <c r="H275" s="60">
        <v>3.04</v>
      </c>
      <c r="I275" s="60">
        <v>3.28</v>
      </c>
      <c r="J275" s="36">
        <v>156</v>
      </c>
      <c r="K275" s="36" t="s">
        <v>81</v>
      </c>
      <c r="L275" s="37" t="s">
        <v>108</v>
      </c>
      <c r="M275" s="37"/>
      <c r="N275" s="36">
        <v>180</v>
      </c>
      <c r="O275" s="559" t="s">
        <v>442</v>
      </c>
      <c r="P275" s="392"/>
      <c r="Q275" s="392"/>
      <c r="R275" s="392"/>
      <c r="S275" s="393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27" hidden="1" customHeight="1" x14ac:dyDescent="0.25">
      <c r="A276" s="61" t="s">
        <v>443</v>
      </c>
      <c r="B276" s="61" t="s">
        <v>444</v>
      </c>
      <c r="C276" s="35">
        <v>4301030235</v>
      </c>
      <c r="D276" s="390">
        <v>4607091388381</v>
      </c>
      <c r="E276" s="390"/>
      <c r="F276" s="60">
        <v>0.38</v>
      </c>
      <c r="G276" s="36">
        <v>8</v>
      </c>
      <c r="H276" s="60">
        <v>3.04</v>
      </c>
      <c r="I276" s="60">
        <v>3.32</v>
      </c>
      <c r="J276" s="36">
        <v>156</v>
      </c>
      <c r="K276" s="36" t="s">
        <v>81</v>
      </c>
      <c r="L276" s="37" t="s">
        <v>108</v>
      </c>
      <c r="M276" s="37"/>
      <c r="N276" s="36">
        <v>180</v>
      </c>
      <c r="O276" s="560" t="s">
        <v>445</v>
      </c>
      <c r="P276" s="392"/>
      <c r="Q276" s="392"/>
      <c r="R276" s="392"/>
      <c r="S276" s="393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hidden="1" customHeight="1" x14ac:dyDescent="0.25">
      <c r="A277" s="61" t="s">
        <v>446</v>
      </c>
      <c r="B277" s="61" t="s">
        <v>447</v>
      </c>
      <c r="C277" s="35">
        <v>4301030233</v>
      </c>
      <c r="D277" s="390">
        <v>4607091388404</v>
      </c>
      <c r="E277" s="390"/>
      <c r="F277" s="60">
        <v>0.17</v>
      </c>
      <c r="G277" s="36">
        <v>15</v>
      </c>
      <c r="H277" s="60">
        <v>2.5499999999999998</v>
      </c>
      <c r="I277" s="60">
        <v>2.9</v>
      </c>
      <c r="J277" s="36">
        <v>156</v>
      </c>
      <c r="K277" s="36" t="s">
        <v>81</v>
      </c>
      <c r="L277" s="37" t="s">
        <v>108</v>
      </c>
      <c r="M277" s="37"/>
      <c r="N277" s="36">
        <v>180</v>
      </c>
      <c r="O277" s="5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0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idden="1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8"/>
      <c r="O278" s="394" t="s">
        <v>43</v>
      </c>
      <c r="P278" s="395"/>
      <c r="Q278" s="395"/>
      <c r="R278" s="395"/>
      <c r="S278" s="395"/>
      <c r="T278" s="395"/>
      <c r="U278" s="396"/>
      <c r="V278" s="41" t="s">
        <v>42</v>
      </c>
      <c r="W278" s="42">
        <f>IFERROR(W275/H275,"0")+IFERROR(W276/H276,"0")+IFERROR(W277/H277,"0")</f>
        <v>0</v>
      </c>
      <c r="X278" s="42">
        <f>IFERROR(X275/H275,"0")+IFERROR(X276/H276,"0")+IFERROR(X277/H277,"0")</f>
        <v>0</v>
      </c>
      <c r="Y278" s="42">
        <f>IFERROR(IF(Y275="",0,Y275),"0")+IFERROR(IF(Y276="",0,Y276),"0")+IFERROR(IF(Y277="",0,Y277),"0")</f>
        <v>0</v>
      </c>
      <c r="Z278" s="65"/>
      <c r="AA278" s="65"/>
    </row>
    <row r="279" spans="1:67" hidden="1" x14ac:dyDescent="0.2">
      <c r="A279" s="397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8"/>
      <c r="O279" s="394" t="s">
        <v>43</v>
      </c>
      <c r="P279" s="395"/>
      <c r="Q279" s="395"/>
      <c r="R279" s="395"/>
      <c r="S279" s="395"/>
      <c r="T279" s="395"/>
      <c r="U279" s="396"/>
      <c r="V279" s="41" t="s">
        <v>0</v>
      </c>
      <c r="W279" s="42">
        <f>IFERROR(SUM(W275:W277),"0")</f>
        <v>0</v>
      </c>
      <c r="X279" s="42">
        <f>IFERROR(SUM(X275:X277),"0")</f>
        <v>0</v>
      </c>
      <c r="Y279" s="41"/>
      <c r="Z279" s="65"/>
      <c r="AA279" s="65"/>
    </row>
    <row r="280" spans="1:67" ht="14.25" hidden="1" customHeight="1" x14ac:dyDescent="0.25">
      <c r="A280" s="399" t="s">
        <v>448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64"/>
      <c r="AA280" s="64"/>
    </row>
    <row r="281" spans="1:67" ht="16.5" hidden="1" customHeight="1" x14ac:dyDescent="0.25">
      <c r="A281" s="61" t="s">
        <v>449</v>
      </c>
      <c r="B281" s="61" t="s">
        <v>450</v>
      </c>
      <c r="C281" s="35">
        <v>4301180007</v>
      </c>
      <c r="D281" s="390">
        <v>4680115881808</v>
      </c>
      <c r="E281" s="390"/>
      <c r="F281" s="60">
        <v>0.1</v>
      </c>
      <c r="G281" s="36">
        <v>20</v>
      </c>
      <c r="H281" s="60">
        <v>2</v>
      </c>
      <c r="I281" s="60">
        <v>2.2400000000000002</v>
      </c>
      <c r="J281" s="36">
        <v>238</v>
      </c>
      <c r="K281" s="36" t="s">
        <v>452</v>
      </c>
      <c r="L281" s="37" t="s">
        <v>451</v>
      </c>
      <c r="M281" s="37"/>
      <c r="N281" s="36">
        <v>730</v>
      </c>
      <c r="O281" s="5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IFERROR(IF(X281=0,"",ROUNDUP(X281/H281,0)*0.00474),"")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453</v>
      </c>
      <c r="B282" s="61" t="s">
        <v>454</v>
      </c>
      <c r="C282" s="35">
        <v>4301180006</v>
      </c>
      <c r="D282" s="390">
        <v>4680115881822</v>
      </c>
      <c r="E282" s="390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452</v>
      </c>
      <c r="L282" s="37" t="s">
        <v>451</v>
      </c>
      <c r="M282" s="37"/>
      <c r="N282" s="36">
        <v>730</v>
      </c>
      <c r="O282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IFERROR(IF(X282=0,"",ROUNDUP(X282/H282,0)*0.00474),"")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hidden="1" customHeight="1" x14ac:dyDescent="0.25">
      <c r="A283" s="61" t="s">
        <v>455</v>
      </c>
      <c r="B283" s="61" t="s">
        <v>456</v>
      </c>
      <c r="C283" s="35">
        <v>4301180001</v>
      </c>
      <c r="D283" s="390">
        <v>4680115880016</v>
      </c>
      <c r="E283" s="390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452</v>
      </c>
      <c r="L283" s="37" t="s">
        <v>451</v>
      </c>
      <c r="M283" s="37"/>
      <c r="N283" s="36">
        <v>730</v>
      </c>
      <c r="O283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IFERROR(IF(X283=0,"",ROUNDUP(X283/H283,0)*0.00474),"")</f>
        <v/>
      </c>
      <c r="Z283" s="66" t="s">
        <v>48</v>
      </c>
      <c r="AA283" s="67" t="s">
        <v>48</v>
      </c>
      <c r="AE283" s="77"/>
      <c r="BB283" s="243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idden="1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8"/>
      <c r="O284" s="394" t="s">
        <v>43</v>
      </c>
      <c r="P284" s="395"/>
      <c r="Q284" s="395"/>
      <c r="R284" s="395"/>
      <c r="S284" s="395"/>
      <c r="T284" s="395"/>
      <c r="U284" s="396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hidden="1" x14ac:dyDescent="0.2">
      <c r="A285" s="397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8"/>
      <c r="O285" s="394" t="s">
        <v>43</v>
      </c>
      <c r="P285" s="395"/>
      <c r="Q285" s="395"/>
      <c r="R285" s="395"/>
      <c r="S285" s="395"/>
      <c r="T285" s="395"/>
      <c r="U285" s="396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6.5" hidden="1" customHeight="1" x14ac:dyDescent="0.25">
      <c r="A286" s="436" t="s">
        <v>457</v>
      </c>
      <c r="B286" s="436"/>
      <c r="C286" s="436"/>
      <c r="D286" s="436"/>
      <c r="E286" s="436"/>
      <c r="F286" s="436"/>
      <c r="G286" s="436"/>
      <c r="H286" s="436"/>
      <c r="I286" s="436"/>
      <c r="J286" s="436"/>
      <c r="K286" s="436"/>
      <c r="L286" s="436"/>
      <c r="M286" s="436"/>
      <c r="N286" s="436"/>
      <c r="O286" s="436"/>
      <c r="P286" s="436"/>
      <c r="Q286" s="436"/>
      <c r="R286" s="436"/>
      <c r="S286" s="436"/>
      <c r="T286" s="436"/>
      <c r="U286" s="436"/>
      <c r="V286" s="436"/>
      <c r="W286" s="436"/>
      <c r="X286" s="436"/>
      <c r="Y286" s="436"/>
      <c r="Z286" s="63"/>
      <c r="AA286" s="63"/>
    </row>
    <row r="287" spans="1:67" ht="14.25" hidden="1" customHeight="1" x14ac:dyDescent="0.25">
      <c r="A287" s="399" t="s">
        <v>126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64"/>
      <c r="AA287" s="64"/>
    </row>
    <row r="288" spans="1:67" ht="27" hidden="1" customHeight="1" x14ac:dyDescent="0.25">
      <c r="A288" s="61" t="s">
        <v>458</v>
      </c>
      <c r="B288" s="61" t="s">
        <v>459</v>
      </c>
      <c r="C288" s="35">
        <v>4301011315</v>
      </c>
      <c r="D288" s="390">
        <v>4607091387421</v>
      </c>
      <c r="E288" s="390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122</v>
      </c>
      <c r="L288" s="37" t="s">
        <v>121</v>
      </c>
      <c r="M288" s="37"/>
      <c r="N288" s="36">
        <v>55</v>
      </c>
      <c r="O288" s="5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8" t="s">
        <v>48</v>
      </c>
      <c r="U288" s="38" t="s">
        <v>48</v>
      </c>
      <c r="V288" s="39" t="s">
        <v>0</v>
      </c>
      <c r="W288" s="57">
        <v>0</v>
      </c>
      <c r="X288" s="54">
        <f t="shared" ref="X288:X294" si="59">IFERROR(IF(W288="",0,CEILING((W288/$H288),1)*$H288),"")</f>
        <v>0</v>
      </c>
      <c r="Y288" s="40" t="str">
        <f>IFERROR(IF(X288=0,"",ROUNDUP(X288/H288,0)*0.02175),"")</f>
        <v/>
      </c>
      <c r="Z288" s="66" t="s">
        <v>48</v>
      </c>
      <c r="AA288" s="67" t="s">
        <v>48</v>
      </c>
      <c r="AE288" s="77"/>
      <c r="BB288" s="244" t="s">
        <v>67</v>
      </c>
      <c r="BL288" s="77">
        <f t="shared" ref="BL288:BL294" si="60">IFERROR(W288*I288/H288,"0")</f>
        <v>0</v>
      </c>
      <c r="BM288" s="77">
        <f t="shared" ref="BM288:BM294" si="61">IFERROR(X288*I288/H288,"0")</f>
        <v>0</v>
      </c>
      <c r="BN288" s="77">
        <f t="shared" ref="BN288:BN294" si="62">IFERROR(1/J288*(W288/H288),"0")</f>
        <v>0</v>
      </c>
      <c r="BO288" s="77">
        <f t="shared" ref="BO288:BO294" si="63">IFERROR(1/J288*(X288/H288),"0")</f>
        <v>0</v>
      </c>
    </row>
    <row r="289" spans="1:67" ht="27" hidden="1" customHeight="1" x14ac:dyDescent="0.25">
      <c r="A289" s="61" t="s">
        <v>458</v>
      </c>
      <c r="B289" s="61" t="s">
        <v>460</v>
      </c>
      <c r="C289" s="35">
        <v>4301011121</v>
      </c>
      <c r="D289" s="390">
        <v>4607091387421</v>
      </c>
      <c r="E289" s="390"/>
      <c r="F289" s="60">
        <v>1.35</v>
      </c>
      <c r="G289" s="36">
        <v>8</v>
      </c>
      <c r="H289" s="60">
        <v>10.8</v>
      </c>
      <c r="I289" s="60">
        <v>11.28</v>
      </c>
      <c r="J289" s="36">
        <v>48</v>
      </c>
      <c r="K289" s="36" t="s">
        <v>122</v>
      </c>
      <c r="L289" s="37" t="s">
        <v>130</v>
      </c>
      <c r="M289" s="37"/>
      <c r="N289" s="36">
        <v>55</v>
      </c>
      <c r="O289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8" t="s">
        <v>48</v>
      </c>
      <c r="U289" s="38" t="s">
        <v>48</v>
      </c>
      <c r="V289" s="39" t="s">
        <v>0</v>
      </c>
      <c r="W289" s="57">
        <v>0</v>
      </c>
      <c r="X289" s="54">
        <f t="shared" si="59"/>
        <v>0</v>
      </c>
      <c r="Y289" s="40" t="str">
        <f>IFERROR(IF(X289=0,"",ROUNDUP(X289/H289,0)*0.02039),"")</f>
        <v/>
      </c>
      <c r="Z289" s="66" t="s">
        <v>48</v>
      </c>
      <c r="AA289" s="67" t="s">
        <v>48</v>
      </c>
      <c r="AE289" s="77"/>
      <c r="BB289" s="245" t="s">
        <v>67</v>
      </c>
      <c r="BL289" s="77">
        <f t="shared" si="60"/>
        <v>0</v>
      </c>
      <c r="BM289" s="77">
        <f t="shared" si="61"/>
        <v>0</v>
      </c>
      <c r="BN289" s="77">
        <f t="shared" si="62"/>
        <v>0</v>
      </c>
      <c r="BO289" s="77">
        <f t="shared" si="63"/>
        <v>0</v>
      </c>
    </row>
    <row r="290" spans="1:67" ht="27" hidden="1" customHeight="1" x14ac:dyDescent="0.25">
      <c r="A290" s="61" t="s">
        <v>461</v>
      </c>
      <c r="B290" s="61" t="s">
        <v>462</v>
      </c>
      <c r="C290" s="35">
        <v>4301011322</v>
      </c>
      <c r="D290" s="390">
        <v>4607091387452</v>
      </c>
      <c r="E290" s="390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122</v>
      </c>
      <c r="L290" s="37" t="s">
        <v>141</v>
      </c>
      <c r="M290" s="37"/>
      <c r="N290" s="36">
        <v>55</v>
      </c>
      <c r="O290" s="5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8" t="s">
        <v>48</v>
      </c>
      <c r="U290" s="38" t="s">
        <v>48</v>
      </c>
      <c r="V290" s="39" t="s">
        <v>0</v>
      </c>
      <c r="W290" s="57">
        <v>0</v>
      </c>
      <c r="X290" s="54">
        <f t="shared" si="59"/>
        <v>0</v>
      </c>
      <c r="Y290" s="40" t="str">
        <f>IFERROR(IF(X290=0,"",ROUNDUP(X290/H290,0)*0.02175),"")</f>
        <v/>
      </c>
      <c r="Z290" s="66" t="s">
        <v>48</v>
      </c>
      <c r="AA290" s="67" t="s">
        <v>48</v>
      </c>
      <c r="AE290" s="77"/>
      <c r="BB290" s="246" t="s">
        <v>67</v>
      </c>
      <c r="BL290" s="77">
        <f t="shared" si="60"/>
        <v>0</v>
      </c>
      <c r="BM290" s="77">
        <f t="shared" si="61"/>
        <v>0</v>
      </c>
      <c r="BN290" s="77">
        <f t="shared" si="62"/>
        <v>0</v>
      </c>
      <c r="BO290" s="77">
        <f t="shared" si="63"/>
        <v>0</v>
      </c>
    </row>
    <row r="291" spans="1:67" ht="27" hidden="1" customHeight="1" x14ac:dyDescent="0.25">
      <c r="A291" s="61" t="s">
        <v>461</v>
      </c>
      <c r="B291" s="61" t="s">
        <v>463</v>
      </c>
      <c r="C291" s="35">
        <v>4301011619</v>
      </c>
      <c r="D291" s="390">
        <v>4607091387452</v>
      </c>
      <c r="E291" s="390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122</v>
      </c>
      <c r="L291" s="37" t="s">
        <v>121</v>
      </c>
      <c r="M291" s="37"/>
      <c r="N291" s="36">
        <v>55</v>
      </c>
      <c r="O291" s="5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8" t="s">
        <v>48</v>
      </c>
      <c r="U291" s="38" t="s">
        <v>48</v>
      </c>
      <c r="V291" s="39" t="s">
        <v>0</v>
      </c>
      <c r="W291" s="57">
        <v>0</v>
      </c>
      <c r="X291" s="54">
        <f t="shared" si="59"/>
        <v>0</v>
      </c>
      <c r="Y291" s="40" t="str">
        <f>IFERROR(IF(X291=0,"",ROUNDUP(X291/H291,0)*0.02175),"")</f>
        <v/>
      </c>
      <c r="Z291" s="66" t="s">
        <v>48</v>
      </c>
      <c r="AA291" s="67" t="s">
        <v>48</v>
      </c>
      <c r="AE291" s="77"/>
      <c r="BB291" s="247" t="s">
        <v>67</v>
      </c>
      <c r="BL291" s="77">
        <f t="shared" si="60"/>
        <v>0</v>
      </c>
      <c r="BM291" s="77">
        <f t="shared" si="61"/>
        <v>0</v>
      </c>
      <c r="BN291" s="77">
        <f t="shared" si="62"/>
        <v>0</v>
      </c>
      <c r="BO291" s="77">
        <f t="shared" si="63"/>
        <v>0</v>
      </c>
    </row>
    <row r="292" spans="1:67" ht="27" customHeight="1" x14ac:dyDescent="0.25">
      <c r="A292" s="61" t="s">
        <v>464</v>
      </c>
      <c r="B292" s="61" t="s">
        <v>465</v>
      </c>
      <c r="C292" s="35">
        <v>4301011313</v>
      </c>
      <c r="D292" s="390">
        <v>4607091385984</v>
      </c>
      <c r="E292" s="390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122</v>
      </c>
      <c r="L292" s="37" t="s">
        <v>121</v>
      </c>
      <c r="M292" s="37"/>
      <c r="N292" s="36">
        <v>55</v>
      </c>
      <c r="O292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8" t="s">
        <v>48</v>
      </c>
      <c r="U292" s="38" t="s">
        <v>48</v>
      </c>
      <c r="V292" s="39" t="s">
        <v>0</v>
      </c>
      <c r="W292" s="57">
        <v>100</v>
      </c>
      <c r="X292" s="54">
        <f t="shared" si="59"/>
        <v>108</v>
      </c>
      <c r="Y292" s="40">
        <f>IFERROR(IF(X292=0,"",ROUNDUP(X292/H292,0)*0.02175),"")</f>
        <v>0.21749999999999997</v>
      </c>
      <c r="Z292" s="66" t="s">
        <v>48</v>
      </c>
      <c r="AA292" s="67" t="s">
        <v>48</v>
      </c>
      <c r="AE292" s="77"/>
      <c r="BB292" s="248" t="s">
        <v>67</v>
      </c>
      <c r="BL292" s="77">
        <f t="shared" si="60"/>
        <v>104.44444444444444</v>
      </c>
      <c r="BM292" s="77">
        <f t="shared" si="61"/>
        <v>112.8</v>
      </c>
      <c r="BN292" s="77">
        <f t="shared" si="62"/>
        <v>0.16534391534391535</v>
      </c>
      <c r="BO292" s="77">
        <f t="shared" si="63"/>
        <v>0.17857142857142855</v>
      </c>
    </row>
    <row r="293" spans="1:67" ht="27" customHeight="1" x14ac:dyDescent="0.25">
      <c r="A293" s="61" t="s">
        <v>466</v>
      </c>
      <c r="B293" s="61" t="s">
        <v>467</v>
      </c>
      <c r="C293" s="35">
        <v>4301011316</v>
      </c>
      <c r="D293" s="390">
        <v>4607091387438</v>
      </c>
      <c r="E293" s="390"/>
      <c r="F293" s="60">
        <v>0.5</v>
      </c>
      <c r="G293" s="36">
        <v>10</v>
      </c>
      <c r="H293" s="60">
        <v>5</v>
      </c>
      <c r="I293" s="60">
        <v>5.24</v>
      </c>
      <c r="J293" s="36">
        <v>120</v>
      </c>
      <c r="K293" s="36" t="s">
        <v>81</v>
      </c>
      <c r="L293" s="37" t="s">
        <v>121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8" t="s">
        <v>48</v>
      </c>
      <c r="U293" s="38" t="s">
        <v>48</v>
      </c>
      <c r="V293" s="39" t="s">
        <v>0</v>
      </c>
      <c r="W293" s="57">
        <v>150</v>
      </c>
      <c r="X293" s="54">
        <f t="shared" si="59"/>
        <v>150</v>
      </c>
      <c r="Y293" s="40">
        <f>IFERROR(IF(X293=0,"",ROUNDUP(X293/H293,0)*0.00937),"")</f>
        <v>0.28110000000000002</v>
      </c>
      <c r="Z293" s="66" t="s">
        <v>48</v>
      </c>
      <c r="AA293" s="67" t="s">
        <v>48</v>
      </c>
      <c r="AE293" s="77"/>
      <c r="BB293" s="249" t="s">
        <v>67</v>
      </c>
      <c r="BL293" s="77">
        <f t="shared" si="60"/>
        <v>157.19999999999999</v>
      </c>
      <c r="BM293" s="77">
        <f t="shared" si="61"/>
        <v>157.19999999999999</v>
      </c>
      <c r="BN293" s="77">
        <f t="shared" si="62"/>
        <v>0.25</v>
      </c>
      <c r="BO293" s="77">
        <f t="shared" si="63"/>
        <v>0.25</v>
      </c>
    </row>
    <row r="294" spans="1:67" ht="27" hidden="1" customHeight="1" x14ac:dyDescent="0.25">
      <c r="A294" s="61" t="s">
        <v>468</v>
      </c>
      <c r="B294" s="61" t="s">
        <v>469</v>
      </c>
      <c r="C294" s="35">
        <v>4301011319</v>
      </c>
      <c r="D294" s="390">
        <v>4607091387469</v>
      </c>
      <c r="E294" s="390"/>
      <c r="F294" s="60">
        <v>0.5</v>
      </c>
      <c r="G294" s="36">
        <v>10</v>
      </c>
      <c r="H294" s="60">
        <v>5</v>
      </c>
      <c r="I294" s="60">
        <v>5.24</v>
      </c>
      <c r="J294" s="36">
        <v>120</v>
      </c>
      <c r="K294" s="36" t="s">
        <v>81</v>
      </c>
      <c r="L294" s="37" t="s">
        <v>121</v>
      </c>
      <c r="M294" s="37"/>
      <c r="N294" s="36">
        <v>55</v>
      </c>
      <c r="O294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59"/>
        <v>0</v>
      </c>
      <c r="Y294" s="40" t="str">
        <f>IFERROR(IF(X294=0,"",ROUNDUP(X294/H294,0)*0.00937),"")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0"/>
        <v>0</v>
      </c>
      <c r="BM294" s="77">
        <f t="shared" si="61"/>
        <v>0</v>
      </c>
      <c r="BN294" s="77">
        <f t="shared" si="62"/>
        <v>0</v>
      </c>
      <c r="BO294" s="77">
        <f t="shared" si="63"/>
        <v>0</v>
      </c>
    </row>
    <row r="295" spans="1:67" x14ac:dyDescent="0.2">
      <c r="A295" s="397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8"/>
      <c r="O295" s="394" t="s">
        <v>43</v>
      </c>
      <c r="P295" s="395"/>
      <c r="Q295" s="395"/>
      <c r="R295" s="395"/>
      <c r="S295" s="395"/>
      <c r="T295" s="395"/>
      <c r="U295" s="396"/>
      <c r="V295" s="41" t="s">
        <v>42</v>
      </c>
      <c r="W295" s="42">
        <f>IFERROR(W288/H288,"0")+IFERROR(W289/H289,"0")+IFERROR(W290/H290,"0")+IFERROR(W291/H291,"0")+IFERROR(W292/H292,"0")+IFERROR(W293/H293,"0")+IFERROR(W294/H294,"0")</f>
        <v>39.25925925925926</v>
      </c>
      <c r="X295" s="42">
        <f>IFERROR(X288/H288,"0")+IFERROR(X289/H289,"0")+IFERROR(X290/H290,"0")+IFERROR(X291/H291,"0")+IFERROR(X292/H292,"0")+IFERROR(X293/H293,"0")+IFERROR(X294/H294,"0")</f>
        <v>40</v>
      </c>
      <c r="Y295" s="42">
        <f>IFERROR(IF(Y288="",0,Y288),"0")+IFERROR(IF(Y289="",0,Y289),"0")+IFERROR(IF(Y290="",0,Y290),"0")+IFERROR(IF(Y291="",0,Y291),"0")+IFERROR(IF(Y292="",0,Y292),"0")+IFERROR(IF(Y293="",0,Y293),"0")+IFERROR(IF(Y294="",0,Y294),"0")</f>
        <v>0.49859999999999999</v>
      </c>
      <c r="Z295" s="65"/>
      <c r="AA295" s="65"/>
    </row>
    <row r="296" spans="1:67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8"/>
      <c r="O296" s="394" t="s">
        <v>43</v>
      </c>
      <c r="P296" s="395"/>
      <c r="Q296" s="395"/>
      <c r="R296" s="395"/>
      <c r="S296" s="395"/>
      <c r="T296" s="395"/>
      <c r="U296" s="396"/>
      <c r="V296" s="41" t="s">
        <v>0</v>
      </c>
      <c r="W296" s="42">
        <f>IFERROR(SUM(W288:W294),"0")</f>
        <v>250</v>
      </c>
      <c r="X296" s="42">
        <f>IFERROR(SUM(X288:X294),"0")</f>
        <v>258</v>
      </c>
      <c r="Y296" s="41"/>
      <c r="Z296" s="65"/>
      <c r="AA296" s="65"/>
    </row>
    <row r="297" spans="1:67" ht="14.25" hidden="1" customHeight="1" x14ac:dyDescent="0.25">
      <c r="A297" s="399" t="s">
        <v>77</v>
      </c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399"/>
      <c r="P297" s="399"/>
      <c r="Q297" s="399"/>
      <c r="R297" s="399"/>
      <c r="S297" s="399"/>
      <c r="T297" s="399"/>
      <c r="U297" s="399"/>
      <c r="V297" s="399"/>
      <c r="W297" s="399"/>
      <c r="X297" s="399"/>
      <c r="Y297" s="399"/>
      <c r="Z297" s="64"/>
      <c r="AA297" s="64"/>
    </row>
    <row r="298" spans="1:67" ht="27" hidden="1" customHeight="1" x14ac:dyDescent="0.25">
      <c r="A298" s="61" t="s">
        <v>470</v>
      </c>
      <c r="B298" s="61" t="s">
        <v>471</v>
      </c>
      <c r="C298" s="35">
        <v>4301031154</v>
      </c>
      <c r="D298" s="390">
        <v>4607091387292</v>
      </c>
      <c r="E298" s="390"/>
      <c r="F298" s="60">
        <v>0.73</v>
      </c>
      <c r="G298" s="36">
        <v>6</v>
      </c>
      <c r="H298" s="60">
        <v>4.38</v>
      </c>
      <c r="I298" s="60">
        <v>4.6399999999999997</v>
      </c>
      <c r="J298" s="36">
        <v>156</v>
      </c>
      <c r="K298" s="36" t="s">
        <v>81</v>
      </c>
      <c r="L298" s="37" t="s">
        <v>80</v>
      </c>
      <c r="M298" s="37"/>
      <c r="N298" s="36">
        <v>45</v>
      </c>
      <c r="O298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8" t="s">
        <v>48</v>
      </c>
      <c r="U298" s="38" t="s">
        <v>48</v>
      </c>
      <c r="V298" s="39" t="s">
        <v>0</v>
      </c>
      <c r="W298" s="57">
        <v>0</v>
      </c>
      <c r="X298" s="54">
        <f>IFERROR(IF(W298="",0,CEILING((W298/$H298),1)*$H298),"")</f>
        <v>0</v>
      </c>
      <c r="Y298" s="40" t="str">
        <f>IFERROR(IF(X298=0,"",ROUNDUP(X298/H298,0)*0.00753),"")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>IFERROR(W298*I298/H298,"0")</f>
        <v>0</v>
      </c>
      <c r="BM298" s="77">
        <f>IFERROR(X298*I298/H298,"0")</f>
        <v>0</v>
      </c>
      <c r="BN298" s="77">
        <f>IFERROR(1/J298*(W298/H298),"0")</f>
        <v>0</v>
      </c>
      <c r="BO298" s="77">
        <f>IFERROR(1/J298*(X298/H298),"0")</f>
        <v>0</v>
      </c>
    </row>
    <row r="299" spans="1:67" hidden="1" x14ac:dyDescent="0.2">
      <c r="A299" s="397"/>
      <c r="B299" s="397"/>
      <c r="C299" s="397"/>
      <c r="D299" s="397"/>
      <c r="E299" s="397"/>
      <c r="F299" s="397"/>
      <c r="G299" s="397"/>
      <c r="H299" s="397"/>
      <c r="I299" s="397"/>
      <c r="J299" s="397"/>
      <c r="K299" s="397"/>
      <c r="L299" s="397"/>
      <c r="M299" s="397"/>
      <c r="N299" s="398"/>
      <c r="O299" s="394" t="s">
        <v>43</v>
      </c>
      <c r="P299" s="395"/>
      <c r="Q299" s="395"/>
      <c r="R299" s="395"/>
      <c r="S299" s="395"/>
      <c r="T299" s="395"/>
      <c r="U299" s="396"/>
      <c r="V299" s="41" t="s">
        <v>42</v>
      </c>
      <c r="W299" s="42">
        <f>IFERROR(W298/H298,"0")</f>
        <v>0</v>
      </c>
      <c r="X299" s="42">
        <f>IFERROR(X298/H298,"0")</f>
        <v>0</v>
      </c>
      <c r="Y299" s="42">
        <f>IFERROR(IF(Y298="",0,Y298),"0")</f>
        <v>0</v>
      </c>
      <c r="Z299" s="65"/>
      <c r="AA299" s="65"/>
    </row>
    <row r="300" spans="1:67" hidden="1" x14ac:dyDescent="0.2">
      <c r="A300" s="397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8"/>
      <c r="O300" s="394" t="s">
        <v>43</v>
      </c>
      <c r="P300" s="395"/>
      <c r="Q300" s="395"/>
      <c r="R300" s="395"/>
      <c r="S300" s="395"/>
      <c r="T300" s="395"/>
      <c r="U300" s="396"/>
      <c r="V300" s="41" t="s">
        <v>0</v>
      </c>
      <c r="W300" s="42">
        <f>IFERROR(SUM(W298:W298),"0")</f>
        <v>0</v>
      </c>
      <c r="X300" s="42">
        <f>IFERROR(SUM(X298:X298),"0")</f>
        <v>0</v>
      </c>
      <c r="Y300" s="41"/>
      <c r="Z300" s="65"/>
      <c r="AA300" s="65"/>
    </row>
    <row r="301" spans="1:67" ht="16.5" hidden="1" customHeight="1" x14ac:dyDescent="0.25">
      <c r="A301" s="436" t="s">
        <v>472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3"/>
      <c r="AA301" s="63"/>
    </row>
    <row r="302" spans="1:67" ht="14.25" hidden="1" customHeight="1" x14ac:dyDescent="0.25">
      <c r="A302" s="399" t="s">
        <v>77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64"/>
      <c r="AA302" s="64"/>
    </row>
    <row r="303" spans="1:67" ht="27" hidden="1" customHeight="1" x14ac:dyDescent="0.25">
      <c r="A303" s="61" t="s">
        <v>473</v>
      </c>
      <c r="B303" s="61" t="s">
        <v>474</v>
      </c>
      <c r="C303" s="35">
        <v>4301031066</v>
      </c>
      <c r="D303" s="390">
        <v>4607091383836</v>
      </c>
      <c r="E303" s="390"/>
      <c r="F303" s="60">
        <v>0.3</v>
      </c>
      <c r="G303" s="36">
        <v>6</v>
      </c>
      <c r="H303" s="60">
        <v>1.8</v>
      </c>
      <c r="I303" s="60">
        <v>2.048</v>
      </c>
      <c r="J303" s="36">
        <v>156</v>
      </c>
      <c r="K303" s="36" t="s">
        <v>81</v>
      </c>
      <c r="L303" s="37" t="s">
        <v>80</v>
      </c>
      <c r="M303" s="37"/>
      <c r="N303" s="36">
        <v>40</v>
      </c>
      <c r="O303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2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idden="1" x14ac:dyDescent="0.2">
      <c r="A304" s="397"/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8"/>
      <c r="O304" s="394" t="s">
        <v>43</v>
      </c>
      <c r="P304" s="395"/>
      <c r="Q304" s="395"/>
      <c r="R304" s="395"/>
      <c r="S304" s="395"/>
      <c r="T304" s="395"/>
      <c r="U304" s="396"/>
      <c r="V304" s="41" t="s">
        <v>42</v>
      </c>
      <c r="W304" s="42">
        <f>IFERROR(W303/H303,"0")</f>
        <v>0</v>
      </c>
      <c r="X304" s="42">
        <f>IFERROR(X303/H303,"0")</f>
        <v>0</v>
      </c>
      <c r="Y304" s="42">
        <f>IFERROR(IF(Y303="",0,Y303),"0")</f>
        <v>0</v>
      </c>
      <c r="Z304" s="65"/>
      <c r="AA304" s="65"/>
    </row>
    <row r="305" spans="1:67" hidden="1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8"/>
      <c r="O305" s="394" t="s">
        <v>43</v>
      </c>
      <c r="P305" s="395"/>
      <c r="Q305" s="395"/>
      <c r="R305" s="395"/>
      <c r="S305" s="395"/>
      <c r="T305" s="395"/>
      <c r="U305" s="396"/>
      <c r="V305" s="41" t="s">
        <v>0</v>
      </c>
      <c r="W305" s="42">
        <f>IFERROR(SUM(W303:W303),"0")</f>
        <v>0</v>
      </c>
      <c r="X305" s="42">
        <f>IFERROR(SUM(X303:X303),"0")</f>
        <v>0</v>
      </c>
      <c r="Y305" s="41"/>
      <c r="Z305" s="65"/>
      <c r="AA305" s="65"/>
    </row>
    <row r="306" spans="1:67" ht="14.25" hidden="1" customHeight="1" x14ac:dyDescent="0.25">
      <c r="A306" s="399" t="s">
        <v>85</v>
      </c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399"/>
      <c r="P306" s="399"/>
      <c r="Q306" s="399"/>
      <c r="R306" s="399"/>
      <c r="S306" s="399"/>
      <c r="T306" s="399"/>
      <c r="U306" s="399"/>
      <c r="V306" s="399"/>
      <c r="W306" s="399"/>
      <c r="X306" s="399"/>
      <c r="Y306" s="399"/>
      <c r="Z306" s="64"/>
      <c r="AA306" s="64"/>
    </row>
    <row r="307" spans="1:67" ht="27" customHeight="1" x14ac:dyDescent="0.25">
      <c r="A307" s="61" t="s">
        <v>475</v>
      </c>
      <c r="B307" s="61" t="s">
        <v>476</v>
      </c>
      <c r="C307" s="35">
        <v>4301051142</v>
      </c>
      <c r="D307" s="390">
        <v>4607091387919</v>
      </c>
      <c r="E307" s="390"/>
      <c r="F307" s="60">
        <v>1.35</v>
      </c>
      <c r="G307" s="36">
        <v>6</v>
      </c>
      <c r="H307" s="60">
        <v>8.1</v>
      </c>
      <c r="I307" s="60">
        <v>8.6639999999999997</v>
      </c>
      <c r="J307" s="36">
        <v>56</v>
      </c>
      <c r="K307" s="36" t="s">
        <v>122</v>
      </c>
      <c r="L307" s="37" t="s">
        <v>80</v>
      </c>
      <c r="M307" s="37"/>
      <c r="N307" s="36">
        <v>45</v>
      </c>
      <c r="O307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8" t="s">
        <v>48</v>
      </c>
      <c r="U307" s="38" t="s">
        <v>48</v>
      </c>
      <c r="V307" s="39" t="s">
        <v>0</v>
      </c>
      <c r="W307" s="57">
        <v>400</v>
      </c>
      <c r="X307" s="54">
        <f>IFERROR(IF(W307="",0,CEILING((W307/$H307),1)*$H307),"")</f>
        <v>405</v>
      </c>
      <c r="Y307" s="40">
        <f>IFERROR(IF(X307=0,"",ROUNDUP(X307/H307,0)*0.02175),"")</f>
        <v>1.0874999999999999</v>
      </c>
      <c r="Z307" s="66" t="s">
        <v>48</v>
      </c>
      <c r="AA307" s="67" t="s">
        <v>48</v>
      </c>
      <c r="AE307" s="77"/>
      <c r="BB307" s="253" t="s">
        <v>67</v>
      </c>
      <c r="BL307" s="77">
        <f>IFERROR(W307*I307/H307,"0")</f>
        <v>427.85185185185185</v>
      </c>
      <c r="BM307" s="77">
        <f>IFERROR(X307*I307/H307,"0")</f>
        <v>433.20000000000005</v>
      </c>
      <c r="BN307" s="77">
        <f>IFERROR(1/J307*(W307/H307),"0")</f>
        <v>0.88183421516754845</v>
      </c>
      <c r="BO307" s="77">
        <f>IFERROR(1/J307*(X307/H307),"0")</f>
        <v>0.89285714285714279</v>
      </c>
    </row>
    <row r="308" spans="1:67" ht="27" hidden="1" customHeight="1" x14ac:dyDescent="0.25">
      <c r="A308" s="61" t="s">
        <v>477</v>
      </c>
      <c r="B308" s="61" t="s">
        <v>478</v>
      </c>
      <c r="C308" s="35">
        <v>4301051461</v>
      </c>
      <c r="D308" s="390">
        <v>4680115883604</v>
      </c>
      <c r="E308" s="390"/>
      <c r="F308" s="60">
        <v>0.35</v>
      </c>
      <c r="G308" s="36">
        <v>6</v>
      </c>
      <c r="H308" s="60">
        <v>2.1</v>
      </c>
      <c r="I308" s="60">
        <v>2.3719999999999999</v>
      </c>
      <c r="J308" s="36">
        <v>156</v>
      </c>
      <c r="K308" s="36" t="s">
        <v>81</v>
      </c>
      <c r="L308" s="37" t="s">
        <v>141</v>
      </c>
      <c r="M308" s="37"/>
      <c r="N308" s="36">
        <v>45</v>
      </c>
      <c r="O308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77"/>
      <c r="BB308" s="254" t="s">
        <v>67</v>
      </c>
      <c r="BL308" s="77">
        <f>IFERROR(W308*I308/H308,"0")</f>
        <v>0</v>
      </c>
      <c r="BM308" s="77">
        <f>IFERROR(X308*I308/H308,"0")</f>
        <v>0</v>
      </c>
      <c r="BN308" s="77">
        <f>IFERROR(1/J308*(W308/H308),"0")</f>
        <v>0</v>
      </c>
      <c r="BO308" s="77">
        <f>IFERROR(1/J308*(X308/H308),"0")</f>
        <v>0</v>
      </c>
    </row>
    <row r="309" spans="1:67" ht="27" hidden="1" customHeight="1" x14ac:dyDescent="0.25">
      <c r="A309" s="61" t="s">
        <v>479</v>
      </c>
      <c r="B309" s="61" t="s">
        <v>480</v>
      </c>
      <c r="C309" s="35">
        <v>4301051485</v>
      </c>
      <c r="D309" s="390">
        <v>4680115883567</v>
      </c>
      <c r="E309" s="390"/>
      <c r="F309" s="60">
        <v>0.35</v>
      </c>
      <c r="G309" s="36">
        <v>6</v>
      </c>
      <c r="H309" s="60">
        <v>2.1</v>
      </c>
      <c r="I309" s="60">
        <v>2.36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7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8"/>
      <c r="O310" s="394" t="s">
        <v>43</v>
      </c>
      <c r="P310" s="395"/>
      <c r="Q310" s="395"/>
      <c r="R310" s="395"/>
      <c r="S310" s="395"/>
      <c r="T310" s="395"/>
      <c r="U310" s="396"/>
      <c r="V310" s="41" t="s">
        <v>42</v>
      </c>
      <c r="W310" s="42">
        <f>IFERROR(W307/H307,"0")+IFERROR(W308/H308,"0")+IFERROR(W309/H309,"0")</f>
        <v>49.382716049382715</v>
      </c>
      <c r="X310" s="42">
        <f>IFERROR(X307/H307,"0")+IFERROR(X308/H308,"0")+IFERROR(X309/H309,"0")</f>
        <v>50</v>
      </c>
      <c r="Y310" s="42">
        <f>IFERROR(IF(Y307="",0,Y307),"0")+IFERROR(IF(Y308="",0,Y308),"0")+IFERROR(IF(Y309="",0,Y309),"0")</f>
        <v>1.0874999999999999</v>
      </c>
      <c r="Z310" s="65"/>
      <c r="AA310" s="65"/>
    </row>
    <row r="311" spans="1:67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8"/>
      <c r="O311" s="394" t="s">
        <v>43</v>
      </c>
      <c r="P311" s="395"/>
      <c r="Q311" s="395"/>
      <c r="R311" s="395"/>
      <c r="S311" s="395"/>
      <c r="T311" s="395"/>
      <c r="U311" s="396"/>
      <c r="V311" s="41" t="s">
        <v>0</v>
      </c>
      <c r="W311" s="42">
        <f>IFERROR(SUM(W307:W309),"0")</f>
        <v>400</v>
      </c>
      <c r="X311" s="42">
        <f>IFERROR(SUM(X307:X309),"0")</f>
        <v>405</v>
      </c>
      <c r="Y311" s="41"/>
      <c r="Z311" s="65"/>
      <c r="AA311" s="65"/>
    </row>
    <row r="312" spans="1:67" ht="14.25" hidden="1" customHeight="1" x14ac:dyDescent="0.25">
      <c r="A312" s="399" t="s">
        <v>104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64"/>
      <c r="AA312" s="64"/>
    </row>
    <row r="313" spans="1:67" ht="27" hidden="1" customHeight="1" x14ac:dyDescent="0.25">
      <c r="A313" s="61" t="s">
        <v>481</v>
      </c>
      <c r="B313" s="61" t="s">
        <v>482</v>
      </c>
      <c r="C313" s="35">
        <v>4301032015</v>
      </c>
      <c r="D313" s="390">
        <v>4607091383102</v>
      </c>
      <c r="E313" s="390"/>
      <c r="F313" s="60">
        <v>0.17</v>
      </c>
      <c r="G313" s="36">
        <v>15</v>
      </c>
      <c r="H313" s="60">
        <v>2.5499999999999998</v>
      </c>
      <c r="I313" s="60">
        <v>2.9750000000000001</v>
      </c>
      <c r="J313" s="36">
        <v>156</v>
      </c>
      <c r="K313" s="36" t="s">
        <v>81</v>
      </c>
      <c r="L313" s="37" t="s">
        <v>108</v>
      </c>
      <c r="M313" s="37"/>
      <c r="N313" s="36">
        <v>180</v>
      </c>
      <c r="O313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idden="1" x14ac:dyDescent="0.2">
      <c r="A314" s="397"/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8"/>
      <c r="O314" s="394" t="s">
        <v>43</v>
      </c>
      <c r="P314" s="395"/>
      <c r="Q314" s="395"/>
      <c r="R314" s="395"/>
      <c r="S314" s="395"/>
      <c r="T314" s="395"/>
      <c r="U314" s="396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67" hidden="1" x14ac:dyDescent="0.2">
      <c r="A315" s="397"/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8"/>
      <c r="O315" s="394" t="s">
        <v>43</v>
      </c>
      <c r="P315" s="395"/>
      <c r="Q315" s="395"/>
      <c r="R315" s="395"/>
      <c r="S315" s="395"/>
      <c r="T315" s="395"/>
      <c r="U315" s="396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67" ht="27.75" hidden="1" customHeight="1" x14ac:dyDescent="0.2">
      <c r="A316" s="435" t="s">
        <v>483</v>
      </c>
      <c r="B316" s="435"/>
      <c r="C316" s="435"/>
      <c r="D316" s="435"/>
      <c r="E316" s="435"/>
      <c r="F316" s="435"/>
      <c r="G316" s="435"/>
      <c r="H316" s="435"/>
      <c r="I316" s="435"/>
      <c r="J316" s="435"/>
      <c r="K316" s="435"/>
      <c r="L316" s="435"/>
      <c r="M316" s="435"/>
      <c r="N316" s="435"/>
      <c r="O316" s="435"/>
      <c r="P316" s="435"/>
      <c r="Q316" s="435"/>
      <c r="R316" s="435"/>
      <c r="S316" s="435"/>
      <c r="T316" s="435"/>
      <c r="U316" s="435"/>
      <c r="V316" s="435"/>
      <c r="W316" s="435"/>
      <c r="X316" s="435"/>
      <c r="Y316" s="435"/>
      <c r="Z316" s="53"/>
      <c r="AA316" s="53"/>
    </row>
    <row r="317" spans="1:67" ht="16.5" hidden="1" customHeight="1" x14ac:dyDescent="0.25">
      <c r="A317" s="436" t="s">
        <v>484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3"/>
      <c r="AA317" s="63"/>
    </row>
    <row r="318" spans="1:67" ht="14.25" hidden="1" customHeight="1" x14ac:dyDescent="0.25">
      <c r="A318" s="399" t="s">
        <v>126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64"/>
      <c r="AA318" s="64"/>
    </row>
    <row r="319" spans="1:67" ht="37.5" hidden="1" customHeight="1" x14ac:dyDescent="0.25">
      <c r="A319" s="61" t="s">
        <v>485</v>
      </c>
      <c r="B319" s="61" t="s">
        <v>486</v>
      </c>
      <c r="C319" s="35">
        <v>4301011875</v>
      </c>
      <c r="D319" s="390">
        <v>4680115884885</v>
      </c>
      <c r="E319" s="390"/>
      <c r="F319" s="60">
        <v>0.8</v>
      </c>
      <c r="G319" s="36">
        <v>15</v>
      </c>
      <c r="H319" s="60">
        <v>12</v>
      </c>
      <c r="I319" s="60">
        <v>12.48</v>
      </c>
      <c r="J319" s="36">
        <v>56</v>
      </c>
      <c r="K319" s="36" t="s">
        <v>122</v>
      </c>
      <c r="L319" s="37" t="s">
        <v>80</v>
      </c>
      <c r="M319" s="37"/>
      <c r="N319" s="36">
        <v>60</v>
      </c>
      <c r="O319" s="5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8" t="s">
        <v>48</v>
      </c>
      <c r="U319" s="38" t="s">
        <v>48</v>
      </c>
      <c r="V319" s="39" t="s">
        <v>0</v>
      </c>
      <c r="W319" s="57">
        <v>0</v>
      </c>
      <c r="X319" s="54">
        <f t="shared" ref="X319:X330" si="64">IFERROR(IF(W319="",0,CEILING((W319/$H319),1)*$H319),"")</f>
        <v>0</v>
      </c>
      <c r="Y319" s="40" t="str">
        <f>IFERROR(IF(X319=0,"",ROUNDUP(X319/H319,0)*0.02175),"")</f>
        <v/>
      </c>
      <c r="Z319" s="66" t="s">
        <v>48</v>
      </c>
      <c r="AA319" s="67" t="s">
        <v>48</v>
      </c>
      <c r="AE319" s="77"/>
      <c r="BB319" s="257" t="s">
        <v>67</v>
      </c>
      <c r="BL319" s="77">
        <f t="shared" ref="BL319:BL330" si="65">IFERROR(W319*I319/H319,"0")</f>
        <v>0</v>
      </c>
      <c r="BM319" s="77">
        <f t="shared" ref="BM319:BM330" si="66">IFERROR(X319*I319/H319,"0")</f>
        <v>0</v>
      </c>
      <c r="BN319" s="77">
        <f t="shared" ref="BN319:BN330" si="67">IFERROR(1/J319*(W319/H319),"0")</f>
        <v>0</v>
      </c>
      <c r="BO319" s="77">
        <f t="shared" ref="BO319:BO330" si="68">IFERROR(1/J319*(X319/H319),"0")</f>
        <v>0</v>
      </c>
    </row>
    <row r="320" spans="1:67" ht="37.5" hidden="1" customHeight="1" x14ac:dyDescent="0.25">
      <c r="A320" s="61" t="s">
        <v>487</v>
      </c>
      <c r="B320" s="61" t="s">
        <v>488</v>
      </c>
      <c r="C320" s="35">
        <v>4301011874</v>
      </c>
      <c r="D320" s="390">
        <v>4680115884892</v>
      </c>
      <c r="E320" s="390"/>
      <c r="F320" s="60">
        <v>1.8</v>
      </c>
      <c r="G320" s="36">
        <v>6</v>
      </c>
      <c r="H320" s="60">
        <v>10.8</v>
      </c>
      <c r="I320" s="60">
        <v>11.28</v>
      </c>
      <c r="J320" s="36">
        <v>56</v>
      </c>
      <c r="K320" s="36" t="s">
        <v>122</v>
      </c>
      <c r="L320" s="37" t="s">
        <v>80</v>
      </c>
      <c r="M320" s="37"/>
      <c r="N320" s="36">
        <v>60</v>
      </c>
      <c r="O320" s="53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8" t="s">
        <v>48</v>
      </c>
      <c r="U320" s="38" t="s">
        <v>48</v>
      </c>
      <c r="V320" s="39" t="s">
        <v>0</v>
      </c>
      <c r="W320" s="57">
        <v>0</v>
      </c>
      <c r="X320" s="54">
        <f t="shared" si="64"/>
        <v>0</v>
      </c>
      <c r="Y320" s="40" t="str">
        <f>IFERROR(IF(X320=0,"",ROUNDUP(X320/H320,0)*0.02175),"")</f>
        <v/>
      </c>
      <c r="Z320" s="66" t="s">
        <v>48</v>
      </c>
      <c r="AA320" s="67" t="s">
        <v>48</v>
      </c>
      <c r="AE320" s="77"/>
      <c r="BB320" s="258" t="s">
        <v>67</v>
      </c>
      <c r="BL320" s="77">
        <f t="shared" si="65"/>
        <v>0</v>
      </c>
      <c r="BM320" s="77">
        <f t="shared" si="66"/>
        <v>0</v>
      </c>
      <c r="BN320" s="77">
        <f t="shared" si="67"/>
        <v>0</v>
      </c>
      <c r="BO320" s="77">
        <f t="shared" si="68"/>
        <v>0</v>
      </c>
    </row>
    <row r="321" spans="1:67" ht="27" hidden="1" customHeight="1" x14ac:dyDescent="0.25">
      <c r="A321" s="61" t="s">
        <v>489</v>
      </c>
      <c r="B321" s="61" t="s">
        <v>490</v>
      </c>
      <c r="C321" s="35">
        <v>4301011943</v>
      </c>
      <c r="D321" s="390">
        <v>4680115884830</v>
      </c>
      <c r="E321" s="390"/>
      <c r="F321" s="60">
        <v>2.5</v>
      </c>
      <c r="G321" s="36">
        <v>6</v>
      </c>
      <c r="H321" s="60">
        <v>15</v>
      </c>
      <c r="I321" s="60">
        <v>15.48</v>
      </c>
      <c r="J321" s="36">
        <v>48</v>
      </c>
      <c r="K321" s="36" t="s">
        <v>122</v>
      </c>
      <c r="L321" s="37" t="s">
        <v>130</v>
      </c>
      <c r="M321" s="37"/>
      <c r="N321" s="36">
        <v>60</v>
      </c>
      <c r="O321" s="5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8" t="s">
        <v>48</v>
      </c>
      <c r="U321" s="38" t="s">
        <v>48</v>
      </c>
      <c r="V321" s="39" t="s">
        <v>0</v>
      </c>
      <c r="W321" s="57">
        <v>0</v>
      </c>
      <c r="X321" s="54">
        <f t="shared" si="64"/>
        <v>0</v>
      </c>
      <c r="Y321" s="40" t="str">
        <f>IFERROR(IF(X321=0,"",ROUNDUP(X321/H321,0)*0.02039),"")</f>
        <v/>
      </c>
      <c r="Z321" s="66" t="s">
        <v>48</v>
      </c>
      <c r="AA321" s="67" t="s">
        <v>48</v>
      </c>
      <c r="AE321" s="77"/>
      <c r="BB321" s="259" t="s">
        <v>67</v>
      </c>
      <c r="BL321" s="77">
        <f t="shared" si="65"/>
        <v>0</v>
      </c>
      <c r="BM321" s="77">
        <f t="shared" si="66"/>
        <v>0</v>
      </c>
      <c r="BN321" s="77">
        <f t="shared" si="67"/>
        <v>0</v>
      </c>
      <c r="BO321" s="77">
        <f t="shared" si="68"/>
        <v>0</v>
      </c>
    </row>
    <row r="322" spans="1:67" ht="27" hidden="1" customHeight="1" x14ac:dyDescent="0.25">
      <c r="A322" s="61" t="s">
        <v>489</v>
      </c>
      <c r="B322" s="61" t="s">
        <v>491</v>
      </c>
      <c r="C322" s="35">
        <v>4301011867</v>
      </c>
      <c r="D322" s="390">
        <v>4680115884830</v>
      </c>
      <c r="E322" s="390"/>
      <c r="F322" s="60">
        <v>2.5</v>
      </c>
      <c r="G322" s="36">
        <v>6</v>
      </c>
      <c r="H322" s="60">
        <v>15</v>
      </c>
      <c r="I322" s="60">
        <v>15.48</v>
      </c>
      <c r="J322" s="36">
        <v>48</v>
      </c>
      <c r="K322" s="36" t="s">
        <v>122</v>
      </c>
      <c r="L322" s="37" t="s">
        <v>80</v>
      </c>
      <c r="M322" s="37"/>
      <c r="N322" s="36">
        <v>60</v>
      </c>
      <c r="O322" s="5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8" t="s">
        <v>48</v>
      </c>
      <c r="U322" s="38" t="s">
        <v>48</v>
      </c>
      <c r="V322" s="39" t="s">
        <v>0</v>
      </c>
      <c r="W322" s="57">
        <v>0</v>
      </c>
      <c r="X322" s="54">
        <f t="shared" si="64"/>
        <v>0</v>
      </c>
      <c r="Y322" s="40" t="str">
        <f>IFERROR(IF(X322=0,"",ROUNDUP(X322/H322,0)*0.02175),"")</f>
        <v/>
      </c>
      <c r="Z322" s="66" t="s">
        <v>48</v>
      </c>
      <c r="AA322" s="67" t="s">
        <v>48</v>
      </c>
      <c r="AE322" s="77"/>
      <c r="BB322" s="260" t="s">
        <v>67</v>
      </c>
      <c r="BL322" s="77">
        <f t="shared" si="65"/>
        <v>0</v>
      </c>
      <c r="BM322" s="77">
        <f t="shared" si="66"/>
        <v>0</v>
      </c>
      <c r="BN322" s="77">
        <f t="shared" si="67"/>
        <v>0</v>
      </c>
      <c r="BO322" s="77">
        <f t="shared" si="68"/>
        <v>0</v>
      </c>
    </row>
    <row r="323" spans="1:67" ht="27" hidden="1" customHeight="1" x14ac:dyDescent="0.25">
      <c r="A323" s="61" t="s">
        <v>492</v>
      </c>
      <c r="B323" s="61" t="s">
        <v>493</v>
      </c>
      <c r="C323" s="35">
        <v>4301011946</v>
      </c>
      <c r="D323" s="390">
        <v>4680115884847</v>
      </c>
      <c r="E323" s="390"/>
      <c r="F323" s="60">
        <v>2.5</v>
      </c>
      <c r="G323" s="36">
        <v>6</v>
      </c>
      <c r="H323" s="60">
        <v>15</v>
      </c>
      <c r="I323" s="60">
        <v>15.48</v>
      </c>
      <c r="J323" s="36">
        <v>48</v>
      </c>
      <c r="K323" s="36" t="s">
        <v>122</v>
      </c>
      <c r="L323" s="37" t="s">
        <v>130</v>
      </c>
      <c r="M323" s="37"/>
      <c r="N323" s="36">
        <v>60</v>
      </c>
      <c r="O323" s="52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8" t="s">
        <v>48</v>
      </c>
      <c r="U323" s="38" t="s">
        <v>48</v>
      </c>
      <c r="V323" s="39" t="s">
        <v>0</v>
      </c>
      <c r="W323" s="57">
        <v>0</v>
      </c>
      <c r="X323" s="54">
        <f t="shared" si="64"/>
        <v>0</v>
      </c>
      <c r="Y323" s="40" t="str">
        <f>IFERROR(IF(X323=0,"",ROUNDUP(X323/H323,0)*0.02039),"")</f>
        <v/>
      </c>
      <c r="Z323" s="66" t="s">
        <v>48</v>
      </c>
      <c r="AA323" s="67" t="s">
        <v>48</v>
      </c>
      <c r="AE323" s="77"/>
      <c r="BB323" s="261" t="s">
        <v>67</v>
      </c>
      <c r="BL323" s="77">
        <f t="shared" si="65"/>
        <v>0</v>
      </c>
      <c r="BM323" s="77">
        <f t="shared" si="66"/>
        <v>0</v>
      </c>
      <c r="BN323" s="77">
        <f t="shared" si="67"/>
        <v>0</v>
      </c>
      <c r="BO323" s="77">
        <f t="shared" si="68"/>
        <v>0</v>
      </c>
    </row>
    <row r="324" spans="1:67" ht="27" hidden="1" customHeight="1" x14ac:dyDescent="0.25">
      <c r="A324" s="61" t="s">
        <v>492</v>
      </c>
      <c r="B324" s="61" t="s">
        <v>494</v>
      </c>
      <c r="C324" s="35">
        <v>4301011869</v>
      </c>
      <c r="D324" s="390">
        <v>4680115884847</v>
      </c>
      <c r="E324" s="390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122</v>
      </c>
      <c r="L324" s="37" t="s">
        <v>80</v>
      </c>
      <c r="M324" s="37"/>
      <c r="N324" s="36">
        <v>60</v>
      </c>
      <c r="O324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8" t="s">
        <v>48</v>
      </c>
      <c r="U324" s="38" t="s">
        <v>48</v>
      </c>
      <c r="V324" s="39" t="s">
        <v>0</v>
      </c>
      <c r="W324" s="57">
        <v>0</v>
      </c>
      <c r="X324" s="54">
        <f t="shared" si="64"/>
        <v>0</v>
      </c>
      <c r="Y324" s="40" t="str">
        <f>IFERROR(IF(X324=0,"",ROUNDUP(X324/H324,0)*0.02175),"")</f>
        <v/>
      </c>
      <c r="Z324" s="66" t="s">
        <v>48</v>
      </c>
      <c r="AA324" s="67" t="s">
        <v>48</v>
      </c>
      <c r="AE324" s="77"/>
      <c r="BB324" s="262" t="s">
        <v>67</v>
      </c>
      <c r="BL324" s="77">
        <f t="shared" si="65"/>
        <v>0</v>
      </c>
      <c r="BM324" s="77">
        <f t="shared" si="66"/>
        <v>0</v>
      </c>
      <c r="BN324" s="77">
        <f t="shared" si="67"/>
        <v>0</v>
      </c>
      <c r="BO324" s="77">
        <f t="shared" si="68"/>
        <v>0</v>
      </c>
    </row>
    <row r="325" spans="1:67" ht="27" hidden="1" customHeight="1" x14ac:dyDescent="0.25">
      <c r="A325" s="61" t="s">
        <v>495</v>
      </c>
      <c r="B325" s="61" t="s">
        <v>496</v>
      </c>
      <c r="C325" s="35">
        <v>4301011947</v>
      </c>
      <c r="D325" s="390">
        <v>4680115884854</v>
      </c>
      <c r="E325" s="390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122</v>
      </c>
      <c r="L325" s="37" t="s">
        <v>130</v>
      </c>
      <c r="M325" s="37"/>
      <c r="N325" s="36">
        <v>60</v>
      </c>
      <c r="O325" s="5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8" t="s">
        <v>48</v>
      </c>
      <c r="U325" s="38" t="s">
        <v>48</v>
      </c>
      <c r="V325" s="39" t="s">
        <v>0</v>
      </c>
      <c r="W325" s="57">
        <v>0</v>
      </c>
      <c r="X325" s="54">
        <f t="shared" si="64"/>
        <v>0</v>
      </c>
      <c r="Y325" s="40" t="str">
        <f>IFERROR(IF(X325=0,"",ROUNDUP(X325/H325,0)*0.02039),"")</f>
        <v/>
      </c>
      <c r="Z325" s="66" t="s">
        <v>48</v>
      </c>
      <c r="AA325" s="67" t="s">
        <v>48</v>
      </c>
      <c r="AE325" s="77"/>
      <c r="BB325" s="263" t="s">
        <v>67</v>
      </c>
      <c r="BL325" s="77">
        <f t="shared" si="65"/>
        <v>0</v>
      </c>
      <c r="BM325" s="77">
        <f t="shared" si="66"/>
        <v>0</v>
      </c>
      <c r="BN325" s="77">
        <f t="shared" si="67"/>
        <v>0</v>
      </c>
      <c r="BO325" s="77">
        <f t="shared" si="68"/>
        <v>0</v>
      </c>
    </row>
    <row r="326" spans="1:67" ht="27" hidden="1" customHeight="1" x14ac:dyDescent="0.25">
      <c r="A326" s="61" t="s">
        <v>495</v>
      </c>
      <c r="B326" s="61" t="s">
        <v>497</v>
      </c>
      <c r="C326" s="35">
        <v>4301011870</v>
      </c>
      <c r="D326" s="390">
        <v>4680115884854</v>
      </c>
      <c r="E326" s="390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122</v>
      </c>
      <c r="L326" s="37" t="s">
        <v>80</v>
      </c>
      <c r="M326" s="37"/>
      <c r="N326" s="36">
        <v>60</v>
      </c>
      <c r="O326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si="64"/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4" t="s">
        <v>67</v>
      </c>
      <c r="BL326" s="77">
        <f t="shared" si="65"/>
        <v>0</v>
      </c>
      <c r="BM326" s="77">
        <f t="shared" si="66"/>
        <v>0</v>
      </c>
      <c r="BN326" s="77">
        <f t="shared" si="67"/>
        <v>0</v>
      </c>
      <c r="BO326" s="77">
        <f t="shared" si="68"/>
        <v>0</v>
      </c>
    </row>
    <row r="327" spans="1:67" ht="37.5" hidden="1" customHeight="1" x14ac:dyDescent="0.25">
      <c r="A327" s="61" t="s">
        <v>498</v>
      </c>
      <c r="B327" s="61" t="s">
        <v>499</v>
      </c>
      <c r="C327" s="35">
        <v>4301011871</v>
      </c>
      <c r="D327" s="390">
        <v>4680115884908</v>
      </c>
      <c r="E327" s="390"/>
      <c r="F327" s="60">
        <v>0.4</v>
      </c>
      <c r="G327" s="36">
        <v>10</v>
      </c>
      <c r="H327" s="60">
        <v>4</v>
      </c>
      <c r="I327" s="60">
        <v>4.21</v>
      </c>
      <c r="J327" s="36">
        <v>120</v>
      </c>
      <c r="K327" s="36" t="s">
        <v>81</v>
      </c>
      <c r="L327" s="37" t="s">
        <v>80</v>
      </c>
      <c r="M327" s="37"/>
      <c r="N327" s="36">
        <v>60</v>
      </c>
      <c r="O327" s="53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64"/>
        <v>0</v>
      </c>
      <c r="Y327" s="40" t="str">
        <f>IFERROR(IF(X327=0,"",ROUNDUP(X327/H327,0)*0.00937),"")</f>
        <v/>
      </c>
      <c r="Z327" s="66" t="s">
        <v>48</v>
      </c>
      <c r="AA327" s="67" t="s">
        <v>48</v>
      </c>
      <c r="AE327" s="77"/>
      <c r="BB327" s="265" t="s">
        <v>67</v>
      </c>
      <c r="BL327" s="77">
        <f t="shared" si="65"/>
        <v>0</v>
      </c>
      <c r="BM327" s="77">
        <f t="shared" si="66"/>
        <v>0</v>
      </c>
      <c r="BN327" s="77">
        <f t="shared" si="67"/>
        <v>0</v>
      </c>
      <c r="BO327" s="77">
        <f t="shared" si="68"/>
        <v>0</v>
      </c>
    </row>
    <row r="328" spans="1:67" ht="27" customHeight="1" x14ac:dyDescent="0.25">
      <c r="A328" s="61" t="s">
        <v>500</v>
      </c>
      <c r="B328" s="61" t="s">
        <v>501</v>
      </c>
      <c r="C328" s="35">
        <v>4301011868</v>
      </c>
      <c r="D328" s="390">
        <v>4680115884861</v>
      </c>
      <c r="E328" s="390"/>
      <c r="F328" s="60">
        <v>0.5</v>
      </c>
      <c r="G328" s="36">
        <v>10</v>
      </c>
      <c r="H328" s="60">
        <v>5</v>
      </c>
      <c r="I328" s="60">
        <v>5.21</v>
      </c>
      <c r="J328" s="36">
        <v>120</v>
      </c>
      <c r="K328" s="36" t="s">
        <v>81</v>
      </c>
      <c r="L328" s="37" t="s">
        <v>80</v>
      </c>
      <c r="M328" s="37"/>
      <c r="N328" s="36">
        <v>60</v>
      </c>
      <c r="O328" s="5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8" t="s">
        <v>48</v>
      </c>
      <c r="U328" s="38" t="s">
        <v>48</v>
      </c>
      <c r="V328" s="39" t="s">
        <v>0</v>
      </c>
      <c r="W328" s="57">
        <v>100</v>
      </c>
      <c r="X328" s="54">
        <f t="shared" si="64"/>
        <v>100</v>
      </c>
      <c r="Y328" s="40">
        <f>IFERROR(IF(X328=0,"",ROUNDUP(X328/H328,0)*0.00937),"")</f>
        <v>0.18740000000000001</v>
      </c>
      <c r="Z328" s="66" t="s">
        <v>48</v>
      </c>
      <c r="AA328" s="67" t="s">
        <v>48</v>
      </c>
      <c r="AE328" s="77"/>
      <c r="BB328" s="266" t="s">
        <v>67</v>
      </c>
      <c r="BL328" s="77">
        <f t="shared" si="65"/>
        <v>104.2</v>
      </c>
      <c r="BM328" s="77">
        <f t="shared" si="66"/>
        <v>104.2</v>
      </c>
      <c r="BN328" s="77">
        <f t="shared" si="67"/>
        <v>0.16666666666666666</v>
      </c>
      <c r="BO328" s="77">
        <f t="shared" si="68"/>
        <v>0.16666666666666666</v>
      </c>
    </row>
    <row r="329" spans="1:67" ht="27" hidden="1" customHeight="1" x14ac:dyDescent="0.25">
      <c r="A329" s="61" t="s">
        <v>502</v>
      </c>
      <c r="B329" s="61" t="s">
        <v>503</v>
      </c>
      <c r="C329" s="35">
        <v>4301011952</v>
      </c>
      <c r="D329" s="390">
        <v>4680115884922</v>
      </c>
      <c r="E329" s="390"/>
      <c r="F329" s="60">
        <v>0.5</v>
      </c>
      <c r="G329" s="36">
        <v>10</v>
      </c>
      <c r="H329" s="60">
        <v>5</v>
      </c>
      <c r="I329" s="60">
        <v>5.21</v>
      </c>
      <c r="J329" s="36">
        <v>120</v>
      </c>
      <c r="K329" s="36" t="s">
        <v>81</v>
      </c>
      <c r="L329" s="37" t="s">
        <v>80</v>
      </c>
      <c r="M329" s="37"/>
      <c r="N329" s="36">
        <v>60</v>
      </c>
      <c r="O329" s="5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64"/>
        <v>0</v>
      </c>
      <c r="Y329" s="40" t="str">
        <f>IFERROR(IF(X329=0,"",ROUNDUP(X329/H329,0)*0.00937),"")</f>
        <v/>
      </c>
      <c r="Z329" s="66" t="s">
        <v>48</v>
      </c>
      <c r="AA329" s="67" t="s">
        <v>48</v>
      </c>
      <c r="AE329" s="77"/>
      <c r="BB329" s="267" t="s">
        <v>67</v>
      </c>
      <c r="BL329" s="77">
        <f t="shared" si="65"/>
        <v>0</v>
      </c>
      <c r="BM329" s="77">
        <f t="shared" si="66"/>
        <v>0</v>
      </c>
      <c r="BN329" s="77">
        <f t="shared" si="67"/>
        <v>0</v>
      </c>
      <c r="BO329" s="77">
        <f t="shared" si="68"/>
        <v>0</v>
      </c>
    </row>
    <row r="330" spans="1:67" ht="27" hidden="1" customHeight="1" x14ac:dyDescent="0.25">
      <c r="A330" s="61" t="s">
        <v>504</v>
      </c>
      <c r="B330" s="61" t="s">
        <v>505</v>
      </c>
      <c r="C330" s="35">
        <v>4301011433</v>
      </c>
      <c r="D330" s="390">
        <v>4680115882638</v>
      </c>
      <c r="E330" s="390"/>
      <c r="F330" s="60">
        <v>0.4</v>
      </c>
      <c r="G330" s="36">
        <v>10</v>
      </c>
      <c r="H330" s="60">
        <v>4</v>
      </c>
      <c r="I330" s="60">
        <v>4.24</v>
      </c>
      <c r="J330" s="36">
        <v>120</v>
      </c>
      <c r="K330" s="36" t="s">
        <v>81</v>
      </c>
      <c r="L330" s="37" t="s">
        <v>121</v>
      </c>
      <c r="M330" s="37"/>
      <c r="N330" s="36">
        <v>90</v>
      </c>
      <c r="O330" s="5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4"/>
        <v>0</v>
      </c>
      <c r="Y330" s="40" t="str">
        <f>IFERROR(IF(X330=0,"",ROUNDUP(X330/H330,0)*0.00937),"")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65"/>
        <v>0</v>
      </c>
      <c r="BM330" s="77">
        <f t="shared" si="66"/>
        <v>0</v>
      </c>
      <c r="BN330" s="77">
        <f t="shared" si="67"/>
        <v>0</v>
      </c>
      <c r="BO330" s="77">
        <f t="shared" si="68"/>
        <v>0</v>
      </c>
    </row>
    <row r="331" spans="1:67" x14ac:dyDescent="0.2">
      <c r="A331" s="397"/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8"/>
      <c r="O331" s="394" t="s">
        <v>43</v>
      </c>
      <c r="P331" s="395"/>
      <c r="Q331" s="395"/>
      <c r="R331" s="395"/>
      <c r="S331" s="395"/>
      <c r="T331" s="395"/>
      <c r="U331" s="396"/>
      <c r="V331" s="41" t="s">
        <v>42</v>
      </c>
      <c r="W331" s="42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20</v>
      </c>
      <c r="X331" s="42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20</v>
      </c>
      <c r="Y331" s="42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0.18740000000000001</v>
      </c>
      <c r="Z331" s="65"/>
      <c r="AA331" s="65"/>
    </row>
    <row r="332" spans="1:67" x14ac:dyDescent="0.2">
      <c r="A332" s="397"/>
      <c r="B332" s="397"/>
      <c r="C332" s="397"/>
      <c r="D332" s="397"/>
      <c r="E332" s="397"/>
      <c r="F332" s="397"/>
      <c r="G332" s="397"/>
      <c r="H332" s="397"/>
      <c r="I332" s="397"/>
      <c r="J332" s="397"/>
      <c r="K332" s="397"/>
      <c r="L332" s="397"/>
      <c r="M332" s="397"/>
      <c r="N332" s="398"/>
      <c r="O332" s="394" t="s">
        <v>43</v>
      </c>
      <c r="P332" s="395"/>
      <c r="Q332" s="395"/>
      <c r="R332" s="395"/>
      <c r="S332" s="395"/>
      <c r="T332" s="395"/>
      <c r="U332" s="396"/>
      <c r="V332" s="41" t="s">
        <v>0</v>
      </c>
      <c r="W332" s="42">
        <f>IFERROR(SUM(W319:W330),"0")</f>
        <v>100</v>
      </c>
      <c r="X332" s="42">
        <f>IFERROR(SUM(X319:X330),"0")</f>
        <v>100</v>
      </c>
      <c r="Y332" s="41"/>
      <c r="Z332" s="65"/>
      <c r="AA332" s="65"/>
    </row>
    <row r="333" spans="1:67" ht="14.25" hidden="1" customHeight="1" x14ac:dyDescent="0.25">
      <c r="A333" s="399" t="s">
        <v>118</v>
      </c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399"/>
      <c r="P333" s="399"/>
      <c r="Q333" s="399"/>
      <c r="R333" s="399"/>
      <c r="S333" s="399"/>
      <c r="T333" s="399"/>
      <c r="U333" s="399"/>
      <c r="V333" s="399"/>
      <c r="W333" s="399"/>
      <c r="X333" s="399"/>
      <c r="Y333" s="399"/>
      <c r="Z333" s="64"/>
      <c r="AA333" s="64"/>
    </row>
    <row r="334" spans="1:67" ht="27" hidden="1" customHeight="1" x14ac:dyDescent="0.25">
      <c r="A334" s="61" t="s">
        <v>506</v>
      </c>
      <c r="B334" s="61" t="s">
        <v>507</v>
      </c>
      <c r="C334" s="35">
        <v>4301020178</v>
      </c>
      <c r="D334" s="390">
        <v>4607091383980</v>
      </c>
      <c r="E334" s="39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121</v>
      </c>
      <c r="M334" s="37"/>
      <c r="N334" s="36">
        <v>50</v>
      </c>
      <c r="O334" s="5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8" t="s">
        <v>48</v>
      </c>
      <c r="U334" s="38" t="s">
        <v>48</v>
      </c>
      <c r="V334" s="39" t="s">
        <v>0</v>
      </c>
      <c r="W334" s="57">
        <v>0</v>
      </c>
      <c r="X334" s="54">
        <f>IFERROR(IF(W334="",0,CEILING((W334/$H334),1)*$H334),"")</f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>IFERROR(W334*I334/H334,"0")</f>
        <v>0</v>
      </c>
      <c r="BM334" s="77">
        <f>IFERROR(X334*I334/H334,"0")</f>
        <v>0</v>
      </c>
      <c r="BN334" s="77">
        <f>IFERROR(1/J334*(W334/H334),"0")</f>
        <v>0</v>
      </c>
      <c r="BO334" s="77">
        <f>IFERROR(1/J334*(X334/H334),"0")</f>
        <v>0</v>
      </c>
    </row>
    <row r="335" spans="1:67" ht="16.5" hidden="1" customHeight="1" x14ac:dyDescent="0.25">
      <c r="A335" s="61" t="s">
        <v>508</v>
      </c>
      <c r="B335" s="61" t="s">
        <v>509</v>
      </c>
      <c r="C335" s="35">
        <v>4301020270</v>
      </c>
      <c r="D335" s="390">
        <v>4680115883314</v>
      </c>
      <c r="E335" s="390"/>
      <c r="F335" s="60">
        <v>1.35</v>
      </c>
      <c r="G335" s="36">
        <v>8</v>
      </c>
      <c r="H335" s="60">
        <v>10.8</v>
      </c>
      <c r="I335" s="60">
        <v>11.28</v>
      </c>
      <c r="J335" s="36">
        <v>56</v>
      </c>
      <c r="K335" s="36" t="s">
        <v>122</v>
      </c>
      <c r="L335" s="37" t="s">
        <v>141</v>
      </c>
      <c r="M335" s="37"/>
      <c r="N335" s="36">
        <v>50</v>
      </c>
      <c r="O335" s="5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8" t="s">
        <v>48</v>
      </c>
      <c r="U335" s="38" t="s">
        <v>48</v>
      </c>
      <c r="V335" s="39" t="s">
        <v>0</v>
      </c>
      <c r="W335" s="57">
        <v>0</v>
      </c>
      <c r="X335" s="54">
        <f>IFERROR(IF(W335="",0,CEILING((W335/$H335),1)*$H335),"")</f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>IFERROR(W335*I335/H335,"0")</f>
        <v>0</v>
      </c>
      <c r="BM335" s="77">
        <f>IFERROR(X335*I335/H335,"0")</f>
        <v>0</v>
      </c>
      <c r="BN335" s="77">
        <f>IFERROR(1/J335*(W335/H335),"0")</f>
        <v>0</v>
      </c>
      <c r="BO335" s="77">
        <f>IFERROR(1/J335*(X335/H335),"0")</f>
        <v>0</v>
      </c>
    </row>
    <row r="336" spans="1:67" ht="27" customHeight="1" x14ac:dyDescent="0.25">
      <c r="A336" s="61" t="s">
        <v>510</v>
      </c>
      <c r="B336" s="61" t="s">
        <v>511</v>
      </c>
      <c r="C336" s="35">
        <v>4301020179</v>
      </c>
      <c r="D336" s="390">
        <v>4607091384178</v>
      </c>
      <c r="E336" s="390"/>
      <c r="F336" s="60">
        <v>0.4</v>
      </c>
      <c r="G336" s="36">
        <v>10</v>
      </c>
      <c r="H336" s="60">
        <v>4</v>
      </c>
      <c r="I336" s="60">
        <v>4.24</v>
      </c>
      <c r="J336" s="36">
        <v>120</v>
      </c>
      <c r="K336" s="36" t="s">
        <v>81</v>
      </c>
      <c r="L336" s="37" t="s">
        <v>121</v>
      </c>
      <c r="M336" s="37"/>
      <c r="N336" s="36">
        <v>50</v>
      </c>
      <c r="O336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8" t="s">
        <v>48</v>
      </c>
      <c r="U336" s="38" t="s">
        <v>48</v>
      </c>
      <c r="V336" s="39" t="s">
        <v>0</v>
      </c>
      <c r="W336" s="57">
        <v>60</v>
      </c>
      <c r="X336" s="54">
        <f>IFERROR(IF(W336="",0,CEILING((W336/$H336),1)*$H336),"")</f>
        <v>60</v>
      </c>
      <c r="Y336" s="40">
        <f>IFERROR(IF(X336=0,"",ROUNDUP(X336/H336,0)*0.00937),"")</f>
        <v>0.14055000000000001</v>
      </c>
      <c r="Z336" s="66" t="s">
        <v>48</v>
      </c>
      <c r="AA336" s="67" t="s">
        <v>48</v>
      </c>
      <c r="AE336" s="77"/>
      <c r="BB336" s="271" t="s">
        <v>67</v>
      </c>
      <c r="BL336" s="77">
        <f>IFERROR(W336*I336/H336,"0")</f>
        <v>63.6</v>
      </c>
      <c r="BM336" s="77">
        <f>IFERROR(X336*I336/H336,"0")</f>
        <v>63.6</v>
      </c>
      <c r="BN336" s="77">
        <f>IFERROR(1/J336*(W336/H336),"0")</f>
        <v>0.125</v>
      </c>
      <c r="BO336" s="77">
        <f>IFERROR(1/J336*(X336/H336),"0")</f>
        <v>0.125</v>
      </c>
    </row>
    <row r="337" spans="1:67" x14ac:dyDescent="0.2">
      <c r="A337" s="397"/>
      <c r="B337" s="397"/>
      <c r="C337" s="397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8"/>
      <c r="O337" s="394" t="s">
        <v>43</v>
      </c>
      <c r="P337" s="395"/>
      <c r="Q337" s="395"/>
      <c r="R337" s="395"/>
      <c r="S337" s="395"/>
      <c r="T337" s="395"/>
      <c r="U337" s="396"/>
      <c r="V337" s="41" t="s">
        <v>42</v>
      </c>
      <c r="W337" s="42">
        <f>IFERROR(W334/H334,"0")+IFERROR(W335/H335,"0")+IFERROR(W336/H336,"0")</f>
        <v>15</v>
      </c>
      <c r="X337" s="42">
        <f>IFERROR(X334/H334,"0")+IFERROR(X335/H335,"0")+IFERROR(X336/H336,"0")</f>
        <v>15</v>
      </c>
      <c r="Y337" s="42">
        <f>IFERROR(IF(Y334="",0,Y334),"0")+IFERROR(IF(Y335="",0,Y335),"0")+IFERROR(IF(Y336="",0,Y336),"0")</f>
        <v>0.14055000000000001</v>
      </c>
      <c r="Z337" s="65"/>
      <c r="AA337" s="65"/>
    </row>
    <row r="338" spans="1:67" x14ac:dyDescent="0.2">
      <c r="A338" s="397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8"/>
      <c r="O338" s="394" t="s">
        <v>43</v>
      </c>
      <c r="P338" s="395"/>
      <c r="Q338" s="395"/>
      <c r="R338" s="395"/>
      <c r="S338" s="395"/>
      <c r="T338" s="395"/>
      <c r="U338" s="396"/>
      <c r="V338" s="41" t="s">
        <v>0</v>
      </c>
      <c r="W338" s="42">
        <f>IFERROR(SUM(W334:W336),"0")</f>
        <v>60</v>
      </c>
      <c r="X338" s="42">
        <f>IFERROR(SUM(X334:X336),"0")</f>
        <v>60</v>
      </c>
      <c r="Y338" s="41"/>
      <c r="Z338" s="65"/>
      <c r="AA338" s="65"/>
    </row>
    <row r="339" spans="1:67" ht="14.25" hidden="1" customHeight="1" x14ac:dyDescent="0.25">
      <c r="A339" s="399" t="s">
        <v>85</v>
      </c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399"/>
      <c r="P339" s="399"/>
      <c r="Q339" s="399"/>
      <c r="R339" s="399"/>
      <c r="S339" s="399"/>
      <c r="T339" s="399"/>
      <c r="U339" s="399"/>
      <c r="V339" s="399"/>
      <c r="W339" s="399"/>
      <c r="X339" s="399"/>
      <c r="Y339" s="399"/>
      <c r="Z339" s="64"/>
      <c r="AA339" s="64"/>
    </row>
    <row r="340" spans="1:67" ht="27" customHeight="1" x14ac:dyDescent="0.25">
      <c r="A340" s="61" t="s">
        <v>512</v>
      </c>
      <c r="B340" s="61" t="s">
        <v>513</v>
      </c>
      <c r="C340" s="35">
        <v>4301051560</v>
      </c>
      <c r="D340" s="390">
        <v>4607091383928</v>
      </c>
      <c r="E340" s="390"/>
      <c r="F340" s="60">
        <v>1.3</v>
      </c>
      <c r="G340" s="36">
        <v>6</v>
      </c>
      <c r="H340" s="60">
        <v>7.8</v>
      </c>
      <c r="I340" s="60">
        <v>8.3699999999999992</v>
      </c>
      <c r="J340" s="36">
        <v>56</v>
      </c>
      <c r="K340" s="36" t="s">
        <v>122</v>
      </c>
      <c r="L340" s="37" t="s">
        <v>141</v>
      </c>
      <c r="M340" s="37"/>
      <c r="N340" s="36">
        <v>40</v>
      </c>
      <c r="O34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8" t="s">
        <v>48</v>
      </c>
      <c r="U340" s="38" t="s">
        <v>48</v>
      </c>
      <c r="V340" s="39" t="s">
        <v>0</v>
      </c>
      <c r="W340" s="57">
        <v>1500</v>
      </c>
      <c r="X340" s="54">
        <f>IFERROR(IF(W340="",0,CEILING((W340/$H340),1)*$H340),"")</f>
        <v>1505.3999999999999</v>
      </c>
      <c r="Y340" s="40">
        <f>IFERROR(IF(X340=0,"",ROUNDUP(X340/H340,0)*0.02175),"")</f>
        <v>4.1977500000000001</v>
      </c>
      <c r="Z340" s="66" t="s">
        <v>48</v>
      </c>
      <c r="AA340" s="67" t="s">
        <v>48</v>
      </c>
      <c r="AE340" s="77"/>
      <c r="BB340" s="272" t="s">
        <v>67</v>
      </c>
      <c r="BL340" s="77">
        <f>IFERROR(W340*I340/H340,"0")</f>
        <v>1609.6153846153845</v>
      </c>
      <c r="BM340" s="77">
        <f>IFERROR(X340*I340/H340,"0")</f>
        <v>1615.4099999999999</v>
      </c>
      <c r="BN340" s="77">
        <f>IFERROR(1/J340*(W340/H340),"0")</f>
        <v>3.4340659340659343</v>
      </c>
      <c r="BO340" s="77">
        <f>IFERROR(1/J340*(X340/H340),"0")</f>
        <v>3.4464285714285712</v>
      </c>
    </row>
    <row r="341" spans="1:67" ht="27" hidden="1" customHeight="1" x14ac:dyDescent="0.25">
      <c r="A341" s="61" t="s">
        <v>512</v>
      </c>
      <c r="B341" s="61" t="s">
        <v>514</v>
      </c>
      <c r="C341" s="35">
        <v>4301051639</v>
      </c>
      <c r="D341" s="390">
        <v>4607091383928</v>
      </c>
      <c r="E341" s="390"/>
      <c r="F341" s="60">
        <v>1.3</v>
      </c>
      <c r="G341" s="36">
        <v>6</v>
      </c>
      <c r="H341" s="60">
        <v>7.8</v>
      </c>
      <c r="I341" s="60">
        <v>8.3699999999999992</v>
      </c>
      <c r="J341" s="36">
        <v>56</v>
      </c>
      <c r="K341" s="36" t="s">
        <v>122</v>
      </c>
      <c r="L341" s="37" t="s">
        <v>80</v>
      </c>
      <c r="M341" s="37"/>
      <c r="N341" s="36">
        <v>40</v>
      </c>
      <c r="O341" s="52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515</v>
      </c>
      <c r="B342" s="61" t="s">
        <v>516</v>
      </c>
      <c r="C342" s="35">
        <v>4301051636</v>
      </c>
      <c r="D342" s="390">
        <v>4607091384260</v>
      </c>
      <c r="E342" s="390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122</v>
      </c>
      <c r="L342" s="37" t="s">
        <v>80</v>
      </c>
      <c r="M342" s="37"/>
      <c r="N342" s="36">
        <v>40</v>
      </c>
      <c r="O342" s="5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8" t="s">
        <v>48</v>
      </c>
      <c r="U342" s="38" t="s">
        <v>48</v>
      </c>
      <c r="V342" s="39" t="s">
        <v>0</v>
      </c>
      <c r="W342" s="57">
        <v>234</v>
      </c>
      <c r="X342" s="54">
        <f>IFERROR(IF(W342="",0,CEILING((W342/$H342),1)*$H342),"")</f>
        <v>234</v>
      </c>
      <c r="Y342" s="40">
        <f>IFERROR(IF(X342=0,"",ROUNDUP(X342/H342,0)*0.02175),"")</f>
        <v>0.65249999999999997</v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250.92000000000002</v>
      </c>
      <c r="BM342" s="77">
        <f>IFERROR(X342*I342/H342,"0")</f>
        <v>250.92000000000002</v>
      </c>
      <c r="BN342" s="77">
        <f>IFERROR(1/J342*(W342/H342),"0")</f>
        <v>0.5357142857142857</v>
      </c>
      <c r="BO342" s="77">
        <f>IFERROR(1/J342*(X342/H342),"0")</f>
        <v>0.5357142857142857</v>
      </c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398"/>
      <c r="O343" s="394" t="s">
        <v>43</v>
      </c>
      <c r="P343" s="395"/>
      <c r="Q343" s="395"/>
      <c r="R343" s="395"/>
      <c r="S343" s="395"/>
      <c r="T343" s="395"/>
      <c r="U343" s="396"/>
      <c r="V343" s="41" t="s">
        <v>42</v>
      </c>
      <c r="W343" s="42">
        <f>IFERROR(W340/H340,"0")+IFERROR(W341/H341,"0")+IFERROR(W342/H342,"0")</f>
        <v>222.30769230769232</v>
      </c>
      <c r="X343" s="42">
        <f>IFERROR(X340/H340,"0")+IFERROR(X341/H341,"0")+IFERROR(X342/H342,"0")</f>
        <v>223</v>
      </c>
      <c r="Y343" s="42">
        <f>IFERROR(IF(Y340="",0,Y340),"0")+IFERROR(IF(Y341="",0,Y341),"0")+IFERROR(IF(Y342="",0,Y342),"0")</f>
        <v>4.85025</v>
      </c>
      <c r="Z343" s="65"/>
      <c r="AA343" s="65"/>
    </row>
    <row r="344" spans="1:67" x14ac:dyDescent="0.2">
      <c r="A344" s="397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8"/>
      <c r="O344" s="394" t="s">
        <v>43</v>
      </c>
      <c r="P344" s="395"/>
      <c r="Q344" s="395"/>
      <c r="R344" s="395"/>
      <c r="S344" s="395"/>
      <c r="T344" s="395"/>
      <c r="U344" s="396"/>
      <c r="V344" s="41" t="s">
        <v>0</v>
      </c>
      <c r="W344" s="42">
        <f>IFERROR(SUM(W340:W342),"0")</f>
        <v>1734</v>
      </c>
      <c r="X344" s="42">
        <f>IFERROR(SUM(X340:X342),"0")</f>
        <v>1739.3999999999999</v>
      </c>
      <c r="Y344" s="41"/>
      <c r="Z344" s="65"/>
      <c r="AA344" s="65"/>
    </row>
    <row r="345" spans="1:67" ht="14.25" hidden="1" customHeight="1" x14ac:dyDescent="0.25">
      <c r="A345" s="399" t="s">
        <v>228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64"/>
      <c r="AA345" s="64"/>
    </row>
    <row r="346" spans="1:67" ht="16.5" hidden="1" customHeight="1" x14ac:dyDescent="0.25">
      <c r="A346" s="61" t="s">
        <v>517</v>
      </c>
      <c r="B346" s="61" t="s">
        <v>518</v>
      </c>
      <c r="C346" s="35">
        <v>4301060314</v>
      </c>
      <c r="D346" s="390">
        <v>4607091384673</v>
      </c>
      <c r="E346" s="390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122</v>
      </c>
      <c r="L346" s="37" t="s">
        <v>80</v>
      </c>
      <c r="M346" s="37"/>
      <c r="N346" s="36">
        <v>30</v>
      </c>
      <c r="O346" s="5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75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16.5" hidden="1" customHeight="1" x14ac:dyDescent="0.25">
      <c r="A347" s="61" t="s">
        <v>517</v>
      </c>
      <c r="B347" s="61" t="s">
        <v>519</v>
      </c>
      <c r="C347" s="35">
        <v>4301060345</v>
      </c>
      <c r="D347" s="390">
        <v>4607091384673</v>
      </c>
      <c r="E347" s="390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122</v>
      </c>
      <c r="L347" s="37" t="s">
        <v>80</v>
      </c>
      <c r="M347" s="37"/>
      <c r="N347" s="36">
        <v>30</v>
      </c>
      <c r="O347" s="5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6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idden="1" x14ac:dyDescent="0.2">
      <c r="A348" s="397"/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8"/>
      <c r="O348" s="394" t="s">
        <v>43</v>
      </c>
      <c r="P348" s="395"/>
      <c r="Q348" s="395"/>
      <c r="R348" s="395"/>
      <c r="S348" s="395"/>
      <c r="T348" s="395"/>
      <c r="U348" s="396"/>
      <c r="V348" s="41" t="s">
        <v>42</v>
      </c>
      <c r="W348" s="42">
        <f>IFERROR(W346/H346,"0")+IFERROR(W347/H347,"0")</f>
        <v>0</v>
      </c>
      <c r="X348" s="42">
        <f>IFERROR(X346/H346,"0")+IFERROR(X347/H347,"0")</f>
        <v>0</v>
      </c>
      <c r="Y348" s="42">
        <f>IFERROR(IF(Y346="",0,Y346),"0")+IFERROR(IF(Y347="",0,Y347),"0")</f>
        <v>0</v>
      </c>
      <c r="Z348" s="65"/>
      <c r="AA348" s="65"/>
    </row>
    <row r="349" spans="1:67" hidden="1" x14ac:dyDescent="0.2">
      <c r="A349" s="397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398"/>
      <c r="O349" s="394" t="s">
        <v>43</v>
      </c>
      <c r="P349" s="395"/>
      <c r="Q349" s="395"/>
      <c r="R349" s="395"/>
      <c r="S349" s="395"/>
      <c r="T349" s="395"/>
      <c r="U349" s="396"/>
      <c r="V349" s="41" t="s">
        <v>0</v>
      </c>
      <c r="W349" s="42">
        <f>IFERROR(SUM(W346:W347),"0")</f>
        <v>0</v>
      </c>
      <c r="X349" s="42">
        <f>IFERROR(SUM(X346:X347),"0")</f>
        <v>0</v>
      </c>
      <c r="Y349" s="41"/>
      <c r="Z349" s="65"/>
      <c r="AA349" s="65"/>
    </row>
    <row r="350" spans="1:67" ht="16.5" hidden="1" customHeight="1" x14ac:dyDescent="0.25">
      <c r="A350" s="436" t="s">
        <v>520</v>
      </c>
      <c r="B350" s="436"/>
      <c r="C350" s="436"/>
      <c r="D350" s="436"/>
      <c r="E350" s="436"/>
      <c r="F350" s="436"/>
      <c r="G350" s="436"/>
      <c r="H350" s="436"/>
      <c r="I350" s="436"/>
      <c r="J350" s="436"/>
      <c r="K350" s="436"/>
      <c r="L350" s="436"/>
      <c r="M350" s="436"/>
      <c r="N350" s="436"/>
      <c r="O350" s="436"/>
      <c r="P350" s="436"/>
      <c r="Q350" s="436"/>
      <c r="R350" s="436"/>
      <c r="S350" s="436"/>
      <c r="T350" s="436"/>
      <c r="U350" s="436"/>
      <c r="V350" s="436"/>
      <c r="W350" s="436"/>
      <c r="X350" s="436"/>
      <c r="Y350" s="436"/>
      <c r="Z350" s="63"/>
      <c r="AA350" s="63"/>
    </row>
    <row r="351" spans="1:67" ht="14.25" hidden="1" customHeight="1" x14ac:dyDescent="0.25">
      <c r="A351" s="399" t="s">
        <v>126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64"/>
      <c r="AA351" s="64"/>
    </row>
    <row r="352" spans="1:67" ht="37.5" hidden="1" customHeight="1" x14ac:dyDescent="0.25">
      <c r="A352" s="61" t="s">
        <v>521</v>
      </c>
      <c r="B352" s="61" t="s">
        <v>522</v>
      </c>
      <c r="C352" s="35">
        <v>4301011324</v>
      </c>
      <c r="D352" s="390">
        <v>4607091384185</v>
      </c>
      <c r="E352" s="390"/>
      <c r="F352" s="60">
        <v>0.8</v>
      </c>
      <c r="G352" s="36">
        <v>15</v>
      </c>
      <c r="H352" s="60">
        <v>12</v>
      </c>
      <c r="I352" s="60">
        <v>12.48</v>
      </c>
      <c r="J352" s="36">
        <v>56</v>
      </c>
      <c r="K352" s="36" t="s">
        <v>122</v>
      </c>
      <c r="L352" s="37" t="s">
        <v>80</v>
      </c>
      <c r="M352" s="37"/>
      <c r="N352" s="36">
        <v>60</v>
      </c>
      <c r="O352" s="5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37.5" hidden="1" customHeight="1" x14ac:dyDescent="0.25">
      <c r="A353" s="61" t="s">
        <v>523</v>
      </c>
      <c r="B353" s="61" t="s">
        <v>524</v>
      </c>
      <c r="C353" s="35">
        <v>4301011312</v>
      </c>
      <c r="D353" s="390">
        <v>4607091384192</v>
      </c>
      <c r="E353" s="390"/>
      <c r="F353" s="60">
        <v>1.8</v>
      </c>
      <c r="G353" s="36">
        <v>6</v>
      </c>
      <c r="H353" s="60">
        <v>10.8</v>
      </c>
      <c r="I353" s="60">
        <v>11.28</v>
      </c>
      <c r="J353" s="36">
        <v>56</v>
      </c>
      <c r="K353" s="36" t="s">
        <v>122</v>
      </c>
      <c r="L353" s="37" t="s">
        <v>121</v>
      </c>
      <c r="M353" s="37"/>
      <c r="N353" s="36">
        <v>60</v>
      </c>
      <c r="O353" s="5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hidden="1" customHeight="1" x14ac:dyDescent="0.25">
      <c r="A354" s="61" t="s">
        <v>525</v>
      </c>
      <c r="B354" s="61" t="s">
        <v>526</v>
      </c>
      <c r="C354" s="35">
        <v>4301011483</v>
      </c>
      <c r="D354" s="390">
        <v>4680115881907</v>
      </c>
      <c r="E354" s="390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122</v>
      </c>
      <c r="L354" s="37" t="s">
        <v>80</v>
      </c>
      <c r="M354" s="37"/>
      <c r="N354" s="36">
        <v>60</v>
      </c>
      <c r="O354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79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t="27" hidden="1" customHeight="1" x14ac:dyDescent="0.25">
      <c r="A355" s="61" t="s">
        <v>527</v>
      </c>
      <c r="B355" s="61" t="s">
        <v>528</v>
      </c>
      <c r="C355" s="35">
        <v>4301011655</v>
      </c>
      <c r="D355" s="390">
        <v>4680115883925</v>
      </c>
      <c r="E355" s="390"/>
      <c r="F355" s="60">
        <v>2.5</v>
      </c>
      <c r="G355" s="36">
        <v>6</v>
      </c>
      <c r="H355" s="60">
        <v>15</v>
      </c>
      <c r="I355" s="60">
        <v>15.48</v>
      </c>
      <c r="J355" s="36">
        <v>48</v>
      </c>
      <c r="K355" s="36" t="s">
        <v>122</v>
      </c>
      <c r="L355" s="37" t="s">
        <v>80</v>
      </c>
      <c r="M355" s="37"/>
      <c r="N355" s="36">
        <v>60</v>
      </c>
      <c r="O355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77"/>
      <c r="BB355" s="280" t="s">
        <v>67</v>
      </c>
      <c r="BL355" s="77">
        <f>IFERROR(W355*I355/H355,"0")</f>
        <v>0</v>
      </c>
      <c r="BM355" s="77">
        <f>IFERROR(X355*I355/H355,"0")</f>
        <v>0</v>
      </c>
      <c r="BN355" s="77">
        <f>IFERROR(1/J355*(W355/H355),"0")</f>
        <v>0</v>
      </c>
      <c r="BO355" s="77">
        <f>IFERROR(1/J355*(X355/H355),"0")</f>
        <v>0</v>
      </c>
    </row>
    <row r="356" spans="1:67" hidden="1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8"/>
      <c r="O356" s="394" t="s">
        <v>43</v>
      </c>
      <c r="P356" s="395"/>
      <c r="Q356" s="395"/>
      <c r="R356" s="395"/>
      <c r="S356" s="395"/>
      <c r="T356" s="395"/>
      <c r="U356" s="396"/>
      <c r="V356" s="41" t="s">
        <v>42</v>
      </c>
      <c r="W356" s="42">
        <f>IFERROR(W352/H352,"0")+IFERROR(W353/H353,"0")+IFERROR(W354/H354,"0")+IFERROR(W355/H355,"0")</f>
        <v>0</v>
      </c>
      <c r="X356" s="42">
        <f>IFERROR(X352/H352,"0")+IFERROR(X353/H353,"0")+IFERROR(X354/H354,"0")+IFERROR(X355/H355,"0")</f>
        <v>0</v>
      </c>
      <c r="Y356" s="42">
        <f>IFERROR(IF(Y352="",0,Y352),"0")+IFERROR(IF(Y353="",0,Y353),"0")+IFERROR(IF(Y354="",0,Y354),"0")+IFERROR(IF(Y355="",0,Y355),"0")</f>
        <v>0</v>
      </c>
      <c r="Z356" s="65"/>
      <c r="AA356" s="65"/>
    </row>
    <row r="357" spans="1:67" hidden="1" x14ac:dyDescent="0.2">
      <c r="A357" s="397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8"/>
      <c r="O357" s="394" t="s">
        <v>43</v>
      </c>
      <c r="P357" s="395"/>
      <c r="Q357" s="395"/>
      <c r="R357" s="395"/>
      <c r="S357" s="395"/>
      <c r="T357" s="395"/>
      <c r="U357" s="396"/>
      <c r="V357" s="41" t="s">
        <v>0</v>
      </c>
      <c r="W357" s="42">
        <f>IFERROR(SUM(W352:W355),"0")</f>
        <v>0</v>
      </c>
      <c r="X357" s="42">
        <f>IFERROR(SUM(X352:X355),"0")</f>
        <v>0</v>
      </c>
      <c r="Y357" s="41"/>
      <c r="Z357" s="65"/>
      <c r="AA357" s="65"/>
    </row>
    <row r="358" spans="1:67" ht="14.25" hidden="1" customHeight="1" x14ac:dyDescent="0.25">
      <c r="A358" s="399" t="s">
        <v>77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64"/>
      <c r="AA358" s="64"/>
    </row>
    <row r="359" spans="1:67" ht="27" hidden="1" customHeight="1" x14ac:dyDescent="0.25">
      <c r="A359" s="61" t="s">
        <v>529</v>
      </c>
      <c r="B359" s="61" t="s">
        <v>530</v>
      </c>
      <c r="C359" s="35">
        <v>4301031303</v>
      </c>
      <c r="D359" s="390">
        <v>4607091384802</v>
      </c>
      <c r="E359" s="390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81</v>
      </c>
      <c r="L359" s="37" t="s">
        <v>80</v>
      </c>
      <c r="M359" s="37"/>
      <c r="N359" s="36">
        <v>35</v>
      </c>
      <c r="O359" s="5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IFERROR(IF(X359=0,"",ROUNDUP(X359/H359,0)*0.00753),"")</f>
        <v/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hidden="1" customHeight="1" x14ac:dyDescent="0.25">
      <c r="A360" s="61" t="s">
        <v>529</v>
      </c>
      <c r="B360" s="61" t="s">
        <v>531</v>
      </c>
      <c r="C360" s="35">
        <v>4301031139</v>
      </c>
      <c r="D360" s="390">
        <v>4607091384802</v>
      </c>
      <c r="E360" s="390"/>
      <c r="F360" s="60">
        <v>0.73</v>
      </c>
      <c r="G360" s="36">
        <v>6</v>
      </c>
      <c r="H360" s="60">
        <v>4.38</v>
      </c>
      <c r="I360" s="60">
        <v>4.58</v>
      </c>
      <c r="J360" s="36">
        <v>156</v>
      </c>
      <c r="K360" s="36" t="s">
        <v>81</v>
      </c>
      <c r="L360" s="37" t="s">
        <v>80</v>
      </c>
      <c r="M360" s="37"/>
      <c r="N360" s="36">
        <v>35</v>
      </c>
      <c r="O360" s="5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IFERROR(IF(X360=0,"",ROUNDUP(X360/H360,0)*0.00753),"")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hidden="1" customHeight="1" x14ac:dyDescent="0.25">
      <c r="A361" s="61" t="s">
        <v>532</v>
      </c>
      <c r="B361" s="61" t="s">
        <v>533</v>
      </c>
      <c r="C361" s="35">
        <v>4301031304</v>
      </c>
      <c r="D361" s="390">
        <v>4607091384826</v>
      </c>
      <c r="E361" s="390"/>
      <c r="F361" s="60">
        <v>0.35</v>
      </c>
      <c r="G361" s="36">
        <v>8</v>
      </c>
      <c r="H361" s="60">
        <v>2.8</v>
      </c>
      <c r="I361" s="60">
        <v>2.98</v>
      </c>
      <c r="J361" s="36">
        <v>234</v>
      </c>
      <c r="K361" s="36" t="s">
        <v>84</v>
      </c>
      <c r="L361" s="37" t="s">
        <v>80</v>
      </c>
      <c r="M361" s="37"/>
      <c r="N361" s="36">
        <v>35</v>
      </c>
      <c r="O361" s="51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IFERROR(IF(X361=0,"",ROUNDUP(X361/H361,0)*0.00502),"")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idden="1" x14ac:dyDescent="0.2">
      <c r="A362" s="397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8"/>
      <c r="O362" s="394" t="s">
        <v>43</v>
      </c>
      <c r="P362" s="395"/>
      <c r="Q362" s="395"/>
      <c r="R362" s="395"/>
      <c r="S362" s="395"/>
      <c r="T362" s="395"/>
      <c r="U362" s="396"/>
      <c r="V362" s="41" t="s">
        <v>42</v>
      </c>
      <c r="W362" s="42">
        <f>IFERROR(W359/H359,"0")+IFERROR(W360/H360,"0")+IFERROR(W361/H361,"0")</f>
        <v>0</v>
      </c>
      <c r="X362" s="42">
        <f>IFERROR(X359/H359,"0")+IFERROR(X360/H360,"0")+IFERROR(X361/H361,"0")</f>
        <v>0</v>
      </c>
      <c r="Y362" s="42">
        <f>IFERROR(IF(Y359="",0,Y359),"0")+IFERROR(IF(Y360="",0,Y360),"0")+IFERROR(IF(Y361="",0,Y361),"0")</f>
        <v>0</v>
      </c>
      <c r="Z362" s="65"/>
      <c r="AA362" s="65"/>
    </row>
    <row r="363" spans="1:67" hidden="1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8"/>
      <c r="O363" s="394" t="s">
        <v>43</v>
      </c>
      <c r="P363" s="395"/>
      <c r="Q363" s="395"/>
      <c r="R363" s="395"/>
      <c r="S363" s="395"/>
      <c r="T363" s="395"/>
      <c r="U363" s="396"/>
      <c r="V363" s="41" t="s">
        <v>0</v>
      </c>
      <c r="W363" s="42">
        <f>IFERROR(SUM(W359:W361),"0")</f>
        <v>0</v>
      </c>
      <c r="X363" s="42">
        <f>IFERROR(SUM(X359:X361),"0")</f>
        <v>0</v>
      </c>
      <c r="Y363" s="41"/>
      <c r="Z363" s="65"/>
      <c r="AA363" s="65"/>
    </row>
    <row r="364" spans="1:67" ht="14.25" hidden="1" customHeight="1" x14ac:dyDescent="0.25">
      <c r="A364" s="399" t="s">
        <v>85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64"/>
      <c r="AA364" s="64"/>
    </row>
    <row r="365" spans="1:67" ht="27" hidden="1" customHeight="1" x14ac:dyDescent="0.25">
      <c r="A365" s="61" t="s">
        <v>534</v>
      </c>
      <c r="B365" s="61" t="s">
        <v>535</v>
      </c>
      <c r="C365" s="35">
        <v>4301051635</v>
      </c>
      <c r="D365" s="390">
        <v>4607091384246</v>
      </c>
      <c r="E365" s="390"/>
      <c r="F365" s="60">
        <v>1.3</v>
      </c>
      <c r="G365" s="36">
        <v>6</v>
      </c>
      <c r="H365" s="60">
        <v>7.8</v>
      </c>
      <c r="I365" s="60">
        <v>8.3640000000000008</v>
      </c>
      <c r="J365" s="36">
        <v>56</v>
      </c>
      <c r="K365" s="36" t="s">
        <v>122</v>
      </c>
      <c r="L365" s="37" t="s">
        <v>80</v>
      </c>
      <c r="M365" s="37"/>
      <c r="N365" s="36">
        <v>40</v>
      </c>
      <c r="O365" s="50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84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hidden="1" customHeight="1" x14ac:dyDescent="0.25">
      <c r="A366" s="61" t="s">
        <v>536</v>
      </c>
      <c r="B366" s="61" t="s">
        <v>537</v>
      </c>
      <c r="C366" s="35">
        <v>4301051445</v>
      </c>
      <c r="D366" s="390">
        <v>4680115881976</v>
      </c>
      <c r="E366" s="390"/>
      <c r="F366" s="60">
        <v>1.3</v>
      </c>
      <c r="G366" s="36">
        <v>6</v>
      </c>
      <c r="H366" s="60">
        <v>7.8</v>
      </c>
      <c r="I366" s="60">
        <v>8.2799999999999994</v>
      </c>
      <c r="J366" s="36">
        <v>56</v>
      </c>
      <c r="K366" s="36" t="s">
        <v>122</v>
      </c>
      <c r="L366" s="37" t="s">
        <v>80</v>
      </c>
      <c r="M366" s="37"/>
      <c r="N366" s="36">
        <v>40</v>
      </c>
      <c r="O366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85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hidden="1" customHeight="1" x14ac:dyDescent="0.25">
      <c r="A367" s="61" t="s">
        <v>538</v>
      </c>
      <c r="B367" s="61" t="s">
        <v>539</v>
      </c>
      <c r="C367" s="35">
        <v>4301051297</v>
      </c>
      <c r="D367" s="390">
        <v>4607091384253</v>
      </c>
      <c r="E367" s="390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81</v>
      </c>
      <c r="L367" s="37" t="s">
        <v>80</v>
      </c>
      <c r="M367" s="37"/>
      <c r="N367" s="36">
        <v>40</v>
      </c>
      <c r="O367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hidden="1" customHeight="1" x14ac:dyDescent="0.25">
      <c r="A368" s="61" t="s">
        <v>538</v>
      </c>
      <c r="B368" s="61" t="s">
        <v>540</v>
      </c>
      <c r="C368" s="35">
        <v>4301051634</v>
      </c>
      <c r="D368" s="390">
        <v>4607091384253</v>
      </c>
      <c r="E368" s="390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81</v>
      </c>
      <c r="L368" s="37" t="s">
        <v>80</v>
      </c>
      <c r="M368" s="37"/>
      <c r="N368" s="36">
        <v>40</v>
      </c>
      <c r="O368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hidden="1" customHeight="1" x14ac:dyDescent="0.25">
      <c r="A369" s="61" t="s">
        <v>541</v>
      </c>
      <c r="B369" s="61" t="s">
        <v>542</v>
      </c>
      <c r="C369" s="35">
        <v>4301051444</v>
      </c>
      <c r="D369" s="390">
        <v>4680115881969</v>
      </c>
      <c r="E369" s="390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81</v>
      </c>
      <c r="L369" s="37" t="s">
        <v>80</v>
      </c>
      <c r="M369" s="37"/>
      <c r="N369" s="36">
        <v>40</v>
      </c>
      <c r="O369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88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idden="1" x14ac:dyDescent="0.2">
      <c r="A370" s="397"/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8"/>
      <c r="O370" s="394" t="s">
        <v>43</v>
      </c>
      <c r="P370" s="395"/>
      <c r="Q370" s="395"/>
      <c r="R370" s="395"/>
      <c r="S370" s="395"/>
      <c r="T370" s="395"/>
      <c r="U370" s="396"/>
      <c r="V370" s="41" t="s">
        <v>42</v>
      </c>
      <c r="W370" s="42">
        <f>IFERROR(W365/H365,"0")+IFERROR(W366/H366,"0")+IFERROR(W367/H367,"0")+IFERROR(W368/H368,"0")+IFERROR(W369/H369,"0")</f>
        <v>0</v>
      </c>
      <c r="X370" s="42">
        <f>IFERROR(X365/H365,"0")+IFERROR(X366/H366,"0")+IFERROR(X367/H367,"0")+IFERROR(X368/H368,"0")+IFERROR(X369/H369,"0")</f>
        <v>0</v>
      </c>
      <c r="Y370" s="42">
        <f>IFERROR(IF(Y365="",0,Y365),"0")+IFERROR(IF(Y366="",0,Y366),"0")+IFERROR(IF(Y367="",0,Y367),"0")+IFERROR(IF(Y368="",0,Y368),"0")+IFERROR(IF(Y369="",0,Y369),"0")</f>
        <v>0</v>
      </c>
      <c r="Z370" s="65"/>
      <c r="AA370" s="65"/>
    </row>
    <row r="371" spans="1:67" hidden="1" x14ac:dyDescent="0.2">
      <c r="A371" s="397"/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8"/>
      <c r="O371" s="394" t="s">
        <v>43</v>
      </c>
      <c r="P371" s="395"/>
      <c r="Q371" s="395"/>
      <c r="R371" s="395"/>
      <c r="S371" s="395"/>
      <c r="T371" s="395"/>
      <c r="U371" s="396"/>
      <c r="V371" s="41" t="s">
        <v>0</v>
      </c>
      <c r="W371" s="42">
        <f>IFERROR(SUM(W365:W369),"0")</f>
        <v>0</v>
      </c>
      <c r="X371" s="42">
        <f>IFERROR(SUM(X365:X369),"0")</f>
        <v>0</v>
      </c>
      <c r="Y371" s="41"/>
      <c r="Z371" s="65"/>
      <c r="AA371" s="65"/>
    </row>
    <row r="372" spans="1:67" ht="14.25" hidden="1" customHeight="1" x14ac:dyDescent="0.25">
      <c r="A372" s="399" t="s">
        <v>228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64"/>
      <c r="AA372" s="64"/>
    </row>
    <row r="373" spans="1:67" ht="27" hidden="1" customHeight="1" x14ac:dyDescent="0.25">
      <c r="A373" s="61" t="s">
        <v>543</v>
      </c>
      <c r="B373" s="61" t="s">
        <v>544</v>
      </c>
      <c r="C373" s="35">
        <v>4301060322</v>
      </c>
      <c r="D373" s="390">
        <v>4607091389357</v>
      </c>
      <c r="E373" s="39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122</v>
      </c>
      <c r="L373" s="37" t="s">
        <v>80</v>
      </c>
      <c r="M373" s="37"/>
      <c r="N373" s="36">
        <v>40</v>
      </c>
      <c r="O373" s="5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hidden="1" customHeight="1" x14ac:dyDescent="0.25">
      <c r="A374" s="61" t="s">
        <v>543</v>
      </c>
      <c r="B374" s="61" t="s">
        <v>545</v>
      </c>
      <c r="C374" s="35">
        <v>4301060377</v>
      </c>
      <c r="D374" s="390">
        <v>4607091389357</v>
      </c>
      <c r="E374" s="390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122</v>
      </c>
      <c r="L374" s="37" t="s">
        <v>80</v>
      </c>
      <c r="M374" s="37"/>
      <c r="N374" s="36">
        <v>40</v>
      </c>
      <c r="O374" s="5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idden="1" x14ac:dyDescent="0.2">
      <c r="A375" s="397"/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8"/>
      <c r="O375" s="394" t="s">
        <v>43</v>
      </c>
      <c r="P375" s="395"/>
      <c r="Q375" s="395"/>
      <c r="R375" s="395"/>
      <c r="S375" s="395"/>
      <c r="T375" s="395"/>
      <c r="U375" s="396"/>
      <c r="V375" s="41" t="s">
        <v>42</v>
      </c>
      <c r="W375" s="42">
        <f>IFERROR(W373/H373,"0")+IFERROR(W374/H374,"0")</f>
        <v>0</v>
      </c>
      <c r="X375" s="42">
        <f>IFERROR(X373/H373,"0")+IFERROR(X374/H374,"0")</f>
        <v>0</v>
      </c>
      <c r="Y375" s="42">
        <f>IFERROR(IF(Y373="",0,Y373),"0")+IFERROR(IF(Y374="",0,Y374),"0")</f>
        <v>0</v>
      </c>
      <c r="Z375" s="65"/>
      <c r="AA375" s="65"/>
    </row>
    <row r="376" spans="1:67" hidden="1" x14ac:dyDescent="0.2">
      <c r="A376" s="397"/>
      <c r="B376" s="397"/>
      <c r="C376" s="397"/>
      <c r="D376" s="397"/>
      <c r="E376" s="397"/>
      <c r="F376" s="397"/>
      <c r="G376" s="397"/>
      <c r="H376" s="397"/>
      <c r="I376" s="397"/>
      <c r="J376" s="397"/>
      <c r="K376" s="397"/>
      <c r="L376" s="397"/>
      <c r="M376" s="397"/>
      <c r="N376" s="398"/>
      <c r="O376" s="394" t="s">
        <v>43</v>
      </c>
      <c r="P376" s="395"/>
      <c r="Q376" s="395"/>
      <c r="R376" s="395"/>
      <c r="S376" s="395"/>
      <c r="T376" s="395"/>
      <c r="U376" s="396"/>
      <c r="V376" s="41" t="s">
        <v>0</v>
      </c>
      <c r="W376" s="42">
        <f>IFERROR(SUM(W373:W374),"0")</f>
        <v>0</v>
      </c>
      <c r="X376" s="42">
        <f>IFERROR(SUM(X373:X374),"0")</f>
        <v>0</v>
      </c>
      <c r="Y376" s="41"/>
      <c r="Z376" s="65"/>
      <c r="AA376" s="65"/>
    </row>
    <row r="377" spans="1:67" ht="27.75" hidden="1" customHeight="1" x14ac:dyDescent="0.2">
      <c r="A377" s="435" t="s">
        <v>546</v>
      </c>
      <c r="B377" s="435"/>
      <c r="C377" s="435"/>
      <c r="D377" s="435"/>
      <c r="E377" s="435"/>
      <c r="F377" s="435"/>
      <c r="G377" s="435"/>
      <c r="H377" s="435"/>
      <c r="I377" s="435"/>
      <c r="J377" s="435"/>
      <c r="K377" s="435"/>
      <c r="L377" s="435"/>
      <c r="M377" s="435"/>
      <c r="N377" s="435"/>
      <c r="O377" s="435"/>
      <c r="P377" s="435"/>
      <c r="Q377" s="435"/>
      <c r="R377" s="435"/>
      <c r="S377" s="435"/>
      <c r="T377" s="435"/>
      <c r="U377" s="435"/>
      <c r="V377" s="435"/>
      <c r="W377" s="435"/>
      <c r="X377" s="435"/>
      <c r="Y377" s="435"/>
      <c r="Z377" s="53"/>
      <c r="AA377" s="53"/>
    </row>
    <row r="378" spans="1:67" ht="16.5" hidden="1" customHeight="1" x14ac:dyDescent="0.25">
      <c r="A378" s="436" t="s">
        <v>547</v>
      </c>
      <c r="B378" s="436"/>
      <c r="C378" s="436"/>
      <c r="D378" s="436"/>
      <c r="E378" s="436"/>
      <c r="F378" s="436"/>
      <c r="G378" s="436"/>
      <c r="H378" s="436"/>
      <c r="I378" s="436"/>
      <c r="J378" s="436"/>
      <c r="K378" s="436"/>
      <c r="L378" s="436"/>
      <c r="M378" s="436"/>
      <c r="N378" s="436"/>
      <c r="O378" s="436"/>
      <c r="P378" s="436"/>
      <c r="Q378" s="436"/>
      <c r="R378" s="436"/>
      <c r="S378" s="436"/>
      <c r="T378" s="436"/>
      <c r="U378" s="436"/>
      <c r="V378" s="436"/>
      <c r="W378" s="436"/>
      <c r="X378" s="436"/>
      <c r="Y378" s="436"/>
      <c r="Z378" s="63"/>
      <c r="AA378" s="63"/>
    </row>
    <row r="379" spans="1:67" ht="14.25" hidden="1" customHeight="1" x14ac:dyDescent="0.25">
      <c r="A379" s="399" t="s">
        <v>126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64"/>
      <c r="AA379" s="64"/>
    </row>
    <row r="380" spans="1:67" ht="27" hidden="1" customHeight="1" x14ac:dyDescent="0.25">
      <c r="A380" s="61" t="s">
        <v>548</v>
      </c>
      <c r="B380" s="61" t="s">
        <v>549</v>
      </c>
      <c r="C380" s="35">
        <v>4301011428</v>
      </c>
      <c r="D380" s="390">
        <v>4607091389708</v>
      </c>
      <c r="E380" s="390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81</v>
      </c>
      <c r="L380" s="37" t="s">
        <v>121</v>
      </c>
      <c r="M380" s="37"/>
      <c r="N380" s="36">
        <v>50</v>
      </c>
      <c r="O380" s="5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1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t="27" hidden="1" customHeight="1" x14ac:dyDescent="0.25">
      <c r="A381" s="61" t="s">
        <v>550</v>
      </c>
      <c r="B381" s="61" t="s">
        <v>551</v>
      </c>
      <c r="C381" s="35">
        <v>4301011427</v>
      </c>
      <c r="D381" s="390">
        <v>4607091389692</v>
      </c>
      <c r="E381" s="390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81</v>
      </c>
      <c r="L381" s="37" t="s">
        <v>121</v>
      </c>
      <c r="M381" s="37"/>
      <c r="N381" s="36">
        <v>50</v>
      </c>
      <c r="O381" s="5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77"/>
      <c r="BB381" s="292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idden="1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8"/>
      <c r="O382" s="394" t="s">
        <v>43</v>
      </c>
      <c r="P382" s="395"/>
      <c r="Q382" s="395"/>
      <c r="R382" s="395"/>
      <c r="S382" s="395"/>
      <c r="T382" s="395"/>
      <c r="U382" s="396"/>
      <c r="V382" s="41" t="s">
        <v>42</v>
      </c>
      <c r="W382" s="42">
        <f>IFERROR(W380/H380,"0")+IFERROR(W381/H381,"0")</f>
        <v>0</v>
      </c>
      <c r="X382" s="42">
        <f>IFERROR(X380/H380,"0")+IFERROR(X381/H381,"0")</f>
        <v>0</v>
      </c>
      <c r="Y382" s="42">
        <f>IFERROR(IF(Y380="",0,Y380),"0")+IFERROR(IF(Y381="",0,Y381),"0")</f>
        <v>0</v>
      </c>
      <c r="Z382" s="65"/>
      <c r="AA382" s="65"/>
    </row>
    <row r="383" spans="1:67" hidden="1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8"/>
      <c r="O383" s="394" t="s">
        <v>43</v>
      </c>
      <c r="P383" s="395"/>
      <c r="Q383" s="395"/>
      <c r="R383" s="395"/>
      <c r="S383" s="395"/>
      <c r="T383" s="395"/>
      <c r="U383" s="396"/>
      <c r="V383" s="41" t="s">
        <v>0</v>
      </c>
      <c r="W383" s="42">
        <f>IFERROR(SUM(W380:W381),"0")</f>
        <v>0</v>
      </c>
      <c r="X383" s="42">
        <f>IFERROR(SUM(X380:X381),"0")</f>
        <v>0</v>
      </c>
      <c r="Y383" s="41"/>
      <c r="Z383" s="65"/>
      <c r="AA383" s="65"/>
    </row>
    <row r="384" spans="1:67" ht="14.25" hidden="1" customHeight="1" x14ac:dyDescent="0.25">
      <c r="A384" s="399" t="s">
        <v>77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64"/>
      <c r="AA384" s="64"/>
    </row>
    <row r="385" spans="1:67" ht="27" hidden="1" customHeight="1" x14ac:dyDescent="0.25">
      <c r="A385" s="61" t="s">
        <v>552</v>
      </c>
      <c r="B385" s="61" t="s">
        <v>553</v>
      </c>
      <c r="C385" s="35">
        <v>4301031322</v>
      </c>
      <c r="D385" s="390">
        <v>4607091389753</v>
      </c>
      <c r="E385" s="390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81</v>
      </c>
      <c r="L385" s="37" t="s">
        <v>80</v>
      </c>
      <c r="M385" s="37"/>
      <c r="N385" s="36">
        <v>50</v>
      </c>
      <c r="O385" s="506" t="s">
        <v>554</v>
      </c>
      <c r="P385" s="392"/>
      <c r="Q385" s="392"/>
      <c r="R385" s="392"/>
      <c r="S385" s="393"/>
      <c r="T385" s="38" t="s">
        <v>48</v>
      </c>
      <c r="U385" s="38" t="s">
        <v>48</v>
      </c>
      <c r="V385" s="39" t="s">
        <v>0</v>
      </c>
      <c r="W385" s="57">
        <v>0</v>
      </c>
      <c r="X385" s="54">
        <f t="shared" ref="X385:X407" si="69">IFERROR(IF(W385="",0,CEILING((W385/$H385),1)*$H385),"")</f>
        <v>0</v>
      </c>
      <c r="Y385" s="40" t="str">
        <f t="shared" ref="Y385:Y391" si="70"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 t="shared" ref="BL385:BL407" si="71">IFERROR(W385*I385/H385,"0")</f>
        <v>0</v>
      </c>
      <c r="BM385" s="77">
        <f t="shared" ref="BM385:BM407" si="72">IFERROR(X385*I385/H385,"0")</f>
        <v>0</v>
      </c>
      <c r="BN385" s="77">
        <f t="shared" ref="BN385:BN407" si="73">IFERROR(1/J385*(W385/H385),"0")</f>
        <v>0</v>
      </c>
      <c r="BO385" s="77">
        <f t="shared" ref="BO385:BO407" si="74">IFERROR(1/J385*(X385/H385),"0")</f>
        <v>0</v>
      </c>
    </row>
    <row r="386" spans="1:67" ht="27" hidden="1" customHeight="1" x14ac:dyDescent="0.25">
      <c r="A386" s="61" t="s">
        <v>552</v>
      </c>
      <c r="B386" s="61" t="s">
        <v>555</v>
      </c>
      <c r="C386" s="35">
        <v>4301031177</v>
      </c>
      <c r="D386" s="390">
        <v>4607091389753</v>
      </c>
      <c r="E386" s="390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81</v>
      </c>
      <c r="L386" s="37" t="s">
        <v>80</v>
      </c>
      <c r="M386" s="37"/>
      <c r="N386" s="36">
        <v>45</v>
      </c>
      <c r="O386" s="4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si="69"/>
        <v>0</v>
      </c>
      <c r="Y386" s="40" t="str">
        <f t="shared" si="70"/>
        <v/>
      </c>
      <c r="Z386" s="66" t="s">
        <v>48</v>
      </c>
      <c r="AA386" s="67" t="s">
        <v>48</v>
      </c>
      <c r="AE386" s="77"/>
      <c r="BB386" s="294" t="s">
        <v>67</v>
      </c>
      <c r="BL386" s="77">
        <f t="shared" si="71"/>
        <v>0</v>
      </c>
      <c r="BM386" s="77">
        <f t="shared" si="72"/>
        <v>0</v>
      </c>
      <c r="BN386" s="77">
        <f t="shared" si="73"/>
        <v>0</v>
      </c>
      <c r="BO386" s="77">
        <f t="shared" si="74"/>
        <v>0</v>
      </c>
    </row>
    <row r="387" spans="1:67" ht="27" hidden="1" customHeight="1" x14ac:dyDescent="0.25">
      <c r="A387" s="61" t="s">
        <v>556</v>
      </c>
      <c r="B387" s="61" t="s">
        <v>557</v>
      </c>
      <c r="C387" s="35">
        <v>4301031323</v>
      </c>
      <c r="D387" s="390">
        <v>4607091389760</v>
      </c>
      <c r="E387" s="390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81</v>
      </c>
      <c r="L387" s="37" t="s">
        <v>80</v>
      </c>
      <c r="M387" s="37"/>
      <c r="N387" s="36">
        <v>50</v>
      </c>
      <c r="O387" s="495" t="s">
        <v>558</v>
      </c>
      <c r="P387" s="392"/>
      <c r="Q387" s="392"/>
      <c r="R387" s="392"/>
      <c r="S387" s="393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69"/>
        <v>0</v>
      </c>
      <c r="Y387" s="40" t="str">
        <f t="shared" si="70"/>
        <v/>
      </c>
      <c r="Z387" s="66" t="s">
        <v>48</v>
      </c>
      <c r="AA387" s="67" t="s">
        <v>48</v>
      </c>
      <c r="AE387" s="77"/>
      <c r="BB387" s="295" t="s">
        <v>67</v>
      </c>
      <c r="BL387" s="77">
        <f t="shared" si="71"/>
        <v>0</v>
      </c>
      <c r="BM387" s="77">
        <f t="shared" si="72"/>
        <v>0</v>
      </c>
      <c r="BN387" s="77">
        <f t="shared" si="73"/>
        <v>0</v>
      </c>
      <c r="BO387" s="77">
        <f t="shared" si="74"/>
        <v>0</v>
      </c>
    </row>
    <row r="388" spans="1:67" ht="27" hidden="1" customHeight="1" x14ac:dyDescent="0.25">
      <c r="A388" s="61" t="s">
        <v>556</v>
      </c>
      <c r="B388" s="61" t="s">
        <v>559</v>
      </c>
      <c r="C388" s="35">
        <v>4301031174</v>
      </c>
      <c r="D388" s="390">
        <v>4607091389760</v>
      </c>
      <c r="E388" s="390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81</v>
      </c>
      <c r="L388" s="37" t="s">
        <v>80</v>
      </c>
      <c r="M388" s="37"/>
      <c r="N388" s="36">
        <v>45</v>
      </c>
      <c r="O388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69"/>
        <v>0</v>
      </c>
      <c r="Y388" s="40" t="str">
        <f t="shared" si="70"/>
        <v/>
      </c>
      <c r="Z388" s="66" t="s">
        <v>48</v>
      </c>
      <c r="AA388" s="67" t="s">
        <v>48</v>
      </c>
      <c r="AE388" s="77"/>
      <c r="BB388" s="296" t="s">
        <v>67</v>
      </c>
      <c r="BL388" s="77">
        <f t="shared" si="71"/>
        <v>0</v>
      </c>
      <c r="BM388" s="77">
        <f t="shared" si="72"/>
        <v>0</v>
      </c>
      <c r="BN388" s="77">
        <f t="shared" si="73"/>
        <v>0</v>
      </c>
      <c r="BO388" s="77">
        <f t="shared" si="74"/>
        <v>0</v>
      </c>
    </row>
    <row r="389" spans="1:67" ht="27" hidden="1" customHeight="1" x14ac:dyDescent="0.25">
      <c r="A389" s="61" t="s">
        <v>560</v>
      </c>
      <c r="B389" s="61" t="s">
        <v>561</v>
      </c>
      <c r="C389" s="35">
        <v>4301031325</v>
      </c>
      <c r="D389" s="390">
        <v>4607091389746</v>
      </c>
      <c r="E389" s="39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50</v>
      </c>
      <c r="O389" s="497" t="s">
        <v>562</v>
      </c>
      <c r="P389" s="392"/>
      <c r="Q389" s="392"/>
      <c r="R389" s="392"/>
      <c r="S389" s="393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69"/>
        <v>0</v>
      </c>
      <c r="Y389" s="40" t="str">
        <f t="shared" si="70"/>
        <v/>
      </c>
      <c r="Z389" s="66" t="s">
        <v>48</v>
      </c>
      <c r="AA389" s="67" t="s">
        <v>48</v>
      </c>
      <c r="AE389" s="77"/>
      <c r="BB389" s="297" t="s">
        <v>67</v>
      </c>
      <c r="BL389" s="77">
        <f t="shared" si="71"/>
        <v>0</v>
      </c>
      <c r="BM389" s="77">
        <f t="shared" si="72"/>
        <v>0</v>
      </c>
      <c r="BN389" s="77">
        <f t="shared" si="73"/>
        <v>0</v>
      </c>
      <c r="BO389" s="77">
        <f t="shared" si="74"/>
        <v>0</v>
      </c>
    </row>
    <row r="390" spans="1:67" ht="27" hidden="1" customHeight="1" x14ac:dyDescent="0.25">
      <c r="A390" s="61" t="s">
        <v>560</v>
      </c>
      <c r="B390" s="61" t="s">
        <v>563</v>
      </c>
      <c r="C390" s="35">
        <v>4301031356</v>
      </c>
      <c r="D390" s="390">
        <v>4607091389746</v>
      </c>
      <c r="E390" s="39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498" t="s">
        <v>562</v>
      </c>
      <c r="P390" s="392"/>
      <c r="Q390" s="392"/>
      <c r="R390" s="392"/>
      <c r="S390" s="393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9"/>
        <v>0</v>
      </c>
      <c r="Y390" s="40" t="str">
        <f t="shared" si="70"/>
        <v/>
      </c>
      <c r="Z390" s="66" t="s">
        <v>48</v>
      </c>
      <c r="AA390" s="67" t="s">
        <v>48</v>
      </c>
      <c r="AE390" s="77"/>
      <c r="BB390" s="298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37.5" hidden="1" customHeight="1" x14ac:dyDescent="0.25">
      <c r="A391" s="61" t="s">
        <v>564</v>
      </c>
      <c r="B391" s="61" t="s">
        <v>565</v>
      </c>
      <c r="C391" s="35">
        <v>4301031236</v>
      </c>
      <c r="D391" s="390">
        <v>4680115882928</v>
      </c>
      <c r="E391" s="390"/>
      <c r="F391" s="60">
        <v>0.28000000000000003</v>
      </c>
      <c r="G391" s="36">
        <v>6</v>
      </c>
      <c r="H391" s="60">
        <v>1.68</v>
      </c>
      <c r="I391" s="60">
        <v>2.6</v>
      </c>
      <c r="J391" s="36">
        <v>156</v>
      </c>
      <c r="K391" s="36" t="s">
        <v>81</v>
      </c>
      <c r="L391" s="37" t="s">
        <v>80</v>
      </c>
      <c r="M391" s="37"/>
      <c r="N391" s="36">
        <v>35</v>
      </c>
      <c r="O391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9"/>
        <v>0</v>
      </c>
      <c r="Y391" s="40" t="str">
        <f t="shared" si="70"/>
        <v/>
      </c>
      <c r="Z391" s="66" t="s">
        <v>48</v>
      </c>
      <c r="AA391" s="67" t="s">
        <v>48</v>
      </c>
      <c r="AE391" s="77"/>
      <c r="BB391" s="299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27" hidden="1" customHeight="1" x14ac:dyDescent="0.25">
      <c r="A392" s="61" t="s">
        <v>566</v>
      </c>
      <c r="B392" s="61" t="s">
        <v>567</v>
      </c>
      <c r="C392" s="35">
        <v>4301031335</v>
      </c>
      <c r="D392" s="390">
        <v>4680115883147</v>
      </c>
      <c r="E392" s="390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84</v>
      </c>
      <c r="L392" s="37" t="s">
        <v>80</v>
      </c>
      <c r="M392" s="37"/>
      <c r="N392" s="36">
        <v>50</v>
      </c>
      <c r="O392" s="500" t="s">
        <v>568</v>
      </c>
      <c r="P392" s="392"/>
      <c r="Q392" s="392"/>
      <c r="R392" s="392"/>
      <c r="S392" s="393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9"/>
        <v>0</v>
      </c>
      <c r="Y392" s="40" t="str">
        <f t="shared" ref="Y392:Y407" si="75">IFERROR(IF(X392=0,"",ROUNDUP(X392/H392,0)*0.00502),"")</f>
        <v/>
      </c>
      <c r="Z392" s="66" t="s">
        <v>48</v>
      </c>
      <c r="AA392" s="67" t="s">
        <v>48</v>
      </c>
      <c r="AE392" s="77"/>
      <c r="BB392" s="300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hidden="1" customHeight="1" x14ac:dyDescent="0.25">
      <c r="A393" s="61" t="s">
        <v>566</v>
      </c>
      <c r="B393" s="61" t="s">
        <v>569</v>
      </c>
      <c r="C393" s="35">
        <v>4301031257</v>
      </c>
      <c r="D393" s="390">
        <v>4680115883147</v>
      </c>
      <c r="E393" s="39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84</v>
      </c>
      <c r="L393" s="37" t="s">
        <v>80</v>
      </c>
      <c r="M393" s="37"/>
      <c r="N393" s="36">
        <v>45</v>
      </c>
      <c r="O39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9"/>
        <v>0</v>
      </c>
      <c r="Y393" s="40" t="str">
        <f t="shared" si="75"/>
        <v/>
      </c>
      <c r="Z393" s="66" t="s">
        <v>48</v>
      </c>
      <c r="AA393" s="67" t="s">
        <v>48</v>
      </c>
      <c r="AE393" s="77"/>
      <c r="BB393" s="301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hidden="1" customHeight="1" x14ac:dyDescent="0.25">
      <c r="A394" s="61" t="s">
        <v>570</v>
      </c>
      <c r="B394" s="61" t="s">
        <v>571</v>
      </c>
      <c r="C394" s="35">
        <v>4301031330</v>
      </c>
      <c r="D394" s="390">
        <v>4607091384338</v>
      </c>
      <c r="E394" s="39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84</v>
      </c>
      <c r="L394" s="37" t="s">
        <v>80</v>
      </c>
      <c r="M394" s="37"/>
      <c r="N394" s="36">
        <v>50</v>
      </c>
      <c r="O394" s="502" t="s">
        <v>572</v>
      </c>
      <c r="P394" s="392"/>
      <c r="Q394" s="392"/>
      <c r="R394" s="392"/>
      <c r="S394" s="393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9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27" hidden="1" customHeight="1" x14ac:dyDescent="0.25">
      <c r="A395" s="61" t="s">
        <v>570</v>
      </c>
      <c r="B395" s="61" t="s">
        <v>573</v>
      </c>
      <c r="C395" s="35">
        <v>4301031178</v>
      </c>
      <c r="D395" s="390">
        <v>4607091384338</v>
      </c>
      <c r="E395" s="390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4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9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hidden="1" customHeight="1" x14ac:dyDescent="0.25">
      <c r="A396" s="61" t="s">
        <v>574</v>
      </c>
      <c r="B396" s="61" t="s">
        <v>575</v>
      </c>
      <c r="C396" s="35">
        <v>4301031336</v>
      </c>
      <c r="D396" s="390">
        <v>4680115883154</v>
      </c>
      <c r="E396" s="390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486" t="s">
        <v>576</v>
      </c>
      <c r="P396" s="392"/>
      <c r="Q396" s="392"/>
      <c r="R396" s="392"/>
      <c r="S396" s="393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9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37.5" hidden="1" customHeight="1" x14ac:dyDescent="0.25">
      <c r="A397" s="61" t="s">
        <v>574</v>
      </c>
      <c r="B397" s="61" t="s">
        <v>577</v>
      </c>
      <c r="C397" s="35">
        <v>4301031254</v>
      </c>
      <c r="D397" s="390">
        <v>4680115883154</v>
      </c>
      <c r="E397" s="39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9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37.5" hidden="1" customHeight="1" x14ac:dyDescent="0.25">
      <c r="A398" s="61" t="s">
        <v>578</v>
      </c>
      <c r="B398" s="61" t="s">
        <v>579</v>
      </c>
      <c r="C398" s="35">
        <v>4301031331</v>
      </c>
      <c r="D398" s="390">
        <v>4607091389524</v>
      </c>
      <c r="E398" s="39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50</v>
      </c>
      <c r="O398" s="488" t="s">
        <v>580</v>
      </c>
      <c r="P398" s="392"/>
      <c r="Q398" s="392"/>
      <c r="R398" s="392"/>
      <c r="S398" s="393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9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37.5" hidden="1" customHeight="1" x14ac:dyDescent="0.25">
      <c r="A399" s="61" t="s">
        <v>578</v>
      </c>
      <c r="B399" s="61" t="s">
        <v>581</v>
      </c>
      <c r="C399" s="35">
        <v>4301031171</v>
      </c>
      <c r="D399" s="390">
        <v>4607091389524</v>
      </c>
      <c r="E399" s="390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9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hidden="1" customHeight="1" x14ac:dyDescent="0.25">
      <c r="A400" s="61" t="s">
        <v>582</v>
      </c>
      <c r="B400" s="61" t="s">
        <v>583</v>
      </c>
      <c r="C400" s="35">
        <v>4301031258</v>
      </c>
      <c r="D400" s="390">
        <v>4680115883161</v>
      </c>
      <c r="E400" s="390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9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hidden="1" customHeight="1" x14ac:dyDescent="0.25">
      <c r="A401" s="61" t="s">
        <v>582</v>
      </c>
      <c r="B401" s="61" t="s">
        <v>584</v>
      </c>
      <c r="C401" s="35">
        <v>4301031337</v>
      </c>
      <c r="D401" s="390">
        <v>4680115883161</v>
      </c>
      <c r="E401" s="39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50</v>
      </c>
      <c r="O401" s="491" t="s">
        <v>585</v>
      </c>
      <c r="P401" s="392"/>
      <c r="Q401" s="392"/>
      <c r="R401" s="392"/>
      <c r="S401" s="393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9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t="27" hidden="1" customHeight="1" x14ac:dyDescent="0.25">
      <c r="A402" s="61" t="s">
        <v>586</v>
      </c>
      <c r="B402" s="61" t="s">
        <v>587</v>
      </c>
      <c r="C402" s="35">
        <v>4301031332</v>
      </c>
      <c r="D402" s="390">
        <v>4607091384345</v>
      </c>
      <c r="E402" s="390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50</v>
      </c>
      <c r="O402" s="492" t="s">
        <v>588</v>
      </c>
      <c r="P402" s="392"/>
      <c r="Q402" s="392"/>
      <c r="R402" s="392"/>
      <c r="S402" s="393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9"/>
        <v>0</v>
      </c>
      <c r="Y402" s="40" t="str">
        <f t="shared" si="7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1"/>
        <v>0</v>
      </c>
      <c r="BM402" s="77">
        <f t="shared" si="72"/>
        <v>0</v>
      </c>
      <c r="BN402" s="77">
        <f t="shared" si="73"/>
        <v>0</v>
      </c>
      <c r="BO402" s="77">
        <f t="shared" si="74"/>
        <v>0</v>
      </c>
    </row>
    <row r="403" spans="1:67" ht="27" hidden="1" customHeight="1" x14ac:dyDescent="0.25">
      <c r="A403" s="61" t="s">
        <v>589</v>
      </c>
      <c r="B403" s="61" t="s">
        <v>590</v>
      </c>
      <c r="C403" s="35">
        <v>4301031256</v>
      </c>
      <c r="D403" s="390">
        <v>4680115883178</v>
      </c>
      <c r="E403" s="390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9"/>
        <v>0</v>
      </c>
      <c r="Y403" s="40" t="str">
        <f t="shared" si="7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1"/>
        <v>0</v>
      </c>
      <c r="BM403" s="77">
        <f t="shared" si="72"/>
        <v>0</v>
      </c>
      <c r="BN403" s="77">
        <f t="shared" si="73"/>
        <v>0</v>
      </c>
      <c r="BO403" s="77">
        <f t="shared" si="74"/>
        <v>0</v>
      </c>
    </row>
    <row r="404" spans="1:67" ht="27" hidden="1" customHeight="1" x14ac:dyDescent="0.25">
      <c r="A404" s="61" t="s">
        <v>591</v>
      </c>
      <c r="B404" s="61" t="s">
        <v>592</v>
      </c>
      <c r="C404" s="35">
        <v>4301031333</v>
      </c>
      <c r="D404" s="390">
        <v>4607091389531</v>
      </c>
      <c r="E404" s="390"/>
      <c r="F404" s="60">
        <v>0.35</v>
      </c>
      <c r="G404" s="36">
        <v>6</v>
      </c>
      <c r="H404" s="60">
        <v>2.1</v>
      </c>
      <c r="I404" s="60">
        <v>2.23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479" t="s">
        <v>593</v>
      </c>
      <c r="P404" s="392"/>
      <c r="Q404" s="392"/>
      <c r="R404" s="392"/>
      <c r="S404" s="393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9"/>
        <v>0</v>
      </c>
      <c r="Y404" s="40" t="str">
        <f t="shared" si="7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1"/>
        <v>0</v>
      </c>
      <c r="BM404" s="77">
        <f t="shared" si="72"/>
        <v>0</v>
      </c>
      <c r="BN404" s="77">
        <f t="shared" si="73"/>
        <v>0</v>
      </c>
      <c r="BO404" s="77">
        <f t="shared" si="74"/>
        <v>0</v>
      </c>
    </row>
    <row r="405" spans="1:67" ht="27" hidden="1" customHeight="1" x14ac:dyDescent="0.25">
      <c r="A405" s="61" t="s">
        <v>591</v>
      </c>
      <c r="B405" s="61" t="s">
        <v>594</v>
      </c>
      <c r="C405" s="35">
        <v>4301031172</v>
      </c>
      <c r="D405" s="390">
        <v>4607091389531</v>
      </c>
      <c r="E405" s="390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9"/>
        <v>0</v>
      </c>
      <c r="Y405" s="40" t="str">
        <f t="shared" si="7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1"/>
        <v>0</v>
      </c>
      <c r="BM405" s="77">
        <f t="shared" si="72"/>
        <v>0</v>
      </c>
      <c r="BN405" s="77">
        <f t="shared" si="73"/>
        <v>0</v>
      </c>
      <c r="BO405" s="77">
        <f t="shared" si="74"/>
        <v>0</v>
      </c>
    </row>
    <row r="406" spans="1:67" ht="27" hidden="1" customHeight="1" x14ac:dyDescent="0.25">
      <c r="A406" s="61" t="s">
        <v>595</v>
      </c>
      <c r="B406" s="61" t="s">
        <v>596</v>
      </c>
      <c r="C406" s="35">
        <v>4301031255</v>
      </c>
      <c r="D406" s="390">
        <v>4680115883185</v>
      </c>
      <c r="E406" s="390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9"/>
        <v>0</v>
      </c>
      <c r="Y406" s="40" t="str">
        <f t="shared" si="7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1"/>
        <v>0</v>
      </c>
      <c r="BM406" s="77">
        <f t="shared" si="72"/>
        <v>0</v>
      </c>
      <c r="BN406" s="77">
        <f t="shared" si="73"/>
        <v>0</v>
      </c>
      <c r="BO406" s="77">
        <f t="shared" si="74"/>
        <v>0</v>
      </c>
    </row>
    <row r="407" spans="1:67" ht="27" hidden="1" customHeight="1" x14ac:dyDescent="0.25">
      <c r="A407" s="61" t="s">
        <v>595</v>
      </c>
      <c r="B407" s="61" t="s">
        <v>597</v>
      </c>
      <c r="C407" s="35">
        <v>4301031338</v>
      </c>
      <c r="D407" s="390">
        <v>4680115883185</v>
      </c>
      <c r="E407" s="390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50</v>
      </c>
      <c r="O407" s="482" t="s">
        <v>598</v>
      </c>
      <c r="P407" s="392"/>
      <c r="Q407" s="392"/>
      <c r="R407" s="392"/>
      <c r="S407" s="393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9"/>
        <v>0</v>
      </c>
      <c r="Y407" s="40" t="str">
        <f t="shared" si="7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71"/>
        <v>0</v>
      </c>
      <c r="BM407" s="77">
        <f t="shared" si="72"/>
        <v>0</v>
      </c>
      <c r="BN407" s="77">
        <f t="shared" si="73"/>
        <v>0</v>
      </c>
      <c r="BO407" s="77">
        <f t="shared" si="74"/>
        <v>0</v>
      </c>
    </row>
    <row r="408" spans="1:67" hidden="1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8"/>
      <c r="O408" s="394" t="s">
        <v>43</v>
      </c>
      <c r="P408" s="395"/>
      <c r="Q408" s="395"/>
      <c r="R408" s="395"/>
      <c r="S408" s="395"/>
      <c r="T408" s="395"/>
      <c r="U408" s="396"/>
      <c r="V408" s="41" t="s">
        <v>42</v>
      </c>
      <c r="W408" s="42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2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2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5"/>
      <c r="AA408" s="65"/>
    </row>
    <row r="409" spans="1:67" hidden="1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8"/>
      <c r="O409" s="394" t="s">
        <v>43</v>
      </c>
      <c r="P409" s="395"/>
      <c r="Q409" s="395"/>
      <c r="R409" s="395"/>
      <c r="S409" s="395"/>
      <c r="T409" s="395"/>
      <c r="U409" s="396"/>
      <c r="V409" s="41" t="s">
        <v>0</v>
      </c>
      <c r="W409" s="42">
        <f>IFERROR(SUM(W385:W407),"0")</f>
        <v>0</v>
      </c>
      <c r="X409" s="42">
        <f>IFERROR(SUM(X385:X407),"0")</f>
        <v>0</v>
      </c>
      <c r="Y409" s="41"/>
      <c r="Z409" s="65"/>
      <c r="AA409" s="65"/>
    </row>
    <row r="410" spans="1:67" ht="14.25" hidden="1" customHeight="1" x14ac:dyDescent="0.25">
      <c r="A410" s="399" t="s">
        <v>85</v>
      </c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64"/>
      <c r="AA410" s="64"/>
    </row>
    <row r="411" spans="1:67" ht="27" hidden="1" customHeight="1" x14ac:dyDescent="0.25">
      <c r="A411" s="61" t="s">
        <v>599</v>
      </c>
      <c r="B411" s="61" t="s">
        <v>600</v>
      </c>
      <c r="C411" s="35">
        <v>4301051431</v>
      </c>
      <c r="D411" s="390">
        <v>4607091389654</v>
      </c>
      <c r="E411" s="390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141</v>
      </c>
      <c r="M411" s="37"/>
      <c r="N411" s="36">
        <v>45</v>
      </c>
      <c r="O411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hidden="1" customHeight="1" x14ac:dyDescent="0.25">
      <c r="A412" s="61" t="s">
        <v>601</v>
      </c>
      <c r="B412" s="61" t="s">
        <v>602</v>
      </c>
      <c r="C412" s="35">
        <v>4301051284</v>
      </c>
      <c r="D412" s="390">
        <v>4607091384352</v>
      </c>
      <c r="E412" s="390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141</v>
      </c>
      <c r="M412" s="37"/>
      <c r="N412" s="36">
        <v>45</v>
      </c>
      <c r="O412" s="4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idden="1" x14ac:dyDescent="0.2">
      <c r="A413" s="397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8"/>
      <c r="O413" s="394" t="s">
        <v>43</v>
      </c>
      <c r="P413" s="395"/>
      <c r="Q413" s="395"/>
      <c r="R413" s="395"/>
      <c r="S413" s="395"/>
      <c r="T413" s="395"/>
      <c r="U413" s="396"/>
      <c r="V413" s="41" t="s">
        <v>42</v>
      </c>
      <c r="W413" s="42">
        <f>IFERROR(W411/H411,"0")+IFERROR(W412/H412,"0")</f>
        <v>0</v>
      </c>
      <c r="X413" s="42">
        <f>IFERROR(X411/H411,"0")+IFERROR(X412/H412,"0")</f>
        <v>0</v>
      </c>
      <c r="Y413" s="42">
        <f>IFERROR(IF(Y411="",0,Y411),"0")+IFERROR(IF(Y412="",0,Y412),"0")</f>
        <v>0</v>
      </c>
      <c r="Z413" s="65"/>
      <c r="AA413" s="65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8"/>
      <c r="O414" s="394" t="s">
        <v>43</v>
      </c>
      <c r="P414" s="395"/>
      <c r="Q414" s="395"/>
      <c r="R414" s="395"/>
      <c r="S414" s="395"/>
      <c r="T414" s="395"/>
      <c r="U414" s="396"/>
      <c r="V414" s="41" t="s">
        <v>0</v>
      </c>
      <c r="W414" s="42">
        <f>IFERROR(SUM(W411:W412),"0")</f>
        <v>0</v>
      </c>
      <c r="X414" s="42">
        <f>IFERROR(SUM(X411:X412),"0")</f>
        <v>0</v>
      </c>
      <c r="Y414" s="41"/>
      <c r="Z414" s="65"/>
      <c r="AA414" s="65"/>
    </row>
    <row r="415" spans="1:67" ht="14.25" hidden="1" customHeight="1" x14ac:dyDescent="0.25">
      <c r="A415" s="399" t="s">
        <v>104</v>
      </c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399"/>
      <c r="P415" s="399"/>
      <c r="Q415" s="399"/>
      <c r="R415" s="399"/>
      <c r="S415" s="399"/>
      <c r="T415" s="399"/>
      <c r="U415" s="399"/>
      <c r="V415" s="399"/>
      <c r="W415" s="399"/>
      <c r="X415" s="399"/>
      <c r="Y415" s="399"/>
      <c r="Z415" s="64"/>
      <c r="AA415" s="64"/>
    </row>
    <row r="416" spans="1:67" ht="27" hidden="1" customHeight="1" x14ac:dyDescent="0.25">
      <c r="A416" s="61" t="s">
        <v>603</v>
      </c>
      <c r="B416" s="61" t="s">
        <v>604</v>
      </c>
      <c r="C416" s="35">
        <v>4301032045</v>
      </c>
      <c r="D416" s="390">
        <v>4680115884335</v>
      </c>
      <c r="E416" s="39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606</v>
      </c>
      <c r="L416" s="37" t="s">
        <v>605</v>
      </c>
      <c r="M416" s="37"/>
      <c r="N416" s="36">
        <v>60</v>
      </c>
      <c r="O416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hidden="1" customHeight="1" x14ac:dyDescent="0.25">
      <c r="A417" s="61" t="s">
        <v>607</v>
      </c>
      <c r="B417" s="61" t="s">
        <v>608</v>
      </c>
      <c r="C417" s="35">
        <v>4301032047</v>
      </c>
      <c r="D417" s="390">
        <v>4680115884342</v>
      </c>
      <c r="E417" s="390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606</v>
      </c>
      <c r="L417" s="37" t="s">
        <v>605</v>
      </c>
      <c r="M417" s="37"/>
      <c r="N417" s="36">
        <v>60</v>
      </c>
      <c r="O417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9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hidden="1" customHeight="1" x14ac:dyDescent="0.25">
      <c r="A418" s="61" t="s">
        <v>609</v>
      </c>
      <c r="B418" s="61" t="s">
        <v>610</v>
      </c>
      <c r="C418" s="35">
        <v>4301170011</v>
      </c>
      <c r="D418" s="390">
        <v>4680115884113</v>
      </c>
      <c r="E418" s="390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606</v>
      </c>
      <c r="L418" s="37" t="s">
        <v>605</v>
      </c>
      <c r="M418" s="37"/>
      <c r="N418" s="36">
        <v>150</v>
      </c>
      <c r="O418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397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8"/>
      <c r="O419" s="394" t="s">
        <v>43</v>
      </c>
      <c r="P419" s="395"/>
      <c r="Q419" s="395"/>
      <c r="R419" s="395"/>
      <c r="S419" s="395"/>
      <c r="T419" s="395"/>
      <c r="U419" s="396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8"/>
      <c r="O420" s="394" t="s">
        <v>43</v>
      </c>
      <c r="P420" s="395"/>
      <c r="Q420" s="395"/>
      <c r="R420" s="395"/>
      <c r="S420" s="395"/>
      <c r="T420" s="395"/>
      <c r="U420" s="396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hidden="1" customHeight="1" x14ac:dyDescent="0.25">
      <c r="A421" s="436" t="s">
        <v>611</v>
      </c>
      <c r="B421" s="436"/>
      <c r="C421" s="436"/>
      <c r="D421" s="436"/>
      <c r="E421" s="436"/>
      <c r="F421" s="436"/>
      <c r="G421" s="436"/>
      <c r="H421" s="436"/>
      <c r="I421" s="436"/>
      <c r="J421" s="436"/>
      <c r="K421" s="436"/>
      <c r="L421" s="436"/>
      <c r="M421" s="436"/>
      <c r="N421" s="436"/>
      <c r="O421" s="436"/>
      <c r="P421" s="436"/>
      <c r="Q421" s="436"/>
      <c r="R421" s="436"/>
      <c r="S421" s="436"/>
      <c r="T421" s="436"/>
      <c r="U421" s="436"/>
      <c r="V421" s="436"/>
      <c r="W421" s="436"/>
      <c r="X421" s="436"/>
      <c r="Y421" s="436"/>
      <c r="Z421" s="63"/>
      <c r="AA421" s="63"/>
    </row>
    <row r="422" spans="1:67" ht="14.25" hidden="1" customHeight="1" x14ac:dyDescent="0.25">
      <c r="A422" s="399" t="s">
        <v>118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64"/>
      <c r="AA422" s="64"/>
    </row>
    <row r="423" spans="1:67" ht="27" hidden="1" customHeight="1" x14ac:dyDescent="0.25">
      <c r="A423" s="61" t="s">
        <v>612</v>
      </c>
      <c r="B423" s="61" t="s">
        <v>613</v>
      </c>
      <c r="C423" s="35">
        <v>4301020214</v>
      </c>
      <c r="D423" s="390">
        <v>4607091389388</v>
      </c>
      <c r="E423" s="390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122</v>
      </c>
      <c r="L423" s="37" t="s">
        <v>121</v>
      </c>
      <c r="M423" s="37"/>
      <c r="N423" s="36">
        <v>35</v>
      </c>
      <c r="O423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IFERROR(IF(X423=0,"",ROUNDUP(X423/H423,0)*0.01196),"")</f>
        <v/>
      </c>
      <c r="Z423" s="66" t="s">
        <v>48</v>
      </c>
      <c r="AA423" s="67" t="s">
        <v>48</v>
      </c>
      <c r="AE423" s="77"/>
      <c r="BB423" s="321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hidden="1" customHeight="1" x14ac:dyDescent="0.25">
      <c r="A424" s="61" t="s">
        <v>614</v>
      </c>
      <c r="B424" s="61" t="s">
        <v>615</v>
      </c>
      <c r="C424" s="35">
        <v>4301020315</v>
      </c>
      <c r="D424" s="390">
        <v>4607091389364</v>
      </c>
      <c r="E424" s="390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80</v>
      </c>
      <c r="M424" s="37"/>
      <c r="N424" s="36">
        <v>40</v>
      </c>
      <c r="O424" s="478" t="s">
        <v>616</v>
      </c>
      <c r="P424" s="392"/>
      <c r="Q424" s="392"/>
      <c r="R424" s="392"/>
      <c r="S424" s="393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22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hidden="1" x14ac:dyDescent="0.2">
      <c r="A425" s="397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8"/>
      <c r="O425" s="394" t="s">
        <v>43</v>
      </c>
      <c r="P425" s="395"/>
      <c r="Q425" s="395"/>
      <c r="R425" s="395"/>
      <c r="S425" s="395"/>
      <c r="T425" s="395"/>
      <c r="U425" s="396"/>
      <c r="V425" s="41" t="s">
        <v>42</v>
      </c>
      <c r="W425" s="42">
        <f>IFERROR(W423/H423,"0")+IFERROR(W424/H424,"0")</f>
        <v>0</v>
      </c>
      <c r="X425" s="42">
        <f>IFERROR(X423/H423,"0")+IFERROR(X424/H424,"0")</f>
        <v>0</v>
      </c>
      <c r="Y425" s="42">
        <f>IFERROR(IF(Y423="",0,Y423),"0")+IFERROR(IF(Y424="",0,Y424),"0")</f>
        <v>0</v>
      </c>
      <c r="Z425" s="65"/>
      <c r="AA425" s="65"/>
    </row>
    <row r="426" spans="1:67" hidden="1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8"/>
      <c r="O426" s="394" t="s">
        <v>43</v>
      </c>
      <c r="P426" s="395"/>
      <c r="Q426" s="395"/>
      <c r="R426" s="395"/>
      <c r="S426" s="395"/>
      <c r="T426" s="395"/>
      <c r="U426" s="396"/>
      <c r="V426" s="41" t="s">
        <v>0</v>
      </c>
      <c r="W426" s="42">
        <f>IFERROR(SUM(W423:W424),"0")</f>
        <v>0</v>
      </c>
      <c r="X426" s="42">
        <f>IFERROR(SUM(X423:X424),"0")</f>
        <v>0</v>
      </c>
      <c r="Y426" s="41"/>
      <c r="Z426" s="65"/>
      <c r="AA426" s="65"/>
    </row>
    <row r="427" spans="1:67" ht="14.25" hidden="1" customHeight="1" x14ac:dyDescent="0.25">
      <c r="A427" s="399" t="s">
        <v>77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64"/>
      <c r="AA427" s="64"/>
    </row>
    <row r="428" spans="1:67" ht="27" hidden="1" customHeight="1" x14ac:dyDescent="0.25">
      <c r="A428" s="61" t="s">
        <v>617</v>
      </c>
      <c r="B428" s="61" t="s">
        <v>618</v>
      </c>
      <c r="C428" s="35">
        <v>4301031324</v>
      </c>
      <c r="D428" s="390">
        <v>4607091389739</v>
      </c>
      <c r="E428" s="390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80</v>
      </c>
      <c r="M428" s="37"/>
      <c r="N428" s="36">
        <v>50</v>
      </c>
      <c r="O428" s="466" t="s">
        <v>619</v>
      </c>
      <c r="P428" s="392"/>
      <c r="Q428" s="392"/>
      <c r="R428" s="392"/>
      <c r="S428" s="393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ref="X428:X435" si="76"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 t="shared" ref="BL428:BL435" si="77">IFERROR(W428*I428/H428,"0")</f>
        <v>0</v>
      </c>
      <c r="BM428" s="77">
        <f t="shared" ref="BM428:BM435" si="78">IFERROR(X428*I428/H428,"0")</f>
        <v>0</v>
      </c>
      <c r="BN428" s="77">
        <f t="shared" ref="BN428:BN435" si="79">IFERROR(1/J428*(W428/H428),"0")</f>
        <v>0</v>
      </c>
      <c r="BO428" s="77">
        <f t="shared" ref="BO428:BO435" si="80">IFERROR(1/J428*(X428/H428),"0")</f>
        <v>0</v>
      </c>
    </row>
    <row r="429" spans="1:67" ht="27" hidden="1" customHeight="1" x14ac:dyDescent="0.25">
      <c r="A429" s="61" t="s">
        <v>617</v>
      </c>
      <c r="B429" s="61" t="s">
        <v>620</v>
      </c>
      <c r="C429" s="35">
        <v>4301031212</v>
      </c>
      <c r="D429" s="390">
        <v>4607091389739</v>
      </c>
      <c r="E429" s="39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81</v>
      </c>
      <c r="L429" s="37" t="s">
        <v>121</v>
      </c>
      <c r="M429" s="37"/>
      <c r="N429" s="36">
        <v>45</v>
      </c>
      <c r="O42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hidden="1" customHeight="1" x14ac:dyDescent="0.25">
      <c r="A430" s="61" t="s">
        <v>621</v>
      </c>
      <c r="B430" s="61" t="s">
        <v>622</v>
      </c>
      <c r="C430" s="35">
        <v>4301031363</v>
      </c>
      <c r="D430" s="390">
        <v>4607091389425</v>
      </c>
      <c r="E430" s="390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50</v>
      </c>
      <c r="O430" s="468" t="s">
        <v>623</v>
      </c>
      <c r="P430" s="392"/>
      <c r="Q430" s="392"/>
      <c r="R430" s="392"/>
      <c r="S430" s="393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 t="shared" ref="Y430:Y435" si="81">IFERROR(IF(X430=0,"",ROUNDUP(X430/H430,0)*0.00502),"")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hidden="1" customHeight="1" x14ac:dyDescent="0.25">
      <c r="A431" s="61" t="s">
        <v>624</v>
      </c>
      <c r="B431" s="61" t="s">
        <v>625</v>
      </c>
      <c r="C431" s="35">
        <v>4301031215</v>
      </c>
      <c r="D431" s="390">
        <v>4680115882911</v>
      </c>
      <c r="E431" s="390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 t="shared" si="81"/>
        <v/>
      </c>
      <c r="Z431" s="66" t="s">
        <v>48</v>
      </c>
      <c r="AA431" s="67" t="s">
        <v>48</v>
      </c>
      <c r="AE431" s="77"/>
      <c r="BB431" s="326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hidden="1" customHeight="1" x14ac:dyDescent="0.25">
      <c r="A432" s="61" t="s">
        <v>626</v>
      </c>
      <c r="B432" s="61" t="s">
        <v>627</v>
      </c>
      <c r="C432" s="35">
        <v>4301031334</v>
      </c>
      <c r="D432" s="390">
        <v>4680115880771</v>
      </c>
      <c r="E432" s="390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50</v>
      </c>
      <c r="O432" s="470" t="s">
        <v>628</v>
      </c>
      <c r="P432" s="392"/>
      <c r="Q432" s="392"/>
      <c r="R432" s="392"/>
      <c r="S432" s="393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 t="shared" si="81"/>
        <v/>
      </c>
      <c r="Z432" s="66" t="s">
        <v>48</v>
      </c>
      <c r="AA432" s="67" t="s">
        <v>48</v>
      </c>
      <c r="AE432" s="77"/>
      <c r="BB432" s="327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hidden="1" customHeight="1" x14ac:dyDescent="0.25">
      <c r="A433" s="61" t="s">
        <v>626</v>
      </c>
      <c r="B433" s="61" t="s">
        <v>629</v>
      </c>
      <c r="C433" s="35">
        <v>4301031167</v>
      </c>
      <c r="D433" s="390">
        <v>4680115880771</v>
      </c>
      <c r="E433" s="39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 t="shared" si="81"/>
        <v/>
      </c>
      <c r="Z433" s="66" t="s">
        <v>48</v>
      </c>
      <c r="AA433" s="67" t="s">
        <v>48</v>
      </c>
      <c r="AE433" s="77"/>
      <c r="BB433" s="328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ht="27" hidden="1" customHeight="1" x14ac:dyDescent="0.25">
      <c r="A434" s="61" t="s">
        <v>630</v>
      </c>
      <c r="B434" s="61" t="s">
        <v>631</v>
      </c>
      <c r="C434" s="35">
        <v>4301031327</v>
      </c>
      <c r="D434" s="390">
        <v>4607091389500</v>
      </c>
      <c r="E434" s="390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84</v>
      </c>
      <c r="L434" s="37" t="s">
        <v>80</v>
      </c>
      <c r="M434" s="37"/>
      <c r="N434" s="36">
        <v>50</v>
      </c>
      <c r="O434" s="472" t="s">
        <v>632</v>
      </c>
      <c r="P434" s="392"/>
      <c r="Q434" s="392"/>
      <c r="R434" s="392"/>
      <c r="S434" s="393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6"/>
        <v>0</v>
      </c>
      <c r="Y434" s="40" t="str">
        <f t="shared" si="81"/>
        <v/>
      </c>
      <c r="Z434" s="66" t="s">
        <v>48</v>
      </c>
      <c r="AA434" s="67" t="s">
        <v>48</v>
      </c>
      <c r="AE434" s="77"/>
      <c r="BB434" s="329" t="s">
        <v>67</v>
      </c>
      <c r="BL434" s="77">
        <f t="shared" si="77"/>
        <v>0</v>
      </c>
      <c r="BM434" s="77">
        <f t="shared" si="78"/>
        <v>0</v>
      </c>
      <c r="BN434" s="77">
        <f t="shared" si="79"/>
        <v>0</v>
      </c>
      <c r="BO434" s="77">
        <f t="shared" si="80"/>
        <v>0</v>
      </c>
    </row>
    <row r="435" spans="1:67" ht="27" hidden="1" customHeight="1" x14ac:dyDescent="0.25">
      <c r="A435" s="61" t="s">
        <v>630</v>
      </c>
      <c r="B435" s="61" t="s">
        <v>633</v>
      </c>
      <c r="C435" s="35">
        <v>4301031173</v>
      </c>
      <c r="D435" s="390">
        <v>4607091389500</v>
      </c>
      <c r="E435" s="390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6"/>
        <v>0</v>
      </c>
      <c r="Y435" s="40" t="str">
        <f t="shared" si="81"/>
        <v/>
      </c>
      <c r="Z435" s="66" t="s">
        <v>48</v>
      </c>
      <c r="AA435" s="67" t="s">
        <v>48</v>
      </c>
      <c r="AE435" s="77"/>
      <c r="BB435" s="330" t="s">
        <v>67</v>
      </c>
      <c r="BL435" s="77">
        <f t="shared" si="77"/>
        <v>0</v>
      </c>
      <c r="BM435" s="77">
        <f t="shared" si="78"/>
        <v>0</v>
      </c>
      <c r="BN435" s="77">
        <f t="shared" si="79"/>
        <v>0</v>
      </c>
      <c r="BO435" s="77">
        <f t="shared" si="80"/>
        <v>0</v>
      </c>
    </row>
    <row r="436" spans="1:67" hidden="1" x14ac:dyDescent="0.2">
      <c r="A436" s="397"/>
      <c r="B436" s="397"/>
      <c r="C436" s="397"/>
      <c r="D436" s="397"/>
      <c r="E436" s="397"/>
      <c r="F436" s="397"/>
      <c r="G436" s="397"/>
      <c r="H436" s="397"/>
      <c r="I436" s="397"/>
      <c r="J436" s="397"/>
      <c r="K436" s="397"/>
      <c r="L436" s="397"/>
      <c r="M436" s="397"/>
      <c r="N436" s="398"/>
      <c r="O436" s="394" t="s">
        <v>43</v>
      </c>
      <c r="P436" s="395"/>
      <c r="Q436" s="395"/>
      <c r="R436" s="395"/>
      <c r="S436" s="395"/>
      <c r="T436" s="395"/>
      <c r="U436" s="396"/>
      <c r="V436" s="41" t="s">
        <v>42</v>
      </c>
      <c r="W436" s="42">
        <f>IFERROR(W428/H428,"0")+IFERROR(W429/H429,"0")+IFERROR(W430/H430,"0")+IFERROR(W431/H431,"0")+IFERROR(W432/H432,"0")+IFERROR(W433/H433,"0")+IFERROR(W434/H434,"0")+IFERROR(W435/H435,"0")</f>
        <v>0</v>
      </c>
      <c r="X436" s="42">
        <f>IFERROR(X428/H428,"0")+IFERROR(X429/H429,"0")+IFERROR(X430/H430,"0")+IFERROR(X431/H431,"0")+IFERROR(X432/H432,"0")+IFERROR(X433/H433,"0")+IFERROR(X434/H434,"0")+IFERROR(X435/H435,"0")</f>
        <v>0</v>
      </c>
      <c r="Y436" s="42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67" hidden="1" x14ac:dyDescent="0.2">
      <c r="A437" s="397"/>
      <c r="B437" s="397"/>
      <c r="C437" s="397"/>
      <c r="D437" s="397"/>
      <c r="E437" s="397"/>
      <c r="F437" s="397"/>
      <c r="G437" s="397"/>
      <c r="H437" s="397"/>
      <c r="I437" s="397"/>
      <c r="J437" s="397"/>
      <c r="K437" s="397"/>
      <c r="L437" s="397"/>
      <c r="M437" s="397"/>
      <c r="N437" s="398"/>
      <c r="O437" s="394" t="s">
        <v>43</v>
      </c>
      <c r="P437" s="395"/>
      <c r="Q437" s="395"/>
      <c r="R437" s="395"/>
      <c r="S437" s="395"/>
      <c r="T437" s="395"/>
      <c r="U437" s="396"/>
      <c r="V437" s="41" t="s">
        <v>0</v>
      </c>
      <c r="W437" s="42">
        <f>IFERROR(SUM(W428:W435),"0")</f>
        <v>0</v>
      </c>
      <c r="X437" s="42">
        <f>IFERROR(SUM(X428:X435),"0")</f>
        <v>0</v>
      </c>
      <c r="Y437" s="41"/>
      <c r="Z437" s="65"/>
      <c r="AA437" s="65"/>
    </row>
    <row r="438" spans="1:67" ht="14.25" hidden="1" customHeight="1" x14ac:dyDescent="0.25">
      <c r="A438" s="399" t="s">
        <v>104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64"/>
      <c r="AA438" s="64"/>
    </row>
    <row r="439" spans="1:67" ht="27" hidden="1" customHeight="1" x14ac:dyDescent="0.25">
      <c r="A439" s="61" t="s">
        <v>634</v>
      </c>
      <c r="B439" s="61" t="s">
        <v>635</v>
      </c>
      <c r="C439" s="35">
        <v>4301032046</v>
      </c>
      <c r="D439" s="390">
        <v>4680115884359</v>
      </c>
      <c r="E439" s="390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606</v>
      </c>
      <c r="L439" s="37" t="s">
        <v>605</v>
      </c>
      <c r="M439" s="37"/>
      <c r="N439" s="36">
        <v>60</v>
      </c>
      <c r="O439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t="27" hidden="1" customHeight="1" x14ac:dyDescent="0.25">
      <c r="A440" s="61" t="s">
        <v>636</v>
      </c>
      <c r="B440" s="61" t="s">
        <v>637</v>
      </c>
      <c r="C440" s="35">
        <v>4301040358</v>
      </c>
      <c r="D440" s="390">
        <v>4680115884571</v>
      </c>
      <c r="E440" s="390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606</v>
      </c>
      <c r="L440" s="37" t="s">
        <v>605</v>
      </c>
      <c r="M440" s="37"/>
      <c r="N440" s="36">
        <v>60</v>
      </c>
      <c r="O440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77"/>
      <c r="BB440" s="332" t="s">
        <v>67</v>
      </c>
      <c r="BL440" s="77">
        <f>IFERROR(W440*I440/H440,"0")</f>
        <v>0</v>
      </c>
      <c r="BM440" s="77">
        <f>IFERROR(X440*I440/H440,"0")</f>
        <v>0</v>
      </c>
      <c r="BN440" s="77">
        <f>IFERROR(1/J440*(W440/H440),"0")</f>
        <v>0</v>
      </c>
      <c r="BO440" s="77">
        <f>IFERROR(1/J440*(X440/H440),"0")</f>
        <v>0</v>
      </c>
    </row>
    <row r="441" spans="1:67" hidden="1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8"/>
      <c r="O441" s="394" t="s">
        <v>43</v>
      </c>
      <c r="P441" s="395"/>
      <c r="Q441" s="395"/>
      <c r="R441" s="395"/>
      <c r="S441" s="395"/>
      <c r="T441" s="395"/>
      <c r="U441" s="396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67" hidden="1" x14ac:dyDescent="0.2">
      <c r="A442" s="397"/>
      <c r="B442" s="397"/>
      <c r="C442" s="397"/>
      <c r="D442" s="397"/>
      <c r="E442" s="397"/>
      <c r="F442" s="397"/>
      <c r="G442" s="397"/>
      <c r="H442" s="397"/>
      <c r="I442" s="397"/>
      <c r="J442" s="397"/>
      <c r="K442" s="397"/>
      <c r="L442" s="397"/>
      <c r="M442" s="397"/>
      <c r="N442" s="398"/>
      <c r="O442" s="394" t="s">
        <v>43</v>
      </c>
      <c r="P442" s="395"/>
      <c r="Q442" s="395"/>
      <c r="R442" s="395"/>
      <c r="S442" s="395"/>
      <c r="T442" s="395"/>
      <c r="U442" s="396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67" ht="14.25" hidden="1" customHeight="1" x14ac:dyDescent="0.25">
      <c r="A443" s="399" t="s">
        <v>113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64"/>
      <c r="AA443" s="64"/>
    </row>
    <row r="444" spans="1:67" ht="27" hidden="1" customHeight="1" x14ac:dyDescent="0.25">
      <c r="A444" s="61" t="s">
        <v>638</v>
      </c>
      <c r="B444" s="61" t="s">
        <v>639</v>
      </c>
      <c r="C444" s="35">
        <v>4301170010</v>
      </c>
      <c r="D444" s="390">
        <v>4680115884090</v>
      </c>
      <c r="E444" s="390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606</v>
      </c>
      <c r="L444" s="37" t="s">
        <v>605</v>
      </c>
      <c r="M444" s="37"/>
      <c r="N444" s="36">
        <v>150</v>
      </c>
      <c r="O444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idden="1" x14ac:dyDescent="0.2">
      <c r="A445" s="397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8"/>
      <c r="O445" s="394" t="s">
        <v>43</v>
      </c>
      <c r="P445" s="395"/>
      <c r="Q445" s="395"/>
      <c r="R445" s="395"/>
      <c r="S445" s="395"/>
      <c r="T445" s="395"/>
      <c r="U445" s="396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67" hidden="1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8"/>
      <c r="O446" s="394" t="s">
        <v>43</v>
      </c>
      <c r="P446" s="395"/>
      <c r="Q446" s="395"/>
      <c r="R446" s="395"/>
      <c r="S446" s="395"/>
      <c r="T446" s="395"/>
      <c r="U446" s="396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67" ht="14.25" hidden="1" customHeight="1" x14ac:dyDescent="0.25">
      <c r="A447" s="399" t="s">
        <v>640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64"/>
      <c r="AA447" s="64"/>
    </row>
    <row r="448" spans="1:67" ht="27" hidden="1" customHeight="1" x14ac:dyDescent="0.25">
      <c r="A448" s="61" t="s">
        <v>641</v>
      </c>
      <c r="B448" s="61" t="s">
        <v>642</v>
      </c>
      <c r="C448" s="35">
        <v>4301040357</v>
      </c>
      <c r="D448" s="390">
        <v>4680115884564</v>
      </c>
      <c r="E448" s="390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606</v>
      </c>
      <c r="L448" s="37" t="s">
        <v>605</v>
      </c>
      <c r="M448" s="37"/>
      <c r="N448" s="36">
        <v>60</v>
      </c>
      <c r="O448" s="4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idden="1" x14ac:dyDescent="0.2">
      <c r="A449" s="397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8"/>
      <c r="O449" s="394" t="s">
        <v>43</v>
      </c>
      <c r="P449" s="395"/>
      <c r="Q449" s="395"/>
      <c r="R449" s="395"/>
      <c r="S449" s="395"/>
      <c r="T449" s="395"/>
      <c r="U449" s="396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hidden="1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8"/>
      <c r="O450" s="394" t="s">
        <v>43</v>
      </c>
      <c r="P450" s="395"/>
      <c r="Q450" s="395"/>
      <c r="R450" s="395"/>
      <c r="S450" s="395"/>
      <c r="T450" s="395"/>
      <c r="U450" s="396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6.5" hidden="1" customHeight="1" x14ac:dyDescent="0.25">
      <c r="A451" s="436" t="s">
        <v>643</v>
      </c>
      <c r="B451" s="436"/>
      <c r="C451" s="436"/>
      <c r="D451" s="436"/>
      <c r="E451" s="436"/>
      <c r="F451" s="436"/>
      <c r="G451" s="436"/>
      <c r="H451" s="436"/>
      <c r="I451" s="436"/>
      <c r="J451" s="436"/>
      <c r="K451" s="436"/>
      <c r="L451" s="436"/>
      <c r="M451" s="436"/>
      <c r="N451" s="436"/>
      <c r="O451" s="436"/>
      <c r="P451" s="436"/>
      <c r="Q451" s="436"/>
      <c r="R451" s="436"/>
      <c r="S451" s="436"/>
      <c r="T451" s="436"/>
      <c r="U451" s="436"/>
      <c r="V451" s="436"/>
      <c r="W451" s="436"/>
      <c r="X451" s="436"/>
      <c r="Y451" s="436"/>
      <c r="Z451" s="63"/>
      <c r="AA451" s="63"/>
    </row>
    <row r="452" spans="1:67" ht="14.25" hidden="1" customHeight="1" x14ac:dyDescent="0.25">
      <c r="A452" s="399" t="s">
        <v>77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64"/>
      <c r="AA452" s="64"/>
    </row>
    <row r="453" spans="1:67" ht="27" hidden="1" customHeight="1" x14ac:dyDescent="0.25">
      <c r="A453" s="61" t="s">
        <v>644</v>
      </c>
      <c r="B453" s="61" t="s">
        <v>645</v>
      </c>
      <c r="C453" s="35">
        <v>4301031294</v>
      </c>
      <c r="D453" s="390">
        <v>4680115885189</v>
      </c>
      <c r="E453" s="390"/>
      <c r="F453" s="60">
        <v>0.2</v>
      </c>
      <c r="G453" s="36">
        <v>6</v>
      </c>
      <c r="H453" s="60">
        <v>1.2</v>
      </c>
      <c r="I453" s="60">
        <v>1.3720000000000001</v>
      </c>
      <c r="J453" s="36">
        <v>234</v>
      </c>
      <c r="K453" s="36" t="s">
        <v>84</v>
      </c>
      <c r="L453" s="37" t="s">
        <v>80</v>
      </c>
      <c r="M453" s="37"/>
      <c r="N453" s="36">
        <v>40</v>
      </c>
      <c r="O453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48</v>
      </c>
      <c r="AE453" s="77"/>
      <c r="BB453" s="335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t="27" hidden="1" customHeight="1" x14ac:dyDescent="0.25">
      <c r="A454" s="61" t="s">
        <v>646</v>
      </c>
      <c r="B454" s="61" t="s">
        <v>647</v>
      </c>
      <c r="C454" s="35">
        <v>4301031293</v>
      </c>
      <c r="D454" s="390">
        <v>4680115885172</v>
      </c>
      <c r="E454" s="390"/>
      <c r="F454" s="60">
        <v>0.2</v>
      </c>
      <c r="G454" s="36">
        <v>6</v>
      </c>
      <c r="H454" s="60">
        <v>1.2</v>
      </c>
      <c r="I454" s="60">
        <v>1.3</v>
      </c>
      <c r="J454" s="36">
        <v>234</v>
      </c>
      <c r="K454" s="36" t="s">
        <v>84</v>
      </c>
      <c r="L454" s="37" t="s">
        <v>80</v>
      </c>
      <c r="M454" s="37"/>
      <c r="N454" s="36">
        <v>40</v>
      </c>
      <c r="O454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8" t="s">
        <v>48</v>
      </c>
      <c r="U454" s="38" t="s">
        <v>48</v>
      </c>
      <c r="V454" s="39" t="s">
        <v>0</v>
      </c>
      <c r="W454" s="57">
        <v>0</v>
      </c>
      <c r="X454" s="54">
        <f>IFERROR(IF(W454="",0,CEILING((W454/$H454),1)*$H454),"")</f>
        <v>0</v>
      </c>
      <c r="Y454" s="40" t="str">
        <f>IFERROR(IF(X454=0,"",ROUNDUP(X454/H454,0)*0.00502),"")</f>
        <v/>
      </c>
      <c r="Z454" s="66" t="s">
        <v>48</v>
      </c>
      <c r="AA454" s="67" t="s">
        <v>48</v>
      </c>
      <c r="AE454" s="77"/>
      <c r="BB454" s="336" t="s">
        <v>67</v>
      </c>
      <c r="BL454" s="77">
        <f>IFERROR(W454*I454/H454,"0")</f>
        <v>0</v>
      </c>
      <c r="BM454" s="77">
        <f>IFERROR(X454*I454/H454,"0")</f>
        <v>0</v>
      </c>
      <c r="BN454" s="77">
        <f>IFERROR(1/J454*(W454/H454),"0")</f>
        <v>0</v>
      </c>
      <c r="BO454" s="77">
        <f>IFERROR(1/J454*(X454/H454),"0")</f>
        <v>0</v>
      </c>
    </row>
    <row r="455" spans="1:67" ht="27" hidden="1" customHeight="1" x14ac:dyDescent="0.25">
      <c r="A455" s="61" t="s">
        <v>648</v>
      </c>
      <c r="B455" s="61" t="s">
        <v>649</v>
      </c>
      <c r="C455" s="35">
        <v>4301031291</v>
      </c>
      <c r="D455" s="390">
        <v>4680115885110</v>
      </c>
      <c r="E455" s="390"/>
      <c r="F455" s="60">
        <v>0.2</v>
      </c>
      <c r="G455" s="36">
        <v>6</v>
      </c>
      <c r="H455" s="60">
        <v>1.2</v>
      </c>
      <c r="I455" s="60">
        <v>2.02</v>
      </c>
      <c r="J455" s="36">
        <v>234</v>
      </c>
      <c r="K455" s="36" t="s">
        <v>84</v>
      </c>
      <c r="L455" s="37" t="s">
        <v>80</v>
      </c>
      <c r="M455" s="37"/>
      <c r="N455" s="36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7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idden="1" x14ac:dyDescent="0.2">
      <c r="A456" s="397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8"/>
      <c r="O456" s="394" t="s">
        <v>43</v>
      </c>
      <c r="P456" s="395"/>
      <c r="Q456" s="395"/>
      <c r="R456" s="395"/>
      <c r="S456" s="395"/>
      <c r="T456" s="395"/>
      <c r="U456" s="396"/>
      <c r="V456" s="41" t="s">
        <v>42</v>
      </c>
      <c r="W456" s="42">
        <f>IFERROR(W453/H453,"0")+IFERROR(W454/H454,"0")+IFERROR(W455/H455,"0")</f>
        <v>0</v>
      </c>
      <c r="X456" s="42">
        <f>IFERROR(X453/H453,"0")+IFERROR(X454/H454,"0")+IFERROR(X455/H455,"0")</f>
        <v>0</v>
      </c>
      <c r="Y456" s="42">
        <f>IFERROR(IF(Y453="",0,Y453),"0")+IFERROR(IF(Y454="",0,Y454),"0")+IFERROR(IF(Y455="",0,Y455),"0")</f>
        <v>0</v>
      </c>
      <c r="Z456" s="65"/>
      <c r="AA456" s="65"/>
    </row>
    <row r="457" spans="1:67" hidden="1" x14ac:dyDescent="0.2">
      <c r="A457" s="397"/>
      <c r="B457" s="397"/>
      <c r="C457" s="397"/>
      <c r="D457" s="397"/>
      <c r="E457" s="397"/>
      <c r="F457" s="397"/>
      <c r="G457" s="397"/>
      <c r="H457" s="397"/>
      <c r="I457" s="397"/>
      <c r="J457" s="397"/>
      <c r="K457" s="397"/>
      <c r="L457" s="397"/>
      <c r="M457" s="397"/>
      <c r="N457" s="398"/>
      <c r="O457" s="394" t="s">
        <v>43</v>
      </c>
      <c r="P457" s="395"/>
      <c r="Q457" s="395"/>
      <c r="R457" s="395"/>
      <c r="S457" s="395"/>
      <c r="T457" s="395"/>
      <c r="U457" s="396"/>
      <c r="V457" s="41" t="s">
        <v>0</v>
      </c>
      <c r="W457" s="42">
        <f>IFERROR(SUM(W453:W455),"0")</f>
        <v>0</v>
      </c>
      <c r="X457" s="42">
        <f>IFERROR(SUM(X453:X455),"0")</f>
        <v>0</v>
      </c>
      <c r="Y457" s="41"/>
      <c r="Z457" s="65"/>
      <c r="AA457" s="65"/>
    </row>
    <row r="458" spans="1:67" ht="16.5" hidden="1" customHeight="1" x14ac:dyDescent="0.25">
      <c r="A458" s="436" t="s">
        <v>650</v>
      </c>
      <c r="B458" s="436"/>
      <c r="C458" s="436"/>
      <c r="D458" s="436"/>
      <c r="E458" s="436"/>
      <c r="F458" s="436"/>
      <c r="G458" s="436"/>
      <c r="H458" s="436"/>
      <c r="I458" s="436"/>
      <c r="J458" s="436"/>
      <c r="K458" s="436"/>
      <c r="L458" s="436"/>
      <c r="M458" s="436"/>
      <c r="N458" s="436"/>
      <c r="O458" s="436"/>
      <c r="P458" s="436"/>
      <c r="Q458" s="436"/>
      <c r="R458" s="436"/>
      <c r="S458" s="436"/>
      <c r="T458" s="436"/>
      <c r="U458" s="436"/>
      <c r="V458" s="436"/>
      <c r="W458" s="436"/>
      <c r="X458" s="436"/>
      <c r="Y458" s="436"/>
      <c r="Z458" s="63"/>
      <c r="AA458" s="63"/>
    </row>
    <row r="459" spans="1:67" ht="14.25" hidden="1" customHeight="1" x14ac:dyDescent="0.25">
      <c r="A459" s="399" t="s">
        <v>77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64"/>
      <c r="AA459" s="64"/>
    </row>
    <row r="460" spans="1:67" ht="27" hidden="1" customHeight="1" x14ac:dyDescent="0.25">
      <c r="A460" s="61" t="s">
        <v>651</v>
      </c>
      <c r="B460" s="61" t="s">
        <v>652</v>
      </c>
      <c r="C460" s="35">
        <v>4301031365</v>
      </c>
      <c r="D460" s="390">
        <v>4680115885738</v>
      </c>
      <c r="E460" s="390"/>
      <c r="F460" s="60">
        <v>1</v>
      </c>
      <c r="G460" s="36">
        <v>4</v>
      </c>
      <c r="H460" s="60">
        <v>4</v>
      </c>
      <c r="I460" s="60">
        <v>4.3600000000000003</v>
      </c>
      <c r="J460" s="36">
        <v>104</v>
      </c>
      <c r="K460" s="36" t="s">
        <v>122</v>
      </c>
      <c r="L460" s="37" t="s">
        <v>80</v>
      </c>
      <c r="M460" s="37"/>
      <c r="N460" s="36">
        <v>40</v>
      </c>
      <c r="O460" s="456" t="s">
        <v>653</v>
      </c>
      <c r="P460" s="392"/>
      <c r="Q460" s="392"/>
      <c r="R460" s="392"/>
      <c r="S460" s="393"/>
      <c r="T460" s="38" t="s">
        <v>48</v>
      </c>
      <c r="U460" s="38" t="s">
        <v>48</v>
      </c>
      <c r="V460" s="39" t="s">
        <v>0</v>
      </c>
      <c r="W460" s="57">
        <v>0</v>
      </c>
      <c r="X460" s="54">
        <f>IFERROR(IF(W460="",0,CEILING((W460/$H460),1)*$H460),"")</f>
        <v>0</v>
      </c>
      <c r="Y460" s="40" t="str">
        <f>IFERROR(IF(X460=0,"",ROUNDUP(X460/H460,0)*0.01196),"")</f>
        <v/>
      </c>
      <c r="Z460" s="66" t="s">
        <v>48</v>
      </c>
      <c r="AA460" s="67" t="s">
        <v>48</v>
      </c>
      <c r="AE460" s="77"/>
      <c r="BB460" s="338" t="s">
        <v>67</v>
      </c>
      <c r="BL460" s="77">
        <f>IFERROR(W460*I460/H460,"0")</f>
        <v>0</v>
      </c>
      <c r="BM460" s="77">
        <f>IFERROR(X460*I460/H460,"0")</f>
        <v>0</v>
      </c>
      <c r="BN460" s="77">
        <f>IFERROR(1/J460*(W460/H460),"0")</f>
        <v>0</v>
      </c>
      <c r="BO460" s="77">
        <f>IFERROR(1/J460*(X460/H460),"0")</f>
        <v>0</v>
      </c>
    </row>
    <row r="461" spans="1:67" ht="27" hidden="1" customHeight="1" x14ac:dyDescent="0.25">
      <c r="A461" s="61" t="s">
        <v>654</v>
      </c>
      <c r="B461" s="61" t="s">
        <v>655</v>
      </c>
      <c r="C461" s="35">
        <v>4301031261</v>
      </c>
      <c r="D461" s="390">
        <v>4680115885103</v>
      </c>
      <c r="E461" s="390"/>
      <c r="F461" s="60">
        <v>0.27</v>
      </c>
      <c r="G461" s="36">
        <v>6</v>
      </c>
      <c r="H461" s="60">
        <v>1.62</v>
      </c>
      <c r="I461" s="60">
        <v>1.82</v>
      </c>
      <c r="J461" s="36">
        <v>156</v>
      </c>
      <c r="K461" s="36" t="s">
        <v>81</v>
      </c>
      <c r="L461" s="37" t="s">
        <v>80</v>
      </c>
      <c r="M461" s="37"/>
      <c r="N461" s="36">
        <v>40</v>
      </c>
      <c r="O461" s="4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IFERROR(IF(X461=0,"",ROUNDUP(X461/H461,0)*0.00753),"")</f>
        <v/>
      </c>
      <c r="Z461" s="66" t="s">
        <v>48</v>
      </c>
      <c r="AA461" s="67" t="s">
        <v>48</v>
      </c>
      <c r="AE461" s="77"/>
      <c r="BB461" s="339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idden="1" x14ac:dyDescent="0.2">
      <c r="A462" s="397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8"/>
      <c r="O462" s="394" t="s">
        <v>43</v>
      </c>
      <c r="P462" s="395"/>
      <c r="Q462" s="395"/>
      <c r="R462" s="395"/>
      <c r="S462" s="395"/>
      <c r="T462" s="395"/>
      <c r="U462" s="396"/>
      <c r="V462" s="41" t="s">
        <v>42</v>
      </c>
      <c r="W462" s="42">
        <f>IFERROR(W460/H460,"0")+IFERROR(W461/H461,"0")</f>
        <v>0</v>
      </c>
      <c r="X462" s="42">
        <f>IFERROR(X460/H460,"0")+IFERROR(X461/H461,"0")</f>
        <v>0</v>
      </c>
      <c r="Y462" s="42">
        <f>IFERROR(IF(Y460="",0,Y460),"0")+IFERROR(IF(Y461="",0,Y461),"0")</f>
        <v>0</v>
      </c>
      <c r="Z462" s="65"/>
      <c r="AA462" s="65"/>
    </row>
    <row r="463" spans="1:67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8"/>
      <c r="O463" s="394" t="s">
        <v>43</v>
      </c>
      <c r="P463" s="395"/>
      <c r="Q463" s="395"/>
      <c r="R463" s="395"/>
      <c r="S463" s="395"/>
      <c r="T463" s="395"/>
      <c r="U463" s="396"/>
      <c r="V463" s="41" t="s">
        <v>0</v>
      </c>
      <c r="W463" s="42">
        <f>IFERROR(SUM(W460:W461),"0")</f>
        <v>0</v>
      </c>
      <c r="X463" s="42">
        <f>IFERROR(SUM(X460:X461),"0")</f>
        <v>0</v>
      </c>
      <c r="Y463" s="41"/>
      <c r="Z463" s="65"/>
      <c r="AA463" s="65"/>
    </row>
    <row r="464" spans="1:67" ht="14.25" hidden="1" customHeight="1" x14ac:dyDescent="0.25">
      <c r="A464" s="399" t="s">
        <v>228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64"/>
      <c r="AA464" s="64"/>
    </row>
    <row r="465" spans="1:67" ht="27" hidden="1" customHeight="1" x14ac:dyDescent="0.25">
      <c r="A465" s="61" t="s">
        <v>656</v>
      </c>
      <c r="B465" s="61" t="s">
        <v>657</v>
      </c>
      <c r="C465" s="35">
        <v>4301060412</v>
      </c>
      <c r="D465" s="390">
        <v>4680115885509</v>
      </c>
      <c r="E465" s="390"/>
      <c r="F465" s="60">
        <v>0.27</v>
      </c>
      <c r="G465" s="36">
        <v>6</v>
      </c>
      <c r="H465" s="60">
        <v>1.62</v>
      </c>
      <c r="I465" s="60">
        <v>1.8859999999999999</v>
      </c>
      <c r="J465" s="36">
        <v>156</v>
      </c>
      <c r="K465" s="36" t="s">
        <v>81</v>
      </c>
      <c r="L465" s="37" t="s">
        <v>80</v>
      </c>
      <c r="M465" s="37"/>
      <c r="N465" s="36">
        <v>35</v>
      </c>
      <c r="O465" s="458" t="s">
        <v>658</v>
      </c>
      <c r="P465" s="392"/>
      <c r="Q465" s="392"/>
      <c r="R465" s="392"/>
      <c r="S465" s="393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hidden="1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8"/>
      <c r="O466" s="394" t="s">
        <v>43</v>
      </c>
      <c r="P466" s="395"/>
      <c r="Q466" s="395"/>
      <c r="R466" s="395"/>
      <c r="S466" s="395"/>
      <c r="T466" s="395"/>
      <c r="U466" s="396"/>
      <c r="V466" s="41" t="s">
        <v>42</v>
      </c>
      <c r="W466" s="42">
        <f>IFERROR(W465/H465,"0")</f>
        <v>0</v>
      </c>
      <c r="X466" s="42">
        <f>IFERROR(X465/H465,"0")</f>
        <v>0</v>
      </c>
      <c r="Y466" s="42">
        <f>IFERROR(IF(Y465="",0,Y465),"0")</f>
        <v>0</v>
      </c>
      <c r="Z466" s="65"/>
      <c r="AA466" s="65"/>
    </row>
    <row r="467" spans="1:67" hidden="1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8"/>
      <c r="O467" s="394" t="s">
        <v>43</v>
      </c>
      <c r="P467" s="395"/>
      <c r="Q467" s="395"/>
      <c r="R467" s="395"/>
      <c r="S467" s="395"/>
      <c r="T467" s="395"/>
      <c r="U467" s="396"/>
      <c r="V467" s="41" t="s">
        <v>0</v>
      </c>
      <c r="W467" s="42">
        <f>IFERROR(SUM(W465:W465),"0")</f>
        <v>0</v>
      </c>
      <c r="X467" s="42">
        <f>IFERROR(SUM(X465:X465),"0")</f>
        <v>0</v>
      </c>
      <c r="Y467" s="41"/>
      <c r="Z467" s="65"/>
      <c r="AA467" s="65"/>
    </row>
    <row r="468" spans="1:67" ht="27.75" hidden="1" customHeight="1" x14ac:dyDescent="0.2">
      <c r="A468" s="435" t="s">
        <v>659</v>
      </c>
      <c r="B468" s="435"/>
      <c r="C468" s="435"/>
      <c r="D468" s="435"/>
      <c r="E468" s="435"/>
      <c r="F468" s="435"/>
      <c r="G468" s="435"/>
      <c r="H468" s="435"/>
      <c r="I468" s="435"/>
      <c r="J468" s="435"/>
      <c r="K468" s="435"/>
      <c r="L468" s="435"/>
      <c r="M468" s="435"/>
      <c r="N468" s="435"/>
      <c r="O468" s="435"/>
      <c r="P468" s="435"/>
      <c r="Q468" s="435"/>
      <c r="R468" s="435"/>
      <c r="S468" s="435"/>
      <c r="T468" s="435"/>
      <c r="U468" s="435"/>
      <c r="V468" s="435"/>
      <c r="W468" s="435"/>
      <c r="X468" s="435"/>
      <c r="Y468" s="435"/>
      <c r="Z468" s="53"/>
      <c r="AA468" s="53"/>
    </row>
    <row r="469" spans="1:67" ht="16.5" hidden="1" customHeight="1" x14ac:dyDescent="0.25">
      <c r="A469" s="436" t="s">
        <v>659</v>
      </c>
      <c r="B469" s="436"/>
      <c r="C469" s="436"/>
      <c r="D469" s="436"/>
      <c r="E469" s="436"/>
      <c r="F469" s="436"/>
      <c r="G469" s="436"/>
      <c r="H469" s="436"/>
      <c r="I469" s="436"/>
      <c r="J469" s="436"/>
      <c r="K469" s="436"/>
      <c r="L469" s="436"/>
      <c r="M469" s="436"/>
      <c r="N469" s="436"/>
      <c r="O469" s="436"/>
      <c r="P469" s="436"/>
      <c r="Q469" s="436"/>
      <c r="R469" s="436"/>
      <c r="S469" s="436"/>
      <c r="T469" s="436"/>
      <c r="U469" s="436"/>
      <c r="V469" s="436"/>
      <c r="W469" s="436"/>
      <c r="X469" s="436"/>
      <c r="Y469" s="436"/>
      <c r="Z469" s="63"/>
      <c r="AA469" s="63"/>
    </row>
    <row r="470" spans="1:67" ht="14.25" hidden="1" customHeight="1" x14ac:dyDescent="0.25">
      <c r="A470" s="399" t="s">
        <v>126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64"/>
      <c r="AA470" s="64"/>
    </row>
    <row r="471" spans="1:67" ht="27" hidden="1" customHeight="1" x14ac:dyDescent="0.25">
      <c r="A471" s="61" t="s">
        <v>660</v>
      </c>
      <c r="B471" s="61" t="s">
        <v>661</v>
      </c>
      <c r="C471" s="35">
        <v>4301011795</v>
      </c>
      <c r="D471" s="390">
        <v>4607091389067</v>
      </c>
      <c r="E471" s="39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122</v>
      </c>
      <c r="L471" s="37" t="s">
        <v>121</v>
      </c>
      <c r="M471" s="37"/>
      <c r="N471" s="36">
        <v>60</v>
      </c>
      <c r="O471" s="4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ref="X471:X481" si="82">IFERROR(IF(W471="",0,CEILING((W471/$H471),1)*$H471),"")</f>
        <v>0</v>
      </c>
      <c r="Y471" s="40" t="str">
        <f t="shared" ref="Y471:Y477" si="83">IFERROR(IF(X471=0,"",ROUNDUP(X471/H471,0)*0.01196),"")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ref="BL471:BL481" si="84">IFERROR(W471*I471/H471,"0")</f>
        <v>0</v>
      </c>
      <c r="BM471" s="77">
        <f t="shared" ref="BM471:BM481" si="85">IFERROR(X471*I471/H471,"0")</f>
        <v>0</v>
      </c>
      <c r="BN471" s="77">
        <f t="shared" ref="BN471:BN481" si="86">IFERROR(1/J471*(W471/H471),"0")</f>
        <v>0</v>
      </c>
      <c r="BO471" s="77">
        <f t="shared" ref="BO471:BO481" si="87">IFERROR(1/J471*(X471/H471),"0")</f>
        <v>0</v>
      </c>
    </row>
    <row r="472" spans="1:67" ht="27" customHeight="1" x14ac:dyDescent="0.25">
      <c r="A472" s="61" t="s">
        <v>662</v>
      </c>
      <c r="B472" s="61" t="s">
        <v>663</v>
      </c>
      <c r="C472" s="35">
        <v>4301011779</v>
      </c>
      <c r="D472" s="390">
        <v>4607091383522</v>
      </c>
      <c r="E472" s="390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122</v>
      </c>
      <c r="L472" s="37" t="s">
        <v>121</v>
      </c>
      <c r="M472" s="37"/>
      <c r="N472" s="36">
        <v>60</v>
      </c>
      <c r="O472" s="44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8" t="s">
        <v>48</v>
      </c>
      <c r="U472" s="38" t="s">
        <v>48</v>
      </c>
      <c r="V472" s="39" t="s">
        <v>0</v>
      </c>
      <c r="W472" s="57">
        <v>540</v>
      </c>
      <c r="X472" s="54">
        <f t="shared" si="82"/>
        <v>543.84</v>
      </c>
      <c r="Y472" s="40">
        <f t="shared" si="83"/>
        <v>1.2318800000000001</v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4"/>
        <v>576.81818181818176</v>
      </c>
      <c r="BM472" s="77">
        <f t="shared" si="85"/>
        <v>580.91999999999996</v>
      </c>
      <c r="BN472" s="77">
        <f t="shared" si="86"/>
        <v>0.98339160839160833</v>
      </c>
      <c r="BO472" s="77">
        <f t="shared" si="87"/>
        <v>0.99038461538461542</v>
      </c>
    </row>
    <row r="473" spans="1:67" ht="27" hidden="1" customHeight="1" x14ac:dyDescent="0.25">
      <c r="A473" s="61" t="s">
        <v>664</v>
      </c>
      <c r="B473" s="61" t="s">
        <v>665</v>
      </c>
      <c r="C473" s="35">
        <v>4301011376</v>
      </c>
      <c r="D473" s="390">
        <v>4680115885226</v>
      </c>
      <c r="E473" s="390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122</v>
      </c>
      <c r="L473" s="37" t="s">
        <v>141</v>
      </c>
      <c r="M473" s="37"/>
      <c r="N473" s="36">
        <v>60</v>
      </c>
      <c r="O473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2"/>
        <v>0</v>
      </c>
      <c r="Y473" s="40" t="str">
        <f t="shared" si="83"/>
        <v/>
      </c>
      <c r="Z473" s="66" t="s">
        <v>48</v>
      </c>
      <c r="AA473" s="67" t="s">
        <v>48</v>
      </c>
      <c r="AE473" s="77"/>
      <c r="BB473" s="343" t="s">
        <v>67</v>
      </c>
      <c r="BL473" s="77">
        <f t="shared" si="84"/>
        <v>0</v>
      </c>
      <c r="BM473" s="77">
        <f t="shared" si="85"/>
        <v>0</v>
      </c>
      <c r="BN473" s="77">
        <f t="shared" si="86"/>
        <v>0</v>
      </c>
      <c r="BO473" s="77">
        <f t="shared" si="87"/>
        <v>0</v>
      </c>
    </row>
    <row r="474" spans="1:67" ht="27" hidden="1" customHeight="1" x14ac:dyDescent="0.25">
      <c r="A474" s="61" t="s">
        <v>666</v>
      </c>
      <c r="B474" s="61" t="s">
        <v>667</v>
      </c>
      <c r="C474" s="35">
        <v>4301011961</v>
      </c>
      <c r="D474" s="390">
        <v>4680115885271</v>
      </c>
      <c r="E474" s="390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121</v>
      </c>
      <c r="M474" s="37"/>
      <c r="N474" s="36">
        <v>60</v>
      </c>
      <c r="O474" s="451" t="s">
        <v>668</v>
      </c>
      <c r="P474" s="392"/>
      <c r="Q474" s="392"/>
      <c r="R474" s="392"/>
      <c r="S474" s="393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2"/>
        <v>0</v>
      </c>
      <c r="Y474" s="40" t="str">
        <f t="shared" si="83"/>
        <v/>
      </c>
      <c r="Z474" s="66" t="s">
        <v>48</v>
      </c>
      <c r="AA474" s="67" t="s">
        <v>48</v>
      </c>
      <c r="AE474" s="77"/>
      <c r="BB474" s="344" t="s">
        <v>67</v>
      </c>
      <c r="BL474" s="77">
        <f t="shared" si="84"/>
        <v>0</v>
      </c>
      <c r="BM474" s="77">
        <f t="shared" si="85"/>
        <v>0</v>
      </c>
      <c r="BN474" s="77">
        <f t="shared" si="86"/>
        <v>0</v>
      </c>
      <c r="BO474" s="77">
        <f t="shared" si="87"/>
        <v>0</v>
      </c>
    </row>
    <row r="475" spans="1:67" ht="16.5" hidden="1" customHeight="1" x14ac:dyDescent="0.25">
      <c r="A475" s="61" t="s">
        <v>669</v>
      </c>
      <c r="B475" s="61" t="s">
        <v>670</v>
      </c>
      <c r="C475" s="35">
        <v>4301011774</v>
      </c>
      <c r="D475" s="390">
        <v>4680115884502</v>
      </c>
      <c r="E475" s="390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2"/>
        <v>0</v>
      </c>
      <c r="Y475" s="40" t="str">
        <f t="shared" si="83"/>
        <v/>
      </c>
      <c r="Z475" s="66" t="s">
        <v>48</v>
      </c>
      <c r="AA475" s="67" t="s">
        <v>48</v>
      </c>
      <c r="AE475" s="77"/>
      <c r="BB475" s="345" t="s">
        <v>67</v>
      </c>
      <c r="BL475" s="77">
        <f t="shared" si="84"/>
        <v>0</v>
      </c>
      <c r="BM475" s="77">
        <f t="shared" si="85"/>
        <v>0</v>
      </c>
      <c r="BN475" s="77">
        <f t="shared" si="86"/>
        <v>0</v>
      </c>
      <c r="BO475" s="77">
        <f t="shared" si="87"/>
        <v>0</v>
      </c>
    </row>
    <row r="476" spans="1:67" ht="27" hidden="1" customHeight="1" x14ac:dyDescent="0.25">
      <c r="A476" s="61" t="s">
        <v>671</v>
      </c>
      <c r="B476" s="61" t="s">
        <v>672</v>
      </c>
      <c r="C476" s="35">
        <v>4301011771</v>
      </c>
      <c r="D476" s="390">
        <v>4607091389104</v>
      </c>
      <c r="E476" s="390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2"/>
        <v>0</v>
      </c>
      <c r="Y476" s="40" t="str">
        <f t="shared" si="83"/>
        <v/>
      </c>
      <c r="Z476" s="66" t="s">
        <v>48</v>
      </c>
      <c r="AA476" s="67" t="s">
        <v>48</v>
      </c>
      <c r="AE476" s="77"/>
      <c r="BB476" s="346" t="s">
        <v>67</v>
      </c>
      <c r="BL476" s="77">
        <f t="shared" si="84"/>
        <v>0</v>
      </c>
      <c r="BM476" s="77">
        <f t="shared" si="85"/>
        <v>0</v>
      </c>
      <c r="BN476" s="77">
        <f t="shared" si="86"/>
        <v>0</v>
      </c>
      <c r="BO476" s="77">
        <f t="shared" si="87"/>
        <v>0</v>
      </c>
    </row>
    <row r="477" spans="1:67" ht="16.5" hidden="1" customHeight="1" x14ac:dyDescent="0.25">
      <c r="A477" s="61" t="s">
        <v>673</v>
      </c>
      <c r="B477" s="61" t="s">
        <v>674</v>
      </c>
      <c r="C477" s="35">
        <v>4301011799</v>
      </c>
      <c r="D477" s="390">
        <v>4680115884519</v>
      </c>
      <c r="E477" s="390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141</v>
      </c>
      <c r="M477" s="37"/>
      <c r="N477" s="36">
        <v>60</v>
      </c>
      <c r="O477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2"/>
        <v>0</v>
      </c>
      <c r="Y477" s="40" t="str">
        <f t="shared" si="83"/>
        <v/>
      </c>
      <c r="Z477" s="66" t="s">
        <v>48</v>
      </c>
      <c r="AA477" s="67" t="s">
        <v>48</v>
      </c>
      <c r="AE477" s="77"/>
      <c r="BB477" s="347" t="s">
        <v>67</v>
      </c>
      <c r="BL477" s="77">
        <f t="shared" si="84"/>
        <v>0</v>
      </c>
      <c r="BM477" s="77">
        <f t="shared" si="85"/>
        <v>0</v>
      </c>
      <c r="BN477" s="77">
        <f t="shared" si="86"/>
        <v>0</v>
      </c>
      <c r="BO477" s="77">
        <f t="shared" si="87"/>
        <v>0</v>
      </c>
    </row>
    <row r="478" spans="1:67" ht="27" hidden="1" customHeight="1" x14ac:dyDescent="0.25">
      <c r="A478" s="61" t="s">
        <v>675</v>
      </c>
      <c r="B478" s="61" t="s">
        <v>676</v>
      </c>
      <c r="C478" s="35">
        <v>4301011778</v>
      </c>
      <c r="D478" s="390">
        <v>4680115880603</v>
      </c>
      <c r="E478" s="390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81</v>
      </c>
      <c r="L478" s="37" t="s">
        <v>121</v>
      </c>
      <c r="M478" s="37"/>
      <c r="N478" s="36">
        <v>60</v>
      </c>
      <c r="O478" s="4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2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77"/>
      <c r="BB478" s="348" t="s">
        <v>67</v>
      </c>
      <c r="BL478" s="77">
        <f t="shared" si="84"/>
        <v>0</v>
      </c>
      <c r="BM478" s="77">
        <f t="shared" si="85"/>
        <v>0</v>
      </c>
      <c r="BN478" s="77">
        <f t="shared" si="86"/>
        <v>0</v>
      </c>
      <c r="BO478" s="77">
        <f t="shared" si="87"/>
        <v>0</v>
      </c>
    </row>
    <row r="479" spans="1:67" ht="27" hidden="1" customHeight="1" x14ac:dyDescent="0.25">
      <c r="A479" s="61" t="s">
        <v>677</v>
      </c>
      <c r="B479" s="61" t="s">
        <v>678</v>
      </c>
      <c r="C479" s="35">
        <v>4301011959</v>
      </c>
      <c r="D479" s="390">
        <v>4680115882782</v>
      </c>
      <c r="E479" s="390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443" t="s">
        <v>679</v>
      </c>
      <c r="P479" s="392"/>
      <c r="Q479" s="392"/>
      <c r="R479" s="392"/>
      <c r="S479" s="393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2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9" t="s">
        <v>67</v>
      </c>
      <c r="BL479" s="77">
        <f t="shared" si="84"/>
        <v>0</v>
      </c>
      <c r="BM479" s="77">
        <f t="shared" si="85"/>
        <v>0</v>
      </c>
      <c r="BN479" s="77">
        <f t="shared" si="86"/>
        <v>0</v>
      </c>
      <c r="BO479" s="77">
        <f t="shared" si="87"/>
        <v>0</v>
      </c>
    </row>
    <row r="480" spans="1:67" ht="27" hidden="1" customHeight="1" x14ac:dyDescent="0.25">
      <c r="A480" s="61" t="s">
        <v>680</v>
      </c>
      <c r="B480" s="61" t="s">
        <v>681</v>
      </c>
      <c r="C480" s="35">
        <v>4301011190</v>
      </c>
      <c r="D480" s="390">
        <v>4607091389098</v>
      </c>
      <c r="E480" s="390"/>
      <c r="F480" s="60">
        <v>0.4</v>
      </c>
      <c r="G480" s="36">
        <v>6</v>
      </c>
      <c r="H480" s="60">
        <v>2.4</v>
      </c>
      <c r="I480" s="60">
        <v>2.6</v>
      </c>
      <c r="J480" s="36">
        <v>156</v>
      </c>
      <c r="K480" s="36" t="s">
        <v>81</v>
      </c>
      <c r="L480" s="37" t="s">
        <v>141</v>
      </c>
      <c r="M480" s="37"/>
      <c r="N480" s="36">
        <v>50</v>
      </c>
      <c r="O480" s="4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2"/>
        <v>0</v>
      </c>
      <c r="Y480" s="40" t="str">
        <f>IFERROR(IF(X480=0,"",ROUNDUP(X480/H480,0)*0.00753),"")</f>
        <v/>
      </c>
      <c r="Z480" s="66" t="s">
        <v>48</v>
      </c>
      <c r="AA480" s="67" t="s">
        <v>48</v>
      </c>
      <c r="AE480" s="77"/>
      <c r="BB480" s="350" t="s">
        <v>67</v>
      </c>
      <c r="BL480" s="77">
        <f t="shared" si="84"/>
        <v>0</v>
      </c>
      <c r="BM480" s="77">
        <f t="shared" si="85"/>
        <v>0</v>
      </c>
      <c r="BN480" s="77">
        <f t="shared" si="86"/>
        <v>0</v>
      </c>
      <c r="BO480" s="77">
        <f t="shared" si="87"/>
        <v>0</v>
      </c>
    </row>
    <row r="481" spans="1:67" ht="27" hidden="1" customHeight="1" x14ac:dyDescent="0.25">
      <c r="A481" s="61" t="s">
        <v>682</v>
      </c>
      <c r="B481" s="61" t="s">
        <v>683</v>
      </c>
      <c r="C481" s="35">
        <v>4301011784</v>
      </c>
      <c r="D481" s="390">
        <v>4607091389982</v>
      </c>
      <c r="E481" s="390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121</v>
      </c>
      <c r="M481" s="37"/>
      <c r="N481" s="36">
        <v>60</v>
      </c>
      <c r="O481" s="4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2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51" t="s">
        <v>67</v>
      </c>
      <c r="BL481" s="77">
        <f t="shared" si="84"/>
        <v>0</v>
      </c>
      <c r="BM481" s="77">
        <f t="shared" si="85"/>
        <v>0</v>
      </c>
      <c r="BN481" s="77">
        <f t="shared" si="86"/>
        <v>0</v>
      </c>
      <c r="BO481" s="77">
        <f t="shared" si="87"/>
        <v>0</v>
      </c>
    </row>
    <row r="482" spans="1:67" x14ac:dyDescent="0.2">
      <c r="A482" s="397"/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8"/>
      <c r="O482" s="394" t="s">
        <v>43</v>
      </c>
      <c r="P482" s="395"/>
      <c r="Q482" s="395"/>
      <c r="R482" s="395"/>
      <c r="S482" s="395"/>
      <c r="T482" s="395"/>
      <c r="U482" s="396"/>
      <c r="V482" s="41" t="s">
        <v>42</v>
      </c>
      <c r="W482" s="42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102.27272727272727</v>
      </c>
      <c r="X482" s="42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103</v>
      </c>
      <c r="Y482" s="4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1.2318800000000001</v>
      </c>
      <c r="Z482" s="65"/>
      <c r="AA482" s="65"/>
    </row>
    <row r="483" spans="1:67" x14ac:dyDescent="0.2">
      <c r="A483" s="397"/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8"/>
      <c r="O483" s="394" t="s">
        <v>43</v>
      </c>
      <c r="P483" s="395"/>
      <c r="Q483" s="395"/>
      <c r="R483" s="395"/>
      <c r="S483" s="395"/>
      <c r="T483" s="395"/>
      <c r="U483" s="396"/>
      <c r="V483" s="41" t="s">
        <v>0</v>
      </c>
      <c r="W483" s="42">
        <f>IFERROR(SUM(W471:W481),"0")</f>
        <v>540</v>
      </c>
      <c r="X483" s="42">
        <f>IFERROR(SUM(X471:X481),"0")</f>
        <v>543.84</v>
      </c>
      <c r="Y483" s="41"/>
      <c r="Z483" s="65"/>
      <c r="AA483" s="65"/>
    </row>
    <row r="484" spans="1:67" ht="14.25" hidden="1" customHeight="1" x14ac:dyDescent="0.25">
      <c r="A484" s="399" t="s">
        <v>118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64"/>
      <c r="AA484" s="64"/>
    </row>
    <row r="485" spans="1:67" ht="16.5" customHeight="1" x14ac:dyDescent="0.25">
      <c r="A485" s="61" t="s">
        <v>684</v>
      </c>
      <c r="B485" s="61" t="s">
        <v>685</v>
      </c>
      <c r="C485" s="35">
        <v>4301020222</v>
      </c>
      <c r="D485" s="390">
        <v>4607091388930</v>
      </c>
      <c r="E485" s="390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122</v>
      </c>
      <c r="L485" s="37" t="s">
        <v>121</v>
      </c>
      <c r="M485" s="37"/>
      <c r="N485" s="36">
        <v>55</v>
      </c>
      <c r="O485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8" t="s">
        <v>48</v>
      </c>
      <c r="U485" s="38" t="s">
        <v>48</v>
      </c>
      <c r="V485" s="39" t="s">
        <v>0</v>
      </c>
      <c r="W485" s="57">
        <v>540</v>
      </c>
      <c r="X485" s="54">
        <f>IFERROR(IF(W485="",0,CEILING((W485/$H485),1)*$H485),"")</f>
        <v>543.84</v>
      </c>
      <c r="Y485" s="40">
        <f>IFERROR(IF(X485=0,"",ROUNDUP(X485/H485,0)*0.01196),"")</f>
        <v>1.2318800000000001</v>
      </c>
      <c r="Z485" s="66" t="s">
        <v>48</v>
      </c>
      <c r="AA485" s="67" t="s">
        <v>48</v>
      </c>
      <c r="AE485" s="77"/>
      <c r="BB485" s="352" t="s">
        <v>67</v>
      </c>
      <c r="BL485" s="77">
        <f>IFERROR(W485*I485/H485,"0")</f>
        <v>576.81818181818176</v>
      </c>
      <c r="BM485" s="77">
        <f>IFERROR(X485*I485/H485,"0")</f>
        <v>580.91999999999996</v>
      </c>
      <c r="BN485" s="77">
        <f>IFERROR(1/J485*(W485/H485),"0")</f>
        <v>0.98339160839160833</v>
      </c>
      <c r="BO485" s="77">
        <f>IFERROR(1/J485*(X485/H485),"0")</f>
        <v>0.99038461538461542</v>
      </c>
    </row>
    <row r="486" spans="1:67" ht="16.5" hidden="1" customHeight="1" x14ac:dyDescent="0.25">
      <c r="A486" s="61" t="s">
        <v>686</v>
      </c>
      <c r="B486" s="61" t="s">
        <v>687</v>
      </c>
      <c r="C486" s="35">
        <v>4301020206</v>
      </c>
      <c r="D486" s="390">
        <v>4680115880054</v>
      </c>
      <c r="E486" s="390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121</v>
      </c>
      <c r="M486" s="37"/>
      <c r="N486" s="36">
        <v>55</v>
      </c>
      <c r="O486" s="4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8"/>
      <c r="O487" s="394" t="s">
        <v>43</v>
      </c>
      <c r="P487" s="395"/>
      <c r="Q487" s="395"/>
      <c r="R487" s="395"/>
      <c r="S487" s="395"/>
      <c r="T487" s="395"/>
      <c r="U487" s="396"/>
      <c r="V487" s="41" t="s">
        <v>42</v>
      </c>
      <c r="W487" s="42">
        <f>IFERROR(W485/H485,"0")+IFERROR(W486/H486,"0")</f>
        <v>102.27272727272727</v>
      </c>
      <c r="X487" s="42">
        <f>IFERROR(X485/H485,"0")+IFERROR(X486/H486,"0")</f>
        <v>103</v>
      </c>
      <c r="Y487" s="42">
        <f>IFERROR(IF(Y485="",0,Y485),"0")+IFERROR(IF(Y486="",0,Y486),"0")</f>
        <v>1.2318800000000001</v>
      </c>
      <c r="Z487" s="65"/>
      <c r="AA487" s="65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8"/>
      <c r="O488" s="394" t="s">
        <v>43</v>
      </c>
      <c r="P488" s="395"/>
      <c r="Q488" s="395"/>
      <c r="R488" s="395"/>
      <c r="S488" s="395"/>
      <c r="T488" s="395"/>
      <c r="U488" s="396"/>
      <c r="V488" s="41" t="s">
        <v>0</v>
      </c>
      <c r="W488" s="42">
        <f>IFERROR(SUM(W485:W486),"0")</f>
        <v>540</v>
      </c>
      <c r="X488" s="42">
        <f>IFERROR(SUM(X485:X486),"0")</f>
        <v>543.84</v>
      </c>
      <c r="Y488" s="41"/>
      <c r="Z488" s="65"/>
      <c r="AA488" s="65"/>
    </row>
    <row r="489" spans="1:67" ht="14.25" hidden="1" customHeight="1" x14ac:dyDescent="0.25">
      <c r="A489" s="399" t="s">
        <v>77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64"/>
      <c r="AA489" s="64"/>
    </row>
    <row r="490" spans="1:67" ht="27" hidden="1" customHeight="1" x14ac:dyDescent="0.25">
      <c r="A490" s="61" t="s">
        <v>688</v>
      </c>
      <c r="B490" s="61" t="s">
        <v>689</v>
      </c>
      <c r="C490" s="35">
        <v>4301031252</v>
      </c>
      <c r="D490" s="390">
        <v>4680115883116</v>
      </c>
      <c r="E490" s="390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122</v>
      </c>
      <c r="L490" s="37" t="s">
        <v>121</v>
      </c>
      <c r="M490" s="37"/>
      <c r="N490" s="36">
        <v>60</v>
      </c>
      <c r="O490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8" t="s">
        <v>48</v>
      </c>
      <c r="U490" s="38" t="s">
        <v>48</v>
      </c>
      <c r="V490" s="39" t="s">
        <v>0</v>
      </c>
      <c r="W490" s="57">
        <v>0</v>
      </c>
      <c r="X490" s="54">
        <f t="shared" ref="X490:X495" si="88"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 t="shared" ref="BL490:BL495" si="89">IFERROR(W490*I490/H490,"0")</f>
        <v>0</v>
      </c>
      <c r="BM490" s="77">
        <f t="shared" ref="BM490:BM495" si="90">IFERROR(X490*I490/H490,"0")</f>
        <v>0</v>
      </c>
      <c r="BN490" s="77">
        <f t="shared" ref="BN490:BN495" si="91">IFERROR(1/J490*(W490/H490),"0")</f>
        <v>0</v>
      </c>
      <c r="BO490" s="77">
        <f t="shared" ref="BO490:BO495" si="92">IFERROR(1/J490*(X490/H490),"0")</f>
        <v>0</v>
      </c>
    </row>
    <row r="491" spans="1:67" ht="27" hidden="1" customHeight="1" x14ac:dyDescent="0.25">
      <c r="A491" s="61" t="s">
        <v>690</v>
      </c>
      <c r="B491" s="61" t="s">
        <v>691</v>
      </c>
      <c r="C491" s="35">
        <v>4301031248</v>
      </c>
      <c r="D491" s="390">
        <v>4680115883093</v>
      </c>
      <c r="E491" s="390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80</v>
      </c>
      <c r="M491" s="37"/>
      <c r="N491" s="36">
        <v>60</v>
      </c>
      <c r="O491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si="88"/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 t="shared" si="89"/>
        <v>0</v>
      </c>
      <c r="BM491" s="77">
        <f t="shared" si="90"/>
        <v>0</v>
      </c>
      <c r="BN491" s="77">
        <f t="shared" si="91"/>
        <v>0</v>
      </c>
      <c r="BO491" s="77">
        <f t="shared" si="92"/>
        <v>0</v>
      </c>
    </row>
    <row r="492" spans="1:67" ht="27" customHeight="1" x14ac:dyDescent="0.25">
      <c r="A492" s="61" t="s">
        <v>692</v>
      </c>
      <c r="B492" s="61" t="s">
        <v>693</v>
      </c>
      <c r="C492" s="35">
        <v>4301031250</v>
      </c>
      <c r="D492" s="390">
        <v>4680115883109</v>
      </c>
      <c r="E492" s="390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8" t="s">
        <v>48</v>
      </c>
      <c r="U492" s="38" t="s">
        <v>48</v>
      </c>
      <c r="V492" s="39" t="s">
        <v>0</v>
      </c>
      <c r="W492" s="57">
        <v>100</v>
      </c>
      <c r="X492" s="54">
        <f t="shared" si="88"/>
        <v>100.32000000000001</v>
      </c>
      <c r="Y492" s="40">
        <f>IFERROR(IF(X492=0,"",ROUNDUP(X492/H492,0)*0.01196),"")</f>
        <v>0.22724</v>
      </c>
      <c r="Z492" s="66" t="s">
        <v>48</v>
      </c>
      <c r="AA492" s="67" t="s">
        <v>48</v>
      </c>
      <c r="AE492" s="77"/>
      <c r="BB492" s="356" t="s">
        <v>67</v>
      </c>
      <c r="BL492" s="77">
        <f t="shared" si="89"/>
        <v>106.81818181818181</v>
      </c>
      <c r="BM492" s="77">
        <f t="shared" si="90"/>
        <v>107.16</v>
      </c>
      <c r="BN492" s="77">
        <f t="shared" si="91"/>
        <v>0.18210955710955709</v>
      </c>
      <c r="BO492" s="77">
        <f t="shared" si="92"/>
        <v>0.18269230769230771</v>
      </c>
    </row>
    <row r="493" spans="1:67" ht="27" hidden="1" customHeight="1" x14ac:dyDescent="0.25">
      <c r="A493" s="61" t="s">
        <v>694</v>
      </c>
      <c r="B493" s="61" t="s">
        <v>695</v>
      </c>
      <c r="C493" s="35">
        <v>4301031249</v>
      </c>
      <c r="D493" s="390">
        <v>4680115882072</v>
      </c>
      <c r="E493" s="390"/>
      <c r="F493" s="60">
        <v>0.6</v>
      </c>
      <c r="G493" s="36">
        <v>6</v>
      </c>
      <c r="H493" s="60">
        <v>3.6</v>
      </c>
      <c r="I493" s="60">
        <v>3.84</v>
      </c>
      <c r="J493" s="36">
        <v>120</v>
      </c>
      <c r="K493" s="36" t="s">
        <v>81</v>
      </c>
      <c r="L493" s="37" t="s">
        <v>121</v>
      </c>
      <c r="M493" s="37"/>
      <c r="N493" s="36">
        <v>60</v>
      </c>
      <c r="O493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8"/>
        <v>0</v>
      </c>
      <c r="Y493" s="40" t="str">
        <f>IFERROR(IF(X493=0,"",ROUNDUP(X493/H493,0)*0.00937),"")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si="89"/>
        <v>0</v>
      </c>
      <c r="BM493" s="77">
        <f t="shared" si="90"/>
        <v>0</v>
      </c>
      <c r="BN493" s="77">
        <f t="shared" si="91"/>
        <v>0</v>
      </c>
      <c r="BO493" s="77">
        <f t="shared" si="92"/>
        <v>0</v>
      </c>
    </row>
    <row r="494" spans="1:67" ht="27" hidden="1" customHeight="1" x14ac:dyDescent="0.25">
      <c r="A494" s="61" t="s">
        <v>696</v>
      </c>
      <c r="B494" s="61" t="s">
        <v>697</v>
      </c>
      <c r="C494" s="35">
        <v>4301031251</v>
      </c>
      <c r="D494" s="390">
        <v>4680115882102</v>
      </c>
      <c r="E494" s="390"/>
      <c r="F494" s="60">
        <v>0.6</v>
      </c>
      <c r="G494" s="36">
        <v>6</v>
      </c>
      <c r="H494" s="60">
        <v>3.6</v>
      </c>
      <c r="I494" s="60">
        <v>3.81</v>
      </c>
      <c r="J494" s="36">
        <v>120</v>
      </c>
      <c r="K494" s="36" t="s">
        <v>81</v>
      </c>
      <c r="L494" s="37" t="s">
        <v>80</v>
      </c>
      <c r="M494" s="37"/>
      <c r="N494" s="36">
        <v>60</v>
      </c>
      <c r="O494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8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89"/>
        <v>0</v>
      </c>
      <c r="BM494" s="77">
        <f t="shared" si="90"/>
        <v>0</v>
      </c>
      <c r="BN494" s="77">
        <f t="shared" si="91"/>
        <v>0</v>
      </c>
      <c r="BO494" s="77">
        <f t="shared" si="92"/>
        <v>0</v>
      </c>
    </row>
    <row r="495" spans="1:67" ht="27" hidden="1" customHeight="1" x14ac:dyDescent="0.25">
      <c r="A495" s="61" t="s">
        <v>698</v>
      </c>
      <c r="B495" s="61" t="s">
        <v>699</v>
      </c>
      <c r="C495" s="35">
        <v>4301031253</v>
      </c>
      <c r="D495" s="390">
        <v>4680115882096</v>
      </c>
      <c r="E495" s="390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89"/>
        <v>0</v>
      </c>
      <c r="BM495" s="77">
        <f t="shared" si="90"/>
        <v>0</v>
      </c>
      <c r="BN495" s="77">
        <f t="shared" si="91"/>
        <v>0</v>
      </c>
      <c r="BO495" s="77">
        <f t="shared" si="92"/>
        <v>0</v>
      </c>
    </row>
    <row r="496" spans="1:67" x14ac:dyDescent="0.2">
      <c r="A496" s="397"/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8"/>
      <c r="O496" s="394" t="s">
        <v>43</v>
      </c>
      <c r="P496" s="395"/>
      <c r="Q496" s="395"/>
      <c r="R496" s="395"/>
      <c r="S496" s="395"/>
      <c r="T496" s="395"/>
      <c r="U496" s="396"/>
      <c r="V496" s="41" t="s">
        <v>42</v>
      </c>
      <c r="W496" s="42">
        <f>IFERROR(W490/H490,"0")+IFERROR(W491/H491,"0")+IFERROR(W492/H492,"0")+IFERROR(W493/H493,"0")+IFERROR(W494/H494,"0")+IFERROR(W495/H495,"0")</f>
        <v>18.939393939393938</v>
      </c>
      <c r="X496" s="42">
        <f>IFERROR(X490/H490,"0")+IFERROR(X491/H491,"0")+IFERROR(X492/H492,"0")+IFERROR(X493/H493,"0")+IFERROR(X494/H494,"0")+IFERROR(X495/H495,"0")</f>
        <v>19</v>
      </c>
      <c r="Y496" s="42">
        <f>IFERROR(IF(Y490="",0,Y490),"0")+IFERROR(IF(Y491="",0,Y491),"0")+IFERROR(IF(Y492="",0,Y492),"0")+IFERROR(IF(Y493="",0,Y493),"0")+IFERROR(IF(Y494="",0,Y494),"0")+IFERROR(IF(Y495="",0,Y495),"0")</f>
        <v>0.22724</v>
      </c>
      <c r="Z496" s="65"/>
      <c r="AA496" s="65"/>
    </row>
    <row r="497" spans="1:67" x14ac:dyDescent="0.2">
      <c r="A497" s="397"/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8"/>
      <c r="O497" s="394" t="s">
        <v>43</v>
      </c>
      <c r="P497" s="395"/>
      <c r="Q497" s="395"/>
      <c r="R497" s="395"/>
      <c r="S497" s="395"/>
      <c r="T497" s="395"/>
      <c r="U497" s="396"/>
      <c r="V497" s="41" t="s">
        <v>0</v>
      </c>
      <c r="W497" s="42">
        <f>IFERROR(SUM(W490:W495),"0")</f>
        <v>100</v>
      </c>
      <c r="X497" s="42">
        <f>IFERROR(SUM(X490:X495),"0")</f>
        <v>100.32000000000001</v>
      </c>
      <c r="Y497" s="41"/>
      <c r="Z497" s="65"/>
      <c r="AA497" s="65"/>
    </row>
    <row r="498" spans="1:67" ht="14.25" hidden="1" customHeight="1" x14ac:dyDescent="0.25">
      <c r="A498" s="399" t="s">
        <v>85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64"/>
      <c r="AA498" s="64"/>
    </row>
    <row r="499" spans="1:67" ht="16.5" hidden="1" customHeight="1" x14ac:dyDescent="0.25">
      <c r="A499" s="61" t="s">
        <v>700</v>
      </c>
      <c r="B499" s="61" t="s">
        <v>701</v>
      </c>
      <c r="C499" s="35">
        <v>4301051230</v>
      </c>
      <c r="D499" s="390">
        <v>4607091383409</v>
      </c>
      <c r="E499" s="390"/>
      <c r="F499" s="60">
        <v>1.3</v>
      </c>
      <c r="G499" s="36">
        <v>6</v>
      </c>
      <c r="H499" s="60">
        <v>7.8</v>
      </c>
      <c r="I499" s="60">
        <v>8.3460000000000001</v>
      </c>
      <c r="J499" s="36">
        <v>56</v>
      </c>
      <c r="K499" s="36" t="s">
        <v>122</v>
      </c>
      <c r="L499" s="37" t="s">
        <v>80</v>
      </c>
      <c r="M499" s="37"/>
      <c r="N499" s="36">
        <v>45</v>
      </c>
      <c r="O499" s="4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8" t="s">
        <v>48</v>
      </c>
      <c r="U499" s="38" t="s">
        <v>48</v>
      </c>
      <c r="V499" s="39" t="s">
        <v>0</v>
      </c>
      <c r="W499" s="57">
        <v>0</v>
      </c>
      <c r="X499" s="54">
        <f>IFERROR(IF(W499="",0,CEILING((W499/$H499),1)*$H499),"")</f>
        <v>0</v>
      </c>
      <c r="Y499" s="40" t="str">
        <f>IFERROR(IF(X499=0,"",ROUNDUP(X499/H499,0)*0.02175),"")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>IFERROR(W499*I499/H499,"0")</f>
        <v>0</v>
      </c>
      <c r="BM499" s="77">
        <f>IFERROR(X499*I499/H499,"0")</f>
        <v>0</v>
      </c>
      <c r="BN499" s="77">
        <f>IFERROR(1/J499*(W499/H499),"0")</f>
        <v>0</v>
      </c>
      <c r="BO499" s="77">
        <f>IFERROR(1/J499*(X499/H499),"0")</f>
        <v>0</v>
      </c>
    </row>
    <row r="500" spans="1:67" ht="16.5" hidden="1" customHeight="1" x14ac:dyDescent="0.25">
      <c r="A500" s="61" t="s">
        <v>702</v>
      </c>
      <c r="B500" s="61" t="s">
        <v>703</v>
      </c>
      <c r="C500" s="35">
        <v>4301051231</v>
      </c>
      <c r="D500" s="390">
        <v>4607091383416</v>
      </c>
      <c r="E500" s="390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4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27" hidden="1" customHeight="1" x14ac:dyDescent="0.25">
      <c r="A501" s="61" t="s">
        <v>704</v>
      </c>
      <c r="B501" s="61" t="s">
        <v>705</v>
      </c>
      <c r="C501" s="35">
        <v>4301051058</v>
      </c>
      <c r="D501" s="390">
        <v>4680115883536</v>
      </c>
      <c r="E501" s="390"/>
      <c r="F501" s="60">
        <v>0.3</v>
      </c>
      <c r="G501" s="36">
        <v>6</v>
      </c>
      <c r="H501" s="60">
        <v>1.8</v>
      </c>
      <c r="I501" s="60">
        <v>2.0659999999999998</v>
      </c>
      <c r="J501" s="36">
        <v>156</v>
      </c>
      <c r="K501" s="36" t="s">
        <v>81</v>
      </c>
      <c r="L501" s="37" t="s">
        <v>80</v>
      </c>
      <c r="M501" s="37"/>
      <c r="N501" s="36">
        <v>45</v>
      </c>
      <c r="O501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IFERROR(IF(X501=0,"",ROUNDUP(X501/H501,0)*0.00753),"")</f>
        <v/>
      </c>
      <c r="Z501" s="66" t="s">
        <v>48</v>
      </c>
      <c r="AA501" s="67" t="s">
        <v>48</v>
      </c>
      <c r="AE501" s="77"/>
      <c r="BB501" s="362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idden="1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8"/>
      <c r="O502" s="394" t="s">
        <v>43</v>
      </c>
      <c r="P502" s="395"/>
      <c r="Q502" s="395"/>
      <c r="R502" s="395"/>
      <c r="S502" s="395"/>
      <c r="T502" s="395"/>
      <c r="U502" s="396"/>
      <c r="V502" s="41" t="s">
        <v>42</v>
      </c>
      <c r="W502" s="42">
        <f>IFERROR(W499/H499,"0")+IFERROR(W500/H500,"0")+IFERROR(W501/H501,"0")</f>
        <v>0</v>
      </c>
      <c r="X502" s="42">
        <f>IFERROR(X499/H499,"0")+IFERROR(X500/H500,"0")+IFERROR(X501/H501,"0")</f>
        <v>0</v>
      </c>
      <c r="Y502" s="42">
        <f>IFERROR(IF(Y499="",0,Y499),"0")+IFERROR(IF(Y500="",0,Y500),"0")+IFERROR(IF(Y501="",0,Y501),"0")</f>
        <v>0</v>
      </c>
      <c r="Z502" s="65"/>
      <c r="AA502" s="65"/>
    </row>
    <row r="503" spans="1:67" hidden="1" x14ac:dyDescent="0.2">
      <c r="A503" s="397"/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8"/>
      <c r="O503" s="394" t="s">
        <v>43</v>
      </c>
      <c r="P503" s="395"/>
      <c r="Q503" s="395"/>
      <c r="R503" s="395"/>
      <c r="S503" s="395"/>
      <c r="T503" s="395"/>
      <c r="U503" s="396"/>
      <c r="V503" s="41" t="s">
        <v>0</v>
      </c>
      <c r="W503" s="42">
        <f>IFERROR(SUM(W499:W501),"0")</f>
        <v>0</v>
      </c>
      <c r="X503" s="42">
        <f>IFERROR(SUM(X499:X501),"0")</f>
        <v>0</v>
      </c>
      <c r="Y503" s="41"/>
      <c r="Z503" s="65"/>
      <c r="AA503" s="65"/>
    </row>
    <row r="504" spans="1:67" ht="14.25" hidden="1" customHeight="1" x14ac:dyDescent="0.25">
      <c r="A504" s="399" t="s">
        <v>228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64"/>
      <c r="AA504" s="64"/>
    </row>
    <row r="505" spans="1:67" ht="16.5" hidden="1" customHeight="1" x14ac:dyDescent="0.25">
      <c r="A505" s="61" t="s">
        <v>706</v>
      </c>
      <c r="B505" s="61" t="s">
        <v>707</v>
      </c>
      <c r="C505" s="35">
        <v>4301060363</v>
      </c>
      <c r="D505" s="390">
        <v>4680115885035</v>
      </c>
      <c r="E505" s="390"/>
      <c r="F505" s="60">
        <v>1</v>
      </c>
      <c r="G505" s="36">
        <v>4</v>
      </c>
      <c r="H505" s="60">
        <v>4</v>
      </c>
      <c r="I505" s="60">
        <v>4.4160000000000004</v>
      </c>
      <c r="J505" s="36">
        <v>104</v>
      </c>
      <c r="K505" s="36" t="s">
        <v>122</v>
      </c>
      <c r="L505" s="37" t="s">
        <v>80</v>
      </c>
      <c r="M505" s="37"/>
      <c r="N505" s="36">
        <v>35</v>
      </c>
      <c r="O505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IFERROR(IF(X505=0,"",ROUNDUP(X505/H505,0)*0.01196),"")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idden="1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8"/>
      <c r="O506" s="394" t="s">
        <v>43</v>
      </c>
      <c r="P506" s="395"/>
      <c r="Q506" s="395"/>
      <c r="R506" s="395"/>
      <c r="S506" s="395"/>
      <c r="T506" s="395"/>
      <c r="U506" s="396"/>
      <c r="V506" s="41" t="s">
        <v>42</v>
      </c>
      <c r="W506" s="42">
        <f>IFERROR(W505/H505,"0")</f>
        <v>0</v>
      </c>
      <c r="X506" s="42">
        <f>IFERROR(X505/H505,"0")</f>
        <v>0</v>
      </c>
      <c r="Y506" s="42">
        <f>IFERROR(IF(Y505="",0,Y505),"0")</f>
        <v>0</v>
      </c>
      <c r="Z506" s="65"/>
      <c r="AA506" s="65"/>
    </row>
    <row r="507" spans="1:67" hidden="1" x14ac:dyDescent="0.2">
      <c r="A507" s="397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8"/>
      <c r="O507" s="394" t="s">
        <v>43</v>
      </c>
      <c r="P507" s="395"/>
      <c r="Q507" s="395"/>
      <c r="R507" s="395"/>
      <c r="S507" s="395"/>
      <c r="T507" s="395"/>
      <c r="U507" s="396"/>
      <c r="V507" s="41" t="s">
        <v>0</v>
      </c>
      <c r="W507" s="42">
        <f>IFERROR(SUM(W505:W505),"0")</f>
        <v>0</v>
      </c>
      <c r="X507" s="42">
        <f>IFERROR(SUM(X505:X505),"0")</f>
        <v>0</v>
      </c>
      <c r="Y507" s="41"/>
      <c r="Z507" s="65"/>
      <c r="AA507" s="65"/>
    </row>
    <row r="508" spans="1:67" ht="27.75" hidden="1" customHeight="1" x14ac:dyDescent="0.2">
      <c r="A508" s="435" t="s">
        <v>708</v>
      </c>
      <c r="B508" s="435"/>
      <c r="C508" s="435"/>
      <c r="D508" s="435"/>
      <c r="E508" s="435"/>
      <c r="F508" s="435"/>
      <c r="G508" s="435"/>
      <c r="H508" s="435"/>
      <c r="I508" s="435"/>
      <c r="J508" s="435"/>
      <c r="K508" s="435"/>
      <c r="L508" s="435"/>
      <c r="M508" s="435"/>
      <c r="N508" s="435"/>
      <c r="O508" s="435"/>
      <c r="P508" s="435"/>
      <c r="Q508" s="435"/>
      <c r="R508" s="435"/>
      <c r="S508" s="435"/>
      <c r="T508" s="435"/>
      <c r="U508" s="435"/>
      <c r="V508" s="435"/>
      <c r="W508" s="435"/>
      <c r="X508" s="435"/>
      <c r="Y508" s="435"/>
      <c r="Z508" s="53"/>
      <c r="AA508" s="53"/>
    </row>
    <row r="509" spans="1:67" ht="16.5" hidden="1" customHeight="1" x14ac:dyDescent="0.25">
      <c r="A509" s="436" t="s">
        <v>708</v>
      </c>
      <c r="B509" s="436"/>
      <c r="C509" s="436"/>
      <c r="D509" s="436"/>
      <c r="E509" s="436"/>
      <c r="F509" s="436"/>
      <c r="G509" s="436"/>
      <c r="H509" s="436"/>
      <c r="I509" s="436"/>
      <c r="J509" s="436"/>
      <c r="K509" s="436"/>
      <c r="L509" s="436"/>
      <c r="M509" s="436"/>
      <c r="N509" s="436"/>
      <c r="O509" s="436"/>
      <c r="P509" s="436"/>
      <c r="Q509" s="436"/>
      <c r="R509" s="436"/>
      <c r="S509" s="436"/>
      <c r="T509" s="436"/>
      <c r="U509" s="436"/>
      <c r="V509" s="436"/>
      <c r="W509" s="436"/>
      <c r="X509" s="436"/>
      <c r="Y509" s="436"/>
      <c r="Z509" s="63"/>
      <c r="AA509" s="63"/>
    </row>
    <row r="510" spans="1:67" ht="14.25" hidden="1" customHeight="1" x14ac:dyDescent="0.25">
      <c r="A510" s="399" t="s">
        <v>126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64"/>
      <c r="AA510" s="64"/>
    </row>
    <row r="511" spans="1:67" ht="27" hidden="1" customHeight="1" x14ac:dyDescent="0.25">
      <c r="A511" s="61" t="s">
        <v>709</v>
      </c>
      <c r="B511" s="61" t="s">
        <v>710</v>
      </c>
      <c r="C511" s="35">
        <v>4301011763</v>
      </c>
      <c r="D511" s="390">
        <v>4640242181011</v>
      </c>
      <c r="E511" s="390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122</v>
      </c>
      <c r="L511" s="37" t="s">
        <v>141</v>
      </c>
      <c r="M511" s="37"/>
      <c r="N511" s="36">
        <v>55</v>
      </c>
      <c r="O511" s="423" t="s">
        <v>711</v>
      </c>
      <c r="P511" s="392"/>
      <c r="Q511" s="392"/>
      <c r="R511" s="392"/>
      <c r="S511" s="393"/>
      <c r="T511" s="38" t="s">
        <v>48</v>
      </c>
      <c r="U511" s="38" t="s">
        <v>48</v>
      </c>
      <c r="V511" s="39" t="s">
        <v>0</v>
      </c>
      <c r="W511" s="57">
        <v>0</v>
      </c>
      <c r="X511" s="54">
        <f t="shared" ref="X511:X519" si="93">IFERROR(IF(W511="",0,CEILING((W511/$H511),1)*$H511),"")</f>
        <v>0</v>
      </c>
      <c r="Y511" s="40" t="str">
        <f t="shared" ref="Y511:Y516" si="94">IFERROR(IF(X511=0,"",ROUNDUP(X511/H511,0)*0.02175),"")</f>
        <v/>
      </c>
      <c r="Z511" s="66" t="s">
        <v>48</v>
      </c>
      <c r="AA511" s="67" t="s">
        <v>48</v>
      </c>
      <c r="AE511" s="77"/>
      <c r="BB511" s="364" t="s">
        <v>67</v>
      </c>
      <c r="BL511" s="77">
        <f t="shared" ref="BL511:BL519" si="95">IFERROR(W511*I511/H511,"0")</f>
        <v>0</v>
      </c>
      <c r="BM511" s="77">
        <f t="shared" ref="BM511:BM519" si="96">IFERROR(X511*I511/H511,"0")</f>
        <v>0</v>
      </c>
      <c r="BN511" s="77">
        <f t="shared" ref="BN511:BN519" si="97">IFERROR(1/J511*(W511/H511),"0")</f>
        <v>0</v>
      </c>
      <c r="BO511" s="77">
        <f t="shared" ref="BO511:BO519" si="98">IFERROR(1/J511*(X511/H511),"0")</f>
        <v>0</v>
      </c>
    </row>
    <row r="512" spans="1:67" ht="27" hidden="1" customHeight="1" x14ac:dyDescent="0.25">
      <c r="A512" s="61" t="s">
        <v>712</v>
      </c>
      <c r="B512" s="61" t="s">
        <v>713</v>
      </c>
      <c r="C512" s="35">
        <v>4301011951</v>
      </c>
      <c r="D512" s="390">
        <v>4640242180045</v>
      </c>
      <c r="E512" s="390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121</v>
      </c>
      <c r="M512" s="37"/>
      <c r="N512" s="36">
        <v>55</v>
      </c>
      <c r="O512" s="424" t="s">
        <v>714</v>
      </c>
      <c r="P512" s="392"/>
      <c r="Q512" s="392"/>
      <c r="R512" s="392"/>
      <c r="S512" s="393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si="93"/>
        <v>0</v>
      </c>
      <c r="Y512" s="40" t="str">
        <f t="shared" si="94"/>
        <v/>
      </c>
      <c r="Z512" s="66" t="s">
        <v>48</v>
      </c>
      <c r="AA512" s="67" t="s">
        <v>48</v>
      </c>
      <c r="AE512" s="77"/>
      <c r="BB512" s="365" t="s">
        <v>67</v>
      </c>
      <c r="BL512" s="77">
        <f t="shared" si="95"/>
        <v>0</v>
      </c>
      <c r="BM512" s="77">
        <f t="shared" si="96"/>
        <v>0</v>
      </c>
      <c r="BN512" s="77">
        <f t="shared" si="97"/>
        <v>0</v>
      </c>
      <c r="BO512" s="77">
        <f t="shared" si="98"/>
        <v>0</v>
      </c>
    </row>
    <row r="513" spans="1:67" ht="27" hidden="1" customHeight="1" x14ac:dyDescent="0.25">
      <c r="A513" s="61" t="s">
        <v>715</v>
      </c>
      <c r="B513" s="61" t="s">
        <v>716</v>
      </c>
      <c r="C513" s="35">
        <v>4301011585</v>
      </c>
      <c r="D513" s="390">
        <v>4640242180441</v>
      </c>
      <c r="E513" s="390"/>
      <c r="F513" s="60">
        <v>1.5</v>
      </c>
      <c r="G513" s="36">
        <v>8</v>
      </c>
      <c r="H513" s="60">
        <v>12</v>
      </c>
      <c r="I513" s="60">
        <v>12.48</v>
      </c>
      <c r="J513" s="36">
        <v>56</v>
      </c>
      <c r="K513" s="36" t="s">
        <v>122</v>
      </c>
      <c r="L513" s="37" t="s">
        <v>121</v>
      </c>
      <c r="M513" s="37"/>
      <c r="N513" s="36">
        <v>50</v>
      </c>
      <c r="O513" s="425" t="s">
        <v>717</v>
      </c>
      <c r="P513" s="392"/>
      <c r="Q513" s="392"/>
      <c r="R513" s="392"/>
      <c r="S513" s="393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93"/>
        <v>0</v>
      </c>
      <c r="Y513" s="40" t="str">
        <f t="shared" si="94"/>
        <v/>
      </c>
      <c r="Z513" s="66" t="s">
        <v>48</v>
      </c>
      <c r="AA513" s="67" t="s">
        <v>48</v>
      </c>
      <c r="AE513" s="77"/>
      <c r="BB513" s="366" t="s">
        <v>67</v>
      </c>
      <c r="BL513" s="77">
        <f t="shared" si="95"/>
        <v>0</v>
      </c>
      <c r="BM513" s="77">
        <f t="shared" si="96"/>
        <v>0</v>
      </c>
      <c r="BN513" s="77">
        <f t="shared" si="97"/>
        <v>0</v>
      </c>
      <c r="BO513" s="77">
        <f t="shared" si="98"/>
        <v>0</v>
      </c>
    </row>
    <row r="514" spans="1:67" ht="27" hidden="1" customHeight="1" x14ac:dyDescent="0.25">
      <c r="A514" s="61" t="s">
        <v>718</v>
      </c>
      <c r="B514" s="61" t="s">
        <v>719</v>
      </c>
      <c r="C514" s="35">
        <v>4301011950</v>
      </c>
      <c r="D514" s="390">
        <v>4640242180601</v>
      </c>
      <c r="E514" s="390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122</v>
      </c>
      <c r="L514" s="37" t="s">
        <v>121</v>
      </c>
      <c r="M514" s="37"/>
      <c r="N514" s="36">
        <v>55</v>
      </c>
      <c r="O514" s="426" t="s">
        <v>720</v>
      </c>
      <c r="P514" s="392"/>
      <c r="Q514" s="392"/>
      <c r="R514" s="392"/>
      <c r="S514" s="393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3"/>
        <v>0</v>
      </c>
      <c r="Y514" s="40" t="str">
        <f t="shared" si="94"/>
        <v/>
      </c>
      <c r="Z514" s="66" t="s">
        <v>48</v>
      </c>
      <c r="AA514" s="67" t="s">
        <v>48</v>
      </c>
      <c r="AE514" s="77"/>
      <c r="BB514" s="367" t="s">
        <v>67</v>
      </c>
      <c r="BL514" s="77">
        <f t="shared" si="95"/>
        <v>0</v>
      </c>
      <c r="BM514" s="77">
        <f t="shared" si="96"/>
        <v>0</v>
      </c>
      <c r="BN514" s="77">
        <f t="shared" si="97"/>
        <v>0</v>
      </c>
      <c r="BO514" s="77">
        <f t="shared" si="98"/>
        <v>0</v>
      </c>
    </row>
    <row r="515" spans="1:67" ht="27" customHeight="1" x14ac:dyDescent="0.25">
      <c r="A515" s="61" t="s">
        <v>721</v>
      </c>
      <c r="B515" s="61" t="s">
        <v>722</v>
      </c>
      <c r="C515" s="35">
        <v>4301011584</v>
      </c>
      <c r="D515" s="390">
        <v>4640242180564</v>
      </c>
      <c r="E515" s="390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122</v>
      </c>
      <c r="L515" s="37" t="s">
        <v>121</v>
      </c>
      <c r="M515" s="37"/>
      <c r="N515" s="36">
        <v>50</v>
      </c>
      <c r="O515" s="427" t="s">
        <v>723</v>
      </c>
      <c r="P515" s="392"/>
      <c r="Q515" s="392"/>
      <c r="R515" s="392"/>
      <c r="S515" s="393"/>
      <c r="T515" s="38" t="s">
        <v>48</v>
      </c>
      <c r="U515" s="38" t="s">
        <v>48</v>
      </c>
      <c r="V515" s="39" t="s">
        <v>0</v>
      </c>
      <c r="W515" s="57">
        <v>240</v>
      </c>
      <c r="X515" s="54">
        <f t="shared" si="93"/>
        <v>240</v>
      </c>
      <c r="Y515" s="40">
        <f t="shared" si="94"/>
        <v>0.43499999999999994</v>
      </c>
      <c r="Z515" s="66" t="s">
        <v>48</v>
      </c>
      <c r="AA515" s="67" t="s">
        <v>48</v>
      </c>
      <c r="AE515" s="77"/>
      <c r="BB515" s="368" t="s">
        <v>67</v>
      </c>
      <c r="BL515" s="77">
        <f t="shared" si="95"/>
        <v>249.60000000000002</v>
      </c>
      <c r="BM515" s="77">
        <f t="shared" si="96"/>
        <v>249.60000000000002</v>
      </c>
      <c r="BN515" s="77">
        <f t="shared" si="97"/>
        <v>0.3571428571428571</v>
      </c>
      <c r="BO515" s="77">
        <f t="shared" si="98"/>
        <v>0.3571428571428571</v>
      </c>
    </row>
    <row r="516" spans="1:67" ht="27" hidden="1" customHeight="1" x14ac:dyDescent="0.25">
      <c r="A516" s="61" t="s">
        <v>724</v>
      </c>
      <c r="B516" s="61" t="s">
        <v>725</v>
      </c>
      <c r="C516" s="35">
        <v>4301011762</v>
      </c>
      <c r="D516" s="390">
        <v>4640242180922</v>
      </c>
      <c r="E516" s="390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122</v>
      </c>
      <c r="L516" s="37" t="s">
        <v>121</v>
      </c>
      <c r="M516" s="37"/>
      <c r="N516" s="36">
        <v>55</v>
      </c>
      <c r="O516" s="428" t="s">
        <v>726</v>
      </c>
      <c r="P516" s="392"/>
      <c r="Q516" s="392"/>
      <c r="R516" s="392"/>
      <c r="S516" s="393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3"/>
        <v>0</v>
      </c>
      <c r="Y516" s="40" t="str">
        <f t="shared" si="94"/>
        <v/>
      </c>
      <c r="Z516" s="66" t="s">
        <v>48</v>
      </c>
      <c r="AA516" s="67" t="s">
        <v>48</v>
      </c>
      <c r="AE516" s="77"/>
      <c r="BB516" s="369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hidden="1" customHeight="1" x14ac:dyDescent="0.25">
      <c r="A517" s="61" t="s">
        <v>727</v>
      </c>
      <c r="B517" s="61" t="s">
        <v>728</v>
      </c>
      <c r="C517" s="35">
        <v>4301011764</v>
      </c>
      <c r="D517" s="390">
        <v>4640242181189</v>
      </c>
      <c r="E517" s="390"/>
      <c r="F517" s="60">
        <v>0.4</v>
      </c>
      <c r="G517" s="36">
        <v>10</v>
      </c>
      <c r="H517" s="60">
        <v>4</v>
      </c>
      <c r="I517" s="60">
        <v>4.24</v>
      </c>
      <c r="J517" s="36">
        <v>120</v>
      </c>
      <c r="K517" s="36" t="s">
        <v>81</v>
      </c>
      <c r="L517" s="37" t="s">
        <v>141</v>
      </c>
      <c r="M517" s="37"/>
      <c r="N517" s="36">
        <v>55</v>
      </c>
      <c r="O517" s="429" t="s">
        <v>729</v>
      </c>
      <c r="P517" s="392"/>
      <c r="Q517" s="392"/>
      <c r="R517" s="392"/>
      <c r="S517" s="393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3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0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hidden="1" customHeight="1" x14ac:dyDescent="0.25">
      <c r="A518" s="61" t="s">
        <v>730</v>
      </c>
      <c r="B518" s="61" t="s">
        <v>731</v>
      </c>
      <c r="C518" s="35">
        <v>4301011551</v>
      </c>
      <c r="D518" s="390">
        <v>4640242180038</v>
      </c>
      <c r="E518" s="390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121</v>
      </c>
      <c r="M518" s="37"/>
      <c r="N518" s="36">
        <v>50</v>
      </c>
      <c r="O518" s="430" t="s">
        <v>732</v>
      </c>
      <c r="P518" s="392"/>
      <c r="Q518" s="392"/>
      <c r="R518" s="392"/>
      <c r="S518" s="393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3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1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ht="27" hidden="1" customHeight="1" x14ac:dyDescent="0.25">
      <c r="A519" s="61" t="s">
        <v>733</v>
      </c>
      <c r="B519" s="61" t="s">
        <v>734</v>
      </c>
      <c r="C519" s="35">
        <v>4301011765</v>
      </c>
      <c r="D519" s="390">
        <v>4640242181172</v>
      </c>
      <c r="E519" s="390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55</v>
      </c>
      <c r="O519" s="417" t="s">
        <v>735</v>
      </c>
      <c r="P519" s="392"/>
      <c r="Q519" s="392"/>
      <c r="R519" s="392"/>
      <c r="S519" s="393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3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72" t="s">
        <v>67</v>
      </c>
      <c r="BL519" s="77">
        <f t="shared" si="95"/>
        <v>0</v>
      </c>
      <c r="BM519" s="77">
        <f t="shared" si="96"/>
        <v>0</v>
      </c>
      <c r="BN519" s="77">
        <f t="shared" si="97"/>
        <v>0</v>
      </c>
      <c r="BO519" s="77">
        <f t="shared" si="98"/>
        <v>0</v>
      </c>
    </row>
    <row r="520" spans="1:67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8"/>
      <c r="O520" s="394" t="s">
        <v>43</v>
      </c>
      <c r="P520" s="395"/>
      <c r="Q520" s="395"/>
      <c r="R520" s="395"/>
      <c r="S520" s="395"/>
      <c r="T520" s="395"/>
      <c r="U520" s="396"/>
      <c r="V520" s="41" t="s">
        <v>42</v>
      </c>
      <c r="W520" s="42">
        <f>IFERROR(W511/H511,"0")+IFERROR(W512/H512,"0")+IFERROR(W513/H513,"0")+IFERROR(W514/H514,"0")+IFERROR(W515/H515,"0")+IFERROR(W516/H516,"0")+IFERROR(W517/H517,"0")+IFERROR(W518/H518,"0")+IFERROR(W519/H519,"0")</f>
        <v>20</v>
      </c>
      <c r="X520" s="42">
        <f>IFERROR(X511/H511,"0")+IFERROR(X512/H512,"0")+IFERROR(X513/H513,"0")+IFERROR(X514/H514,"0")+IFERROR(X515/H515,"0")+IFERROR(X516/H516,"0")+IFERROR(X517/H517,"0")+IFERROR(X518/H518,"0")+IFERROR(X519/H519,"0")</f>
        <v>20</v>
      </c>
      <c r="Y520" s="42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0.43499999999999994</v>
      </c>
      <c r="Z520" s="65"/>
      <c r="AA520" s="65"/>
    </row>
    <row r="521" spans="1:67" x14ac:dyDescent="0.2">
      <c r="A521" s="397"/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8"/>
      <c r="O521" s="394" t="s">
        <v>43</v>
      </c>
      <c r="P521" s="395"/>
      <c r="Q521" s="395"/>
      <c r="R521" s="395"/>
      <c r="S521" s="395"/>
      <c r="T521" s="395"/>
      <c r="U521" s="396"/>
      <c r="V521" s="41" t="s">
        <v>0</v>
      </c>
      <c r="W521" s="42">
        <f>IFERROR(SUM(W511:W519),"0")</f>
        <v>240</v>
      </c>
      <c r="X521" s="42">
        <f>IFERROR(SUM(X511:X519),"0")</f>
        <v>240</v>
      </c>
      <c r="Y521" s="41"/>
      <c r="Z521" s="65"/>
      <c r="AA521" s="65"/>
    </row>
    <row r="522" spans="1:67" ht="14.25" hidden="1" customHeight="1" x14ac:dyDescent="0.25">
      <c r="A522" s="399" t="s">
        <v>118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64"/>
      <c r="AA522" s="64"/>
    </row>
    <row r="523" spans="1:67" ht="27" hidden="1" customHeight="1" x14ac:dyDescent="0.25">
      <c r="A523" s="61" t="s">
        <v>736</v>
      </c>
      <c r="B523" s="61" t="s">
        <v>737</v>
      </c>
      <c r="C523" s="35">
        <v>4301020260</v>
      </c>
      <c r="D523" s="390">
        <v>4640242180526</v>
      </c>
      <c r="E523" s="390"/>
      <c r="F523" s="60">
        <v>1.8</v>
      </c>
      <c r="G523" s="36">
        <v>6</v>
      </c>
      <c r="H523" s="60">
        <v>10.8</v>
      </c>
      <c r="I523" s="60">
        <v>11.28</v>
      </c>
      <c r="J523" s="36">
        <v>56</v>
      </c>
      <c r="K523" s="36" t="s">
        <v>122</v>
      </c>
      <c r="L523" s="37" t="s">
        <v>121</v>
      </c>
      <c r="M523" s="37"/>
      <c r="N523" s="36">
        <v>50</v>
      </c>
      <c r="O523" s="418" t="s">
        <v>738</v>
      </c>
      <c r="P523" s="392"/>
      <c r="Q523" s="392"/>
      <c r="R523" s="392"/>
      <c r="S523" s="393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16.5" hidden="1" customHeight="1" x14ac:dyDescent="0.25">
      <c r="A524" s="61" t="s">
        <v>739</v>
      </c>
      <c r="B524" s="61" t="s">
        <v>740</v>
      </c>
      <c r="C524" s="35">
        <v>4301020269</v>
      </c>
      <c r="D524" s="390">
        <v>4640242180519</v>
      </c>
      <c r="E524" s="390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141</v>
      </c>
      <c r="M524" s="37"/>
      <c r="N524" s="36">
        <v>50</v>
      </c>
      <c r="O524" s="419" t="s">
        <v>741</v>
      </c>
      <c r="P524" s="392"/>
      <c r="Q524" s="392"/>
      <c r="R524" s="392"/>
      <c r="S524" s="393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27" hidden="1" customHeight="1" x14ac:dyDescent="0.25">
      <c r="A525" s="61" t="s">
        <v>742</v>
      </c>
      <c r="B525" s="61" t="s">
        <v>743</v>
      </c>
      <c r="C525" s="35">
        <v>4301020309</v>
      </c>
      <c r="D525" s="390">
        <v>4640242180090</v>
      </c>
      <c r="E525" s="390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121</v>
      </c>
      <c r="M525" s="37"/>
      <c r="N525" s="36">
        <v>50</v>
      </c>
      <c r="O525" s="420" t="s">
        <v>744</v>
      </c>
      <c r="P525" s="392"/>
      <c r="Q525" s="392"/>
      <c r="R525" s="392"/>
      <c r="S525" s="393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5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hidden="1" customHeight="1" x14ac:dyDescent="0.25">
      <c r="A526" s="61" t="s">
        <v>745</v>
      </c>
      <c r="B526" s="61" t="s">
        <v>746</v>
      </c>
      <c r="C526" s="35">
        <v>4301020314</v>
      </c>
      <c r="D526" s="390">
        <v>4640242180090</v>
      </c>
      <c r="E526" s="390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421" t="s">
        <v>747</v>
      </c>
      <c r="P526" s="392"/>
      <c r="Q526" s="392"/>
      <c r="R526" s="392"/>
      <c r="S526" s="393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6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748</v>
      </c>
      <c r="B527" s="61" t="s">
        <v>749</v>
      </c>
      <c r="C527" s="35">
        <v>4301020295</v>
      </c>
      <c r="D527" s="390">
        <v>4640242181363</v>
      </c>
      <c r="E527" s="390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81</v>
      </c>
      <c r="L527" s="37" t="s">
        <v>121</v>
      </c>
      <c r="M527" s="37"/>
      <c r="N527" s="36">
        <v>50</v>
      </c>
      <c r="O527" s="422" t="s">
        <v>750</v>
      </c>
      <c r="P527" s="392"/>
      <c r="Q527" s="392"/>
      <c r="R527" s="392"/>
      <c r="S527" s="393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IFERROR(IF(X527=0,"",ROUNDUP(X527/H527,0)*0.00937),"")</f>
        <v/>
      </c>
      <c r="Z527" s="66" t="s">
        <v>48</v>
      </c>
      <c r="AA527" s="67" t="s">
        <v>48</v>
      </c>
      <c r="AE527" s="77"/>
      <c r="BB527" s="377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idden="1" x14ac:dyDescent="0.2">
      <c r="A528" s="397"/>
      <c r="B528" s="397"/>
      <c r="C528" s="397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8"/>
      <c r="O528" s="394" t="s">
        <v>43</v>
      </c>
      <c r="P528" s="395"/>
      <c r="Q528" s="395"/>
      <c r="R528" s="395"/>
      <c r="S528" s="395"/>
      <c r="T528" s="395"/>
      <c r="U528" s="396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67" hidden="1" x14ac:dyDescent="0.2">
      <c r="A529" s="397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8"/>
      <c r="O529" s="394" t="s">
        <v>43</v>
      </c>
      <c r="P529" s="395"/>
      <c r="Q529" s="395"/>
      <c r="R529" s="395"/>
      <c r="S529" s="395"/>
      <c r="T529" s="395"/>
      <c r="U529" s="396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67" ht="14.25" hidden="1" customHeight="1" x14ac:dyDescent="0.25">
      <c r="A530" s="399" t="s">
        <v>77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64"/>
      <c r="AA530" s="64"/>
    </row>
    <row r="531" spans="1:67" ht="27" hidden="1" customHeight="1" x14ac:dyDescent="0.25">
      <c r="A531" s="61" t="s">
        <v>751</v>
      </c>
      <c r="B531" s="61" t="s">
        <v>752</v>
      </c>
      <c r="C531" s="35">
        <v>4301031280</v>
      </c>
      <c r="D531" s="390">
        <v>4640242180816</v>
      </c>
      <c r="E531" s="390"/>
      <c r="F531" s="60">
        <v>0.7</v>
      </c>
      <c r="G531" s="36">
        <v>6</v>
      </c>
      <c r="H531" s="60">
        <v>4.2</v>
      </c>
      <c r="I531" s="60">
        <v>4.46</v>
      </c>
      <c r="J531" s="36">
        <v>156</v>
      </c>
      <c r="K531" s="36" t="s">
        <v>81</v>
      </c>
      <c r="L531" s="37" t="s">
        <v>80</v>
      </c>
      <c r="M531" s="37"/>
      <c r="N531" s="36">
        <v>40</v>
      </c>
      <c r="O531" s="411" t="s">
        <v>753</v>
      </c>
      <c r="P531" s="392"/>
      <c r="Q531" s="392"/>
      <c r="R531" s="392"/>
      <c r="S531" s="393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IFERROR(IF(X531=0,"",ROUNDUP(X531/H531,0)*0.00753),"")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hidden="1" customHeight="1" x14ac:dyDescent="0.25">
      <c r="A532" s="61" t="s">
        <v>754</v>
      </c>
      <c r="B532" s="61" t="s">
        <v>755</v>
      </c>
      <c r="C532" s="35">
        <v>4301031244</v>
      </c>
      <c r="D532" s="390">
        <v>4640242180595</v>
      </c>
      <c r="E532" s="390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412" t="s">
        <v>756</v>
      </c>
      <c r="P532" s="392"/>
      <c r="Q532" s="392"/>
      <c r="R532" s="392"/>
      <c r="S532" s="393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hidden="1" customHeight="1" x14ac:dyDescent="0.25">
      <c r="A533" s="61" t="s">
        <v>757</v>
      </c>
      <c r="B533" s="61" t="s">
        <v>758</v>
      </c>
      <c r="C533" s="35">
        <v>4301031321</v>
      </c>
      <c r="D533" s="390">
        <v>4640242180076</v>
      </c>
      <c r="E533" s="390"/>
      <c r="F533" s="60">
        <v>0.7</v>
      </c>
      <c r="G533" s="36">
        <v>6</v>
      </c>
      <c r="H533" s="60">
        <v>4.2</v>
      </c>
      <c r="I533" s="60">
        <v>4.4000000000000004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413" t="s">
        <v>759</v>
      </c>
      <c r="P533" s="392"/>
      <c r="Q533" s="392"/>
      <c r="R533" s="392"/>
      <c r="S533" s="393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80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hidden="1" customHeight="1" x14ac:dyDescent="0.25">
      <c r="A534" s="61" t="s">
        <v>760</v>
      </c>
      <c r="B534" s="61" t="s">
        <v>761</v>
      </c>
      <c r="C534" s="35">
        <v>4301031200</v>
      </c>
      <c r="D534" s="390">
        <v>4640242180489</v>
      </c>
      <c r="E534" s="390"/>
      <c r="F534" s="60">
        <v>0.28000000000000003</v>
      </c>
      <c r="G534" s="36">
        <v>6</v>
      </c>
      <c r="H534" s="60">
        <v>1.68</v>
      </c>
      <c r="I534" s="60">
        <v>1.84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414" t="s">
        <v>762</v>
      </c>
      <c r="P534" s="392"/>
      <c r="Q534" s="392"/>
      <c r="R534" s="392"/>
      <c r="S534" s="393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idden="1" x14ac:dyDescent="0.2">
      <c r="A535" s="397"/>
      <c r="B535" s="397"/>
      <c r="C535" s="397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8"/>
      <c r="O535" s="394" t="s">
        <v>43</v>
      </c>
      <c r="P535" s="395"/>
      <c r="Q535" s="395"/>
      <c r="R535" s="395"/>
      <c r="S535" s="395"/>
      <c r="T535" s="395"/>
      <c r="U535" s="396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67" hidden="1" x14ac:dyDescent="0.2">
      <c r="A536" s="397"/>
      <c r="B536" s="397"/>
      <c r="C536" s="397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398"/>
      <c r="O536" s="394" t="s">
        <v>43</v>
      </c>
      <c r="P536" s="395"/>
      <c r="Q536" s="395"/>
      <c r="R536" s="395"/>
      <c r="S536" s="395"/>
      <c r="T536" s="395"/>
      <c r="U536" s="396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67" ht="14.25" hidden="1" customHeight="1" x14ac:dyDescent="0.25">
      <c r="A537" s="399" t="s">
        <v>85</v>
      </c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399"/>
      <c r="O537" s="399"/>
      <c r="P537" s="399"/>
      <c r="Q537" s="399"/>
      <c r="R537" s="399"/>
      <c r="S537" s="399"/>
      <c r="T537" s="399"/>
      <c r="U537" s="399"/>
      <c r="V537" s="399"/>
      <c r="W537" s="399"/>
      <c r="X537" s="399"/>
      <c r="Y537" s="399"/>
      <c r="Z537" s="64"/>
      <c r="AA537" s="64"/>
    </row>
    <row r="538" spans="1:67" ht="27" hidden="1" customHeight="1" x14ac:dyDescent="0.25">
      <c r="A538" s="61" t="s">
        <v>763</v>
      </c>
      <c r="B538" s="61" t="s">
        <v>764</v>
      </c>
      <c r="C538" s="35">
        <v>4301051746</v>
      </c>
      <c r="D538" s="390">
        <v>4640242180533</v>
      </c>
      <c r="E538" s="390"/>
      <c r="F538" s="60">
        <v>1.3</v>
      </c>
      <c r="G538" s="36">
        <v>6</v>
      </c>
      <c r="H538" s="60">
        <v>7.8</v>
      </c>
      <c r="I538" s="60">
        <v>8.3640000000000008</v>
      </c>
      <c r="J538" s="36">
        <v>56</v>
      </c>
      <c r="K538" s="36" t="s">
        <v>122</v>
      </c>
      <c r="L538" s="37" t="s">
        <v>141</v>
      </c>
      <c r="M538" s="37"/>
      <c r="N538" s="36">
        <v>40</v>
      </c>
      <c r="O538" s="415" t="s">
        <v>765</v>
      </c>
      <c r="P538" s="392"/>
      <c r="Q538" s="392"/>
      <c r="R538" s="392"/>
      <c r="S538" s="393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IFERROR(IF(X538=0,"",ROUNDUP(X538/H538,0)*0.02175),"")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hidden="1" customHeight="1" x14ac:dyDescent="0.25">
      <c r="A539" s="61" t="s">
        <v>766</v>
      </c>
      <c r="B539" s="61" t="s">
        <v>767</v>
      </c>
      <c r="C539" s="35">
        <v>4301051780</v>
      </c>
      <c r="D539" s="390">
        <v>4640242180106</v>
      </c>
      <c r="E539" s="390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122</v>
      </c>
      <c r="L539" s="37" t="s">
        <v>80</v>
      </c>
      <c r="M539" s="37"/>
      <c r="N539" s="36">
        <v>45</v>
      </c>
      <c r="O539" s="416" t="s">
        <v>768</v>
      </c>
      <c r="P539" s="392"/>
      <c r="Q539" s="392"/>
      <c r="R539" s="392"/>
      <c r="S539" s="393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769</v>
      </c>
      <c r="B540" s="61" t="s">
        <v>770</v>
      </c>
      <c r="C540" s="35">
        <v>4301051510</v>
      </c>
      <c r="D540" s="390">
        <v>4640242180540</v>
      </c>
      <c r="E540" s="390"/>
      <c r="F540" s="60">
        <v>1.3</v>
      </c>
      <c r="G540" s="36">
        <v>6</v>
      </c>
      <c r="H540" s="60">
        <v>7.8</v>
      </c>
      <c r="I540" s="60">
        <v>8.3640000000000008</v>
      </c>
      <c r="J540" s="36">
        <v>56</v>
      </c>
      <c r="K540" s="36" t="s">
        <v>122</v>
      </c>
      <c r="L540" s="37" t="s">
        <v>80</v>
      </c>
      <c r="M540" s="37"/>
      <c r="N540" s="36">
        <v>30</v>
      </c>
      <c r="O540" s="391" t="s">
        <v>771</v>
      </c>
      <c r="P540" s="392"/>
      <c r="Q540" s="392"/>
      <c r="R540" s="392"/>
      <c r="S540" s="393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idden="1" x14ac:dyDescent="0.2">
      <c r="A541" s="397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8"/>
      <c r="O541" s="394" t="s">
        <v>43</v>
      </c>
      <c r="P541" s="395"/>
      <c r="Q541" s="395"/>
      <c r="R541" s="395"/>
      <c r="S541" s="395"/>
      <c r="T541" s="395"/>
      <c r="U541" s="396"/>
      <c r="V541" s="41" t="s">
        <v>42</v>
      </c>
      <c r="W541" s="42">
        <f>IFERROR(W538/H538,"0")+IFERROR(W539/H539,"0")+IFERROR(W540/H540,"0")</f>
        <v>0</v>
      </c>
      <c r="X541" s="42">
        <f>IFERROR(X538/H538,"0")+IFERROR(X539/H539,"0")+IFERROR(X540/H540,"0")</f>
        <v>0</v>
      </c>
      <c r="Y541" s="42">
        <f>IFERROR(IF(Y538="",0,Y538),"0")+IFERROR(IF(Y539="",0,Y539),"0")+IFERROR(IF(Y540="",0,Y540),"0")</f>
        <v>0</v>
      </c>
      <c r="Z541" s="65"/>
      <c r="AA541" s="65"/>
    </row>
    <row r="542" spans="1:67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8"/>
      <c r="O542" s="394" t="s">
        <v>43</v>
      </c>
      <c r="P542" s="395"/>
      <c r="Q542" s="395"/>
      <c r="R542" s="395"/>
      <c r="S542" s="395"/>
      <c r="T542" s="395"/>
      <c r="U542" s="396"/>
      <c r="V542" s="41" t="s">
        <v>0</v>
      </c>
      <c r="W542" s="42">
        <f>IFERROR(SUM(W538:W540),"0")</f>
        <v>0</v>
      </c>
      <c r="X542" s="42">
        <f>IFERROR(SUM(X538:X540),"0")</f>
        <v>0</v>
      </c>
      <c r="Y542" s="41"/>
      <c r="Z542" s="65"/>
      <c r="AA542" s="65"/>
    </row>
    <row r="543" spans="1:67" ht="14.25" hidden="1" customHeight="1" x14ac:dyDescent="0.25">
      <c r="A543" s="399" t="s">
        <v>228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64"/>
      <c r="AA543" s="64"/>
    </row>
    <row r="544" spans="1:67" ht="27" hidden="1" customHeight="1" x14ac:dyDescent="0.25">
      <c r="A544" s="61" t="s">
        <v>772</v>
      </c>
      <c r="B544" s="61" t="s">
        <v>773</v>
      </c>
      <c r="C544" s="35">
        <v>4301060408</v>
      </c>
      <c r="D544" s="390">
        <v>4640242180120</v>
      </c>
      <c r="E544" s="390"/>
      <c r="F544" s="60">
        <v>1.3</v>
      </c>
      <c r="G544" s="36">
        <v>6</v>
      </c>
      <c r="H544" s="60">
        <v>7.8</v>
      </c>
      <c r="I544" s="60">
        <v>8.2799999999999994</v>
      </c>
      <c r="J544" s="36">
        <v>56</v>
      </c>
      <c r="K544" s="36" t="s">
        <v>122</v>
      </c>
      <c r="L544" s="37" t="s">
        <v>80</v>
      </c>
      <c r="M544" s="37"/>
      <c r="N544" s="36">
        <v>40</v>
      </c>
      <c r="O544" s="400" t="s">
        <v>774</v>
      </c>
      <c r="P544" s="392"/>
      <c r="Q544" s="392"/>
      <c r="R544" s="392"/>
      <c r="S544" s="393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hidden="1" customHeight="1" x14ac:dyDescent="0.25">
      <c r="A545" s="61" t="s">
        <v>772</v>
      </c>
      <c r="B545" s="61" t="s">
        <v>775</v>
      </c>
      <c r="C545" s="35">
        <v>4301060354</v>
      </c>
      <c r="D545" s="390">
        <v>4640242180120</v>
      </c>
      <c r="E545" s="390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401" t="s">
        <v>776</v>
      </c>
      <c r="P545" s="392"/>
      <c r="Q545" s="392"/>
      <c r="R545" s="392"/>
      <c r="S545" s="393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777</v>
      </c>
      <c r="B546" s="61" t="s">
        <v>778</v>
      </c>
      <c r="C546" s="35">
        <v>4301060407</v>
      </c>
      <c r="D546" s="390">
        <v>4640242180137</v>
      </c>
      <c r="E546" s="390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402" t="s">
        <v>779</v>
      </c>
      <c r="P546" s="392"/>
      <c r="Q546" s="392"/>
      <c r="R546" s="392"/>
      <c r="S546" s="393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777</v>
      </c>
      <c r="B547" s="61" t="s">
        <v>780</v>
      </c>
      <c r="C547" s="35">
        <v>4301060355</v>
      </c>
      <c r="D547" s="390">
        <v>4640242180137</v>
      </c>
      <c r="E547" s="390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403" t="s">
        <v>781</v>
      </c>
      <c r="P547" s="392"/>
      <c r="Q547" s="392"/>
      <c r="R547" s="392"/>
      <c r="S547" s="393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idden="1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8"/>
      <c r="O548" s="394" t="s">
        <v>43</v>
      </c>
      <c r="P548" s="395"/>
      <c r="Q548" s="395"/>
      <c r="R548" s="395"/>
      <c r="S548" s="395"/>
      <c r="T548" s="395"/>
      <c r="U548" s="396"/>
      <c r="V548" s="41" t="s">
        <v>42</v>
      </c>
      <c r="W548" s="42">
        <f>IFERROR(W544/H544,"0")+IFERROR(W545/H545,"0")+IFERROR(W546/H546,"0")+IFERROR(W547/H547,"0")</f>
        <v>0</v>
      </c>
      <c r="X548" s="42">
        <f>IFERROR(X544/H544,"0")+IFERROR(X545/H545,"0")+IFERROR(X546/H546,"0")+IFERROR(X547/H547,"0")</f>
        <v>0</v>
      </c>
      <c r="Y548" s="42">
        <f>IFERROR(IF(Y544="",0,Y544),"0")+IFERROR(IF(Y545="",0,Y545),"0")+IFERROR(IF(Y546="",0,Y546),"0")+IFERROR(IF(Y547="",0,Y547),"0")</f>
        <v>0</v>
      </c>
      <c r="Z548" s="65"/>
      <c r="AA548" s="65"/>
    </row>
    <row r="549" spans="1:67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8"/>
      <c r="O549" s="394" t="s">
        <v>43</v>
      </c>
      <c r="P549" s="395"/>
      <c r="Q549" s="395"/>
      <c r="R549" s="395"/>
      <c r="S549" s="395"/>
      <c r="T549" s="395"/>
      <c r="U549" s="396"/>
      <c r="V549" s="41" t="s">
        <v>0</v>
      </c>
      <c r="W549" s="42">
        <f>IFERROR(SUM(W544:W547),"0")</f>
        <v>0</v>
      </c>
      <c r="X549" s="42">
        <f>IFERROR(SUM(X544:X547),"0")</f>
        <v>0</v>
      </c>
      <c r="Y549" s="41"/>
      <c r="Z549" s="65"/>
      <c r="AA549" s="65"/>
    </row>
    <row r="550" spans="1:67" ht="15" customHeight="1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407"/>
      <c r="O550" s="404" t="s">
        <v>36</v>
      </c>
      <c r="P550" s="405"/>
      <c r="Q550" s="405"/>
      <c r="R550" s="405"/>
      <c r="S550" s="405"/>
      <c r="T550" s="405"/>
      <c r="U550" s="406"/>
      <c r="V550" s="41" t="s">
        <v>0</v>
      </c>
      <c r="W550" s="42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17594</v>
      </c>
      <c r="X550" s="42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17677.899999999998</v>
      </c>
      <c r="Y550" s="41"/>
      <c r="Z550" s="65"/>
      <c r="AA550" s="65"/>
    </row>
    <row r="551" spans="1:67" x14ac:dyDescent="0.2">
      <c r="A551" s="397"/>
      <c r="B551" s="397"/>
      <c r="C551" s="397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407"/>
      <c r="O551" s="404" t="s">
        <v>37</v>
      </c>
      <c r="P551" s="405"/>
      <c r="Q551" s="405"/>
      <c r="R551" s="405"/>
      <c r="S551" s="405"/>
      <c r="T551" s="405"/>
      <c r="U551" s="406"/>
      <c r="V551" s="41" t="s">
        <v>0</v>
      </c>
      <c r="W551" s="42">
        <f>IFERROR(SUM(BL22:BL547),"0")</f>
        <v>18745.429795759788</v>
      </c>
      <c r="X551" s="42">
        <f>IFERROR(SUM(BM22:BM547),"0")</f>
        <v>18834.097999999994</v>
      </c>
      <c r="Y551" s="41"/>
      <c r="Z551" s="65"/>
      <c r="AA551" s="65"/>
    </row>
    <row r="552" spans="1:67" x14ac:dyDescent="0.2">
      <c r="A552" s="397"/>
      <c r="B552" s="397"/>
      <c r="C552" s="397"/>
      <c r="D552" s="397"/>
      <c r="E552" s="397"/>
      <c r="F552" s="397"/>
      <c r="G552" s="397"/>
      <c r="H552" s="397"/>
      <c r="I552" s="397"/>
      <c r="J552" s="397"/>
      <c r="K552" s="397"/>
      <c r="L552" s="397"/>
      <c r="M552" s="397"/>
      <c r="N552" s="407"/>
      <c r="O552" s="404" t="s">
        <v>38</v>
      </c>
      <c r="P552" s="405"/>
      <c r="Q552" s="405"/>
      <c r="R552" s="405"/>
      <c r="S552" s="405"/>
      <c r="T552" s="405"/>
      <c r="U552" s="406"/>
      <c r="V552" s="41" t="s">
        <v>23</v>
      </c>
      <c r="W552" s="43">
        <f>ROUNDUP(SUM(BN22:BN547),0)</f>
        <v>37</v>
      </c>
      <c r="X552" s="43">
        <f>ROUNDUP(SUM(BO22:BO547),0)</f>
        <v>37</v>
      </c>
      <c r="Y552" s="41"/>
      <c r="Z552" s="65"/>
      <c r="AA552" s="65"/>
    </row>
    <row r="553" spans="1:67" x14ac:dyDescent="0.2">
      <c r="A553" s="397"/>
      <c r="B553" s="397"/>
      <c r="C553" s="397"/>
      <c r="D553" s="397"/>
      <c r="E553" s="397"/>
      <c r="F553" s="397"/>
      <c r="G553" s="397"/>
      <c r="H553" s="397"/>
      <c r="I553" s="397"/>
      <c r="J553" s="397"/>
      <c r="K553" s="397"/>
      <c r="L553" s="397"/>
      <c r="M553" s="397"/>
      <c r="N553" s="407"/>
      <c r="O553" s="404" t="s">
        <v>39</v>
      </c>
      <c r="P553" s="405"/>
      <c r="Q553" s="405"/>
      <c r="R553" s="405"/>
      <c r="S553" s="405"/>
      <c r="T553" s="405"/>
      <c r="U553" s="406"/>
      <c r="V553" s="41" t="s">
        <v>0</v>
      </c>
      <c r="W553" s="42">
        <f>GrossWeightTotal+PalletQtyTotal*25</f>
        <v>19670.429795759788</v>
      </c>
      <c r="X553" s="42">
        <f>GrossWeightTotalR+PalletQtyTotalR*25</f>
        <v>19759.097999999994</v>
      </c>
      <c r="Y553" s="41"/>
      <c r="Z553" s="65"/>
      <c r="AA553" s="65"/>
    </row>
    <row r="554" spans="1:67" x14ac:dyDescent="0.2">
      <c r="A554" s="397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07"/>
      <c r="O554" s="404" t="s">
        <v>40</v>
      </c>
      <c r="P554" s="405"/>
      <c r="Q554" s="405"/>
      <c r="R554" s="405"/>
      <c r="S554" s="405"/>
      <c r="T554" s="405"/>
      <c r="U554" s="406"/>
      <c r="V554" s="41" t="s">
        <v>23</v>
      </c>
      <c r="W554" s="42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2437.7756502756506</v>
      </c>
      <c r="X554" s="42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2449</v>
      </c>
      <c r="Y554" s="41"/>
      <c r="Z554" s="65"/>
      <c r="AA554" s="65"/>
    </row>
    <row r="555" spans="1:67" ht="14.25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07"/>
      <c r="O555" s="404" t="s">
        <v>41</v>
      </c>
      <c r="P555" s="405"/>
      <c r="Q555" s="405"/>
      <c r="R555" s="405"/>
      <c r="S555" s="405"/>
      <c r="T555" s="405"/>
      <c r="U555" s="406"/>
      <c r="V555" s="44" t="s">
        <v>54</v>
      </c>
      <c r="W555" s="41"/>
      <c r="X555" s="41"/>
      <c r="Y555" s="41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44.812299999999993</v>
      </c>
      <c r="Z555" s="65"/>
      <c r="AA555" s="65"/>
    </row>
    <row r="556" spans="1:67" ht="13.5" thickBot="1" x14ac:dyDescent="0.25"/>
    <row r="557" spans="1:67" ht="27" thickTop="1" thickBot="1" x14ac:dyDescent="0.25">
      <c r="A557" s="45" t="s">
        <v>9</v>
      </c>
      <c r="B557" s="76" t="s">
        <v>76</v>
      </c>
      <c r="C557" s="389" t="s">
        <v>116</v>
      </c>
      <c r="D557" s="389" t="s">
        <v>116</v>
      </c>
      <c r="E557" s="389" t="s">
        <v>116</v>
      </c>
      <c r="F557" s="389" t="s">
        <v>116</v>
      </c>
      <c r="G557" s="389" t="s">
        <v>248</v>
      </c>
      <c r="H557" s="389" t="s">
        <v>248</v>
      </c>
      <c r="I557" s="389" t="s">
        <v>248</v>
      </c>
      <c r="J557" s="389" t="s">
        <v>248</v>
      </c>
      <c r="K557" s="389" t="s">
        <v>248</v>
      </c>
      <c r="L557" s="389" t="s">
        <v>248</v>
      </c>
      <c r="M557" s="408"/>
      <c r="N557" s="389" t="s">
        <v>248</v>
      </c>
      <c r="O557" s="389" t="s">
        <v>248</v>
      </c>
      <c r="P557" s="389" t="s">
        <v>483</v>
      </c>
      <c r="Q557" s="389" t="s">
        <v>483</v>
      </c>
      <c r="R557" s="389" t="s">
        <v>546</v>
      </c>
      <c r="S557" s="389" t="s">
        <v>546</v>
      </c>
      <c r="T557" s="389" t="s">
        <v>546</v>
      </c>
      <c r="U557" s="389" t="s">
        <v>546</v>
      </c>
      <c r="V557" s="76" t="s">
        <v>659</v>
      </c>
      <c r="W557" s="76" t="s">
        <v>708</v>
      </c>
      <c r="AA557" s="9"/>
      <c r="AD557" s="1"/>
    </row>
    <row r="558" spans="1:67" ht="14.25" customHeight="1" thickTop="1" x14ac:dyDescent="0.2">
      <c r="A558" s="409" t="s">
        <v>10</v>
      </c>
      <c r="B558" s="389" t="s">
        <v>76</v>
      </c>
      <c r="C558" s="389" t="s">
        <v>117</v>
      </c>
      <c r="D558" s="389" t="s">
        <v>125</v>
      </c>
      <c r="E558" s="389" t="s">
        <v>116</v>
      </c>
      <c r="F558" s="389" t="s">
        <v>238</v>
      </c>
      <c r="G558" s="389" t="s">
        <v>249</v>
      </c>
      <c r="H558" s="389" t="s">
        <v>261</v>
      </c>
      <c r="I558" s="389" t="s">
        <v>278</v>
      </c>
      <c r="J558" s="389" t="s">
        <v>356</v>
      </c>
      <c r="K558" s="389" t="s">
        <v>375</v>
      </c>
      <c r="L558" s="389" t="s">
        <v>393</v>
      </c>
      <c r="M558" s="1"/>
      <c r="N558" s="389" t="s">
        <v>457</v>
      </c>
      <c r="O558" s="389" t="s">
        <v>472</v>
      </c>
      <c r="P558" s="389" t="s">
        <v>484</v>
      </c>
      <c r="Q558" s="389" t="s">
        <v>520</v>
      </c>
      <c r="R558" s="389" t="s">
        <v>547</v>
      </c>
      <c r="S558" s="389" t="s">
        <v>611</v>
      </c>
      <c r="T558" s="389" t="s">
        <v>643</v>
      </c>
      <c r="U558" s="389" t="s">
        <v>650</v>
      </c>
      <c r="V558" s="389" t="s">
        <v>659</v>
      </c>
      <c r="W558" s="389" t="s">
        <v>708</v>
      </c>
      <c r="AA558" s="9"/>
      <c r="AD558" s="1"/>
    </row>
    <row r="559" spans="1:67" ht="13.5" thickBot="1" x14ac:dyDescent="0.25">
      <c r="A559" s="410"/>
      <c r="B559" s="389"/>
      <c r="C559" s="389"/>
      <c r="D559" s="389"/>
      <c r="E559" s="389"/>
      <c r="F559" s="389"/>
      <c r="G559" s="389"/>
      <c r="H559" s="389"/>
      <c r="I559" s="389"/>
      <c r="J559" s="389"/>
      <c r="K559" s="389"/>
      <c r="L559" s="389"/>
      <c r="M559" s="1"/>
      <c r="N559" s="389"/>
      <c r="O559" s="389"/>
      <c r="P559" s="389"/>
      <c r="Q559" s="389"/>
      <c r="R559" s="389"/>
      <c r="S559" s="389"/>
      <c r="T559" s="389"/>
      <c r="U559" s="389"/>
      <c r="V559" s="389"/>
      <c r="W559" s="389"/>
      <c r="AA559" s="9"/>
      <c r="AD559" s="1"/>
    </row>
    <row r="560" spans="1:67" ht="18" thickTop="1" thickBot="1" x14ac:dyDescent="0.25">
      <c r="A560" s="45" t="s">
        <v>13</v>
      </c>
      <c r="B560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1">
        <f>IFERROR(X53*1,"0")+IFERROR(X54*1,"0")</f>
        <v>583.20000000000005</v>
      </c>
      <c r="D560" s="51">
        <f>IFERROR(X59*1,"0")+IFERROR(X60*1,"0")+IFERROR(X61*1,"0")+IFERROR(X62*1,"0")</f>
        <v>0</v>
      </c>
      <c r="E560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1514.7</v>
      </c>
      <c r="F560" s="51">
        <f>IFERROR(X134*1,"0")+IFERROR(X135*1,"0")+IFERROR(X136*1,"0")+IFERROR(X137*1,"0")+IFERROR(X138*1,"0")</f>
        <v>495.6</v>
      </c>
      <c r="G560" s="51">
        <f>IFERROR(X144*1,"0")+IFERROR(X145*1,"0")+IFERROR(X146*1,"0")+IFERROR(X147*1,"0")</f>
        <v>0</v>
      </c>
      <c r="H560" s="51">
        <f>IFERROR(X152*1,"0")+IFERROR(X153*1,"0")+IFERROR(X154*1,"0")+IFERROR(X155*1,"0")+IFERROR(X156*1,"0")+IFERROR(X157*1,"0")+IFERROR(X158*1,"0")+IFERROR(X159*1,"0")</f>
        <v>0</v>
      </c>
      <c r="I560" s="51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658.80000000000007</v>
      </c>
      <c r="J560" s="51">
        <f>IFERROR(X214*1,"0")+IFERROR(X215*1,"0")+IFERROR(X216*1,"0")+IFERROR(X217*1,"0")+IFERROR(X218*1,"0")+IFERROR(X219*1,"0")+IFERROR(X220*1,"0")+IFERROR(X224*1,"0")+IFERROR(X225*1,"0")</f>
        <v>0</v>
      </c>
      <c r="K560" s="51">
        <f>IFERROR(X230*1,"0")+IFERROR(X231*1,"0")+IFERROR(X232*1,"0")+IFERROR(X233*1,"0")+IFERROR(X234*1,"0")+IFERROR(X235*1,"0")+IFERROR(X236*1,"0")+IFERROR(X237*1,"0")</f>
        <v>0</v>
      </c>
      <c r="L560" s="51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10435.200000000001</v>
      </c>
      <c r="M560" s="1"/>
      <c r="N560" s="51">
        <f>IFERROR(X288*1,"0")+IFERROR(X289*1,"0")+IFERROR(X290*1,"0")+IFERROR(X291*1,"0")+IFERROR(X292*1,"0")+IFERROR(X293*1,"0")+IFERROR(X294*1,"0")+IFERROR(X298*1,"0")</f>
        <v>258</v>
      </c>
      <c r="O560" s="51">
        <f>IFERROR(X303*1,"0")+IFERROR(X307*1,"0")+IFERROR(X308*1,"0")+IFERROR(X309*1,"0")+IFERROR(X313*1,"0")</f>
        <v>405</v>
      </c>
      <c r="P560" s="51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1899.3999999999999</v>
      </c>
      <c r="Q560" s="51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51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51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51">
        <f>IFERROR(X453*1,"0")+IFERROR(X454*1,"0")+IFERROR(X455*1,"0")</f>
        <v>0</v>
      </c>
      <c r="U560" s="51">
        <f>IFERROR(X460*1,"0")+IFERROR(X461*1,"0")+IFERROR(X465*1,"0")</f>
        <v>0</v>
      </c>
      <c r="V560" s="51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1188</v>
      </c>
      <c r="W560" s="51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240</v>
      </c>
      <c r="AA560" s="9"/>
      <c r="AD560" s="1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75,64"/>
        <filter val="1 500,00"/>
        <filter val="1 734,00"/>
        <filter val="100,00"/>
        <filter val="102,27"/>
        <filter val="108,97"/>
        <filter val="120,37"/>
        <filter val="15,00"/>
        <filter val="150,00"/>
        <filter val="17 594,00"/>
        <filter val="173,81"/>
        <filter val="18 745,43"/>
        <filter val="18,94"/>
        <filter val="180,00"/>
        <filter val="19 670,43"/>
        <filter val="2 437,78"/>
        <filter val="20,00"/>
        <filter val="200,00"/>
        <filter val="222,31"/>
        <filter val="234,00"/>
        <filter val="240,00"/>
        <filter val="250,00"/>
        <filter val="300,00"/>
        <filter val="350,00"/>
        <filter val="37"/>
        <filter val="38,89"/>
        <filter val="39,26"/>
        <filter val="400,00"/>
        <filter val="49,38"/>
        <filter val="490,00"/>
        <filter val="53,70"/>
        <filter val="540,00"/>
        <filter val="55,22"/>
        <filter val="550,00"/>
        <filter val="58,33"/>
        <filter val="580,00"/>
        <filter val="590,00"/>
        <filter val="60,00"/>
        <filter val="600,00"/>
        <filter val="650,00"/>
        <filter val="66,36"/>
        <filter val="660,00"/>
        <filter val="70,00"/>
        <filter val="700,00"/>
        <filter val="8 000,00"/>
        <filter val="8 180,00"/>
        <filter val="80,00"/>
        <filter val="870,00"/>
        <filter val="97,04"/>
      </filters>
    </filterColumn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T558:T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2" t="s">
        <v>783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785</v>
      </c>
      <c r="C6" s="52" t="s">
        <v>786</v>
      </c>
      <c r="D6" s="52" t="s">
        <v>787</v>
      </c>
      <c r="E6" s="52" t="s">
        <v>48</v>
      </c>
    </row>
    <row r="7" spans="2:8" x14ac:dyDescent="0.2">
      <c r="B7" s="52" t="s">
        <v>788</v>
      </c>
      <c r="C7" s="52" t="s">
        <v>789</v>
      </c>
      <c r="D7" s="52" t="s">
        <v>790</v>
      </c>
      <c r="E7" s="52" t="s">
        <v>48</v>
      </c>
    </row>
    <row r="8" spans="2:8" x14ac:dyDescent="0.2">
      <c r="B8" s="52" t="s">
        <v>791</v>
      </c>
      <c r="C8" s="52" t="s">
        <v>792</v>
      </c>
      <c r="D8" s="52" t="s">
        <v>793</v>
      </c>
      <c r="E8" s="52" t="s">
        <v>48</v>
      </c>
    </row>
    <row r="9" spans="2:8" x14ac:dyDescent="0.2">
      <c r="B9" s="52" t="s">
        <v>794</v>
      </c>
      <c r="C9" s="52" t="s">
        <v>795</v>
      </c>
      <c r="D9" s="52" t="s">
        <v>796</v>
      </c>
      <c r="E9" s="52" t="s">
        <v>48</v>
      </c>
    </row>
    <row r="10" spans="2:8" x14ac:dyDescent="0.2">
      <c r="B10" s="52" t="s">
        <v>797</v>
      </c>
      <c r="C10" s="52" t="s">
        <v>798</v>
      </c>
      <c r="D10" s="52" t="s">
        <v>799</v>
      </c>
      <c r="E10" s="52" t="s">
        <v>48</v>
      </c>
    </row>
    <row r="11" spans="2:8" x14ac:dyDescent="0.2">
      <c r="B11" s="52" t="s">
        <v>800</v>
      </c>
      <c r="C11" s="52" t="s">
        <v>801</v>
      </c>
      <c r="D11" s="52" t="s">
        <v>802</v>
      </c>
      <c r="E11" s="52" t="s">
        <v>48</v>
      </c>
    </row>
    <row r="13" spans="2:8" x14ac:dyDescent="0.2">
      <c r="B13" s="52" t="s">
        <v>803</v>
      </c>
      <c r="C13" s="52" t="s">
        <v>786</v>
      </c>
      <c r="D13" s="52" t="s">
        <v>48</v>
      </c>
      <c r="E13" s="52" t="s">
        <v>48</v>
      </c>
    </row>
    <row r="15" spans="2:8" x14ac:dyDescent="0.2">
      <c r="B15" s="52" t="s">
        <v>804</v>
      </c>
      <c r="C15" s="52" t="s">
        <v>789</v>
      </c>
      <c r="D15" s="52" t="s">
        <v>48</v>
      </c>
      <c r="E15" s="52" t="s">
        <v>48</v>
      </c>
    </row>
    <row r="17" spans="2:5" x14ac:dyDescent="0.2">
      <c r="B17" s="52" t="s">
        <v>805</v>
      </c>
      <c r="C17" s="52" t="s">
        <v>792</v>
      </c>
      <c r="D17" s="52" t="s">
        <v>48</v>
      </c>
      <c r="E17" s="52" t="s">
        <v>48</v>
      </c>
    </row>
    <row r="19" spans="2:5" x14ac:dyDescent="0.2">
      <c r="B19" s="52" t="s">
        <v>806</v>
      </c>
      <c r="C19" s="52" t="s">
        <v>795</v>
      </c>
      <c r="D19" s="52" t="s">
        <v>48</v>
      </c>
      <c r="E19" s="52" t="s">
        <v>48</v>
      </c>
    </row>
    <row r="21" spans="2:5" x14ac:dyDescent="0.2">
      <c r="B21" s="52" t="s">
        <v>807</v>
      </c>
      <c r="C21" s="52" t="s">
        <v>798</v>
      </c>
      <c r="D21" s="52" t="s">
        <v>48</v>
      </c>
      <c r="E21" s="52" t="s">
        <v>48</v>
      </c>
    </row>
    <row r="23" spans="2:5" x14ac:dyDescent="0.2">
      <c r="B23" s="52" t="s">
        <v>808</v>
      </c>
      <c r="C23" s="52" t="s">
        <v>801</v>
      </c>
      <c r="D23" s="52" t="s">
        <v>48</v>
      </c>
      <c r="E23" s="52" t="s">
        <v>48</v>
      </c>
    </row>
    <row r="25" spans="2:5" x14ac:dyDescent="0.2">
      <c r="B25" s="52" t="s">
        <v>809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819</v>
      </c>
      <c r="C35" s="52" t="s">
        <v>48</v>
      </c>
      <c r="D35" s="52" t="s">
        <v>48</v>
      </c>
      <c r="E35" s="52" t="s">
        <v>48</v>
      </c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2024-07-16T10:41:29Z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