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0190D68-C19D-4764-B63E-A3D1EC8560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W548" i="1"/>
  <c r="BN547" i="1"/>
  <c r="BL547" i="1"/>
  <c r="X547" i="1"/>
  <c r="BO547" i="1" s="1"/>
  <c r="BN546" i="1"/>
  <c r="BL546" i="1"/>
  <c r="X546" i="1"/>
  <c r="BO546" i="1" s="1"/>
  <c r="BN545" i="1"/>
  <c r="BL545" i="1"/>
  <c r="X545" i="1"/>
  <c r="BO544" i="1"/>
  <c r="BN544" i="1"/>
  <c r="BM544" i="1"/>
  <c r="BL544" i="1"/>
  <c r="Y544" i="1"/>
  <c r="X544" i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W535" i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N500" i="1"/>
  <c r="BL500" i="1"/>
  <c r="X500" i="1"/>
  <c r="BO500" i="1" s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BO486" i="1" s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BO475" i="1" s="1"/>
  <c r="O475" i="1"/>
  <c r="BN474" i="1"/>
  <c r="BL474" i="1"/>
  <c r="X474" i="1"/>
  <c r="BO474" i="1" s="1"/>
  <c r="BN473" i="1"/>
  <c r="BL473" i="1"/>
  <c r="X473" i="1"/>
  <c r="BO473" i="1" s="1"/>
  <c r="O473" i="1"/>
  <c r="BN472" i="1"/>
  <c r="BL472" i="1"/>
  <c r="X472" i="1"/>
  <c r="BO472" i="1" s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BO461" i="1" s="1"/>
  <c r="O461" i="1"/>
  <c r="BN460" i="1"/>
  <c r="BL460" i="1"/>
  <c r="X460" i="1"/>
  <c r="W457" i="1"/>
  <c r="W456" i="1"/>
  <c r="BN455" i="1"/>
  <c r="BL455" i="1"/>
  <c r="X455" i="1"/>
  <c r="BO455" i="1" s="1"/>
  <c r="O455" i="1"/>
  <c r="BN454" i="1"/>
  <c r="BL454" i="1"/>
  <c r="X454" i="1"/>
  <c r="O454" i="1"/>
  <c r="BN453" i="1"/>
  <c r="BL453" i="1"/>
  <c r="X453" i="1"/>
  <c r="X456" i="1" s="1"/>
  <c r="O453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X445" i="1" s="1"/>
  <c r="O444" i="1"/>
  <c r="W442" i="1"/>
  <c r="W441" i="1"/>
  <c r="BN440" i="1"/>
  <c r="BL440" i="1"/>
  <c r="X440" i="1"/>
  <c r="BO440" i="1" s="1"/>
  <c r="O440" i="1"/>
  <c r="BN439" i="1"/>
  <c r="BL439" i="1"/>
  <c r="X439" i="1"/>
  <c r="O439" i="1"/>
  <c r="W437" i="1"/>
  <c r="W436" i="1"/>
  <c r="BN435" i="1"/>
  <c r="BL435" i="1"/>
  <c r="X435" i="1"/>
  <c r="BN434" i="1"/>
  <c r="BL434" i="1"/>
  <c r="X434" i="1"/>
  <c r="O434" i="1"/>
  <c r="BN433" i="1"/>
  <c r="BL433" i="1"/>
  <c r="X433" i="1"/>
  <c r="BO433" i="1" s="1"/>
  <c r="BN432" i="1"/>
  <c r="BL432" i="1"/>
  <c r="X432" i="1"/>
  <c r="BO432" i="1" s="1"/>
  <c r="O432" i="1"/>
  <c r="BN431" i="1"/>
  <c r="BL431" i="1"/>
  <c r="X431" i="1"/>
  <c r="O431" i="1"/>
  <c r="BN430" i="1"/>
  <c r="BL430" i="1"/>
  <c r="X430" i="1"/>
  <c r="BO430" i="1" s="1"/>
  <c r="BN429" i="1"/>
  <c r="BL429" i="1"/>
  <c r="X429" i="1"/>
  <c r="BO429" i="1" s="1"/>
  <c r="BN428" i="1"/>
  <c r="BL428" i="1"/>
  <c r="X428" i="1"/>
  <c r="O428" i="1"/>
  <c r="W426" i="1"/>
  <c r="W425" i="1"/>
  <c r="BN424" i="1"/>
  <c r="BL424" i="1"/>
  <c r="X424" i="1"/>
  <c r="BO424" i="1" s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BN405" i="1"/>
  <c r="BL405" i="1"/>
  <c r="X405" i="1"/>
  <c r="BN404" i="1"/>
  <c r="BL404" i="1"/>
  <c r="X404" i="1"/>
  <c r="O404" i="1"/>
  <c r="BN403" i="1"/>
  <c r="BL403" i="1"/>
  <c r="X403" i="1"/>
  <c r="BO403" i="1" s="1"/>
  <c r="O403" i="1"/>
  <c r="BN402" i="1"/>
  <c r="BL402" i="1"/>
  <c r="X402" i="1"/>
  <c r="BN401" i="1"/>
  <c r="BL401" i="1"/>
  <c r="X401" i="1"/>
  <c r="O401" i="1"/>
  <c r="BN400" i="1"/>
  <c r="BL400" i="1"/>
  <c r="X400" i="1"/>
  <c r="BO400" i="1" s="1"/>
  <c r="BN399" i="1"/>
  <c r="BL399" i="1"/>
  <c r="X399" i="1"/>
  <c r="BO399" i="1" s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N395" i="1"/>
  <c r="BL395" i="1"/>
  <c r="X395" i="1"/>
  <c r="BN394" i="1"/>
  <c r="BL394" i="1"/>
  <c r="X394" i="1"/>
  <c r="O394" i="1"/>
  <c r="BN393" i="1"/>
  <c r="BL393" i="1"/>
  <c r="X393" i="1"/>
  <c r="O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W383" i="1"/>
  <c r="W382" i="1"/>
  <c r="BN381" i="1"/>
  <c r="BL381" i="1"/>
  <c r="X381" i="1"/>
  <c r="O381" i="1"/>
  <c r="BN380" i="1"/>
  <c r="BL380" i="1"/>
  <c r="X380" i="1"/>
  <c r="X382" i="1" s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BO369" i="1" s="1"/>
  <c r="O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BO359" i="1" s="1"/>
  <c r="O359" i="1"/>
  <c r="W357" i="1"/>
  <c r="W356" i="1"/>
  <c r="BN355" i="1"/>
  <c r="BL355" i="1"/>
  <c r="X355" i="1"/>
  <c r="O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W349" i="1"/>
  <c r="W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X340" i="1"/>
  <c r="BO340" i="1" s="1"/>
  <c r="O340" i="1"/>
  <c r="W338" i="1"/>
  <c r="W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BO324" i="1" s="1"/>
  <c r="O324" i="1"/>
  <c r="BN323" i="1"/>
  <c r="BL323" i="1"/>
  <c r="X323" i="1"/>
  <c r="O323" i="1"/>
  <c r="BN322" i="1"/>
  <c r="BL322" i="1"/>
  <c r="X322" i="1"/>
  <c r="BO322" i="1" s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BO319" i="1" s="1"/>
  <c r="O319" i="1"/>
  <c r="W315" i="1"/>
  <c r="W314" i="1"/>
  <c r="BN313" i="1"/>
  <c r="BL313" i="1"/>
  <c r="X313" i="1"/>
  <c r="X315" i="1" s="1"/>
  <c r="O313" i="1"/>
  <c r="W311" i="1"/>
  <c r="W310" i="1"/>
  <c r="BN309" i="1"/>
  <c r="BL309" i="1"/>
  <c r="X309" i="1"/>
  <c r="O309" i="1"/>
  <c r="BN308" i="1"/>
  <c r="BL308" i="1"/>
  <c r="X308" i="1"/>
  <c r="O308" i="1"/>
  <c r="BN307" i="1"/>
  <c r="BL307" i="1"/>
  <c r="X307" i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BO292" i="1" s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W285" i="1"/>
  <c r="W284" i="1"/>
  <c r="BN283" i="1"/>
  <c r="BL283" i="1"/>
  <c r="X283" i="1"/>
  <c r="O283" i="1"/>
  <c r="BN282" i="1"/>
  <c r="BL282" i="1"/>
  <c r="X282" i="1"/>
  <c r="O282" i="1"/>
  <c r="BN281" i="1"/>
  <c r="BL281" i="1"/>
  <c r="X281" i="1"/>
  <c r="BO281" i="1" s="1"/>
  <c r="O281" i="1"/>
  <c r="W279" i="1"/>
  <c r="W278" i="1"/>
  <c r="BN277" i="1"/>
  <c r="BL277" i="1"/>
  <c r="X277" i="1"/>
  <c r="O277" i="1"/>
  <c r="BN276" i="1"/>
  <c r="BL276" i="1"/>
  <c r="X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BO253" i="1" s="1"/>
  <c r="O253" i="1"/>
  <c r="W251" i="1"/>
  <c r="W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W239" i="1"/>
  <c r="W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BO235" i="1" s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BN230" i="1"/>
  <c r="BL230" i="1"/>
  <c r="X230" i="1"/>
  <c r="O230" i="1"/>
  <c r="W227" i="1"/>
  <c r="W226" i="1"/>
  <c r="BN225" i="1"/>
  <c r="BL225" i="1"/>
  <c r="X225" i="1"/>
  <c r="BO225" i="1" s="1"/>
  <c r="O225" i="1"/>
  <c r="BN224" i="1"/>
  <c r="BL224" i="1"/>
  <c r="X224" i="1"/>
  <c r="O224" i="1"/>
  <c r="W222" i="1"/>
  <c r="W221" i="1"/>
  <c r="BN220" i="1"/>
  <c r="BL220" i="1"/>
  <c r="X220" i="1"/>
  <c r="BO220" i="1" s="1"/>
  <c r="O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BO206" i="1" s="1"/>
  <c r="O206" i="1"/>
  <c r="BN205" i="1"/>
  <c r="BL205" i="1"/>
  <c r="X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O185" i="1"/>
  <c r="W183" i="1"/>
  <c r="W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W123" i="1"/>
  <c r="W122" i="1"/>
  <c r="BN121" i="1"/>
  <c r="BL121" i="1"/>
  <c r="X121" i="1"/>
  <c r="BN120" i="1"/>
  <c r="BL120" i="1"/>
  <c r="X120" i="1"/>
  <c r="BN119" i="1"/>
  <c r="BL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W105" i="1"/>
  <c r="W104" i="1"/>
  <c r="BN103" i="1"/>
  <c r="BL103" i="1"/>
  <c r="X103" i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W95" i="1"/>
  <c r="W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BO91" i="1" s="1"/>
  <c r="O91" i="1"/>
  <c r="W89" i="1"/>
  <c r="W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C560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X549" i="1" l="1"/>
  <c r="X548" i="1"/>
  <c r="Y546" i="1"/>
  <c r="BM546" i="1"/>
  <c r="Y547" i="1"/>
  <c r="BM547" i="1"/>
  <c r="Y545" i="1"/>
  <c r="Y548" i="1" s="1"/>
  <c r="BM545" i="1"/>
  <c r="BO545" i="1"/>
  <c r="Y359" i="1"/>
  <c r="BM359" i="1"/>
  <c r="X362" i="1"/>
  <c r="Y500" i="1"/>
  <c r="BM500" i="1"/>
  <c r="X536" i="1"/>
  <c r="Y532" i="1"/>
  <c r="BM532" i="1"/>
  <c r="Y533" i="1"/>
  <c r="BM533" i="1"/>
  <c r="Y534" i="1"/>
  <c r="BM534" i="1"/>
  <c r="Y531" i="1"/>
  <c r="Y535" i="1" s="1"/>
  <c r="BM531" i="1"/>
  <c r="BO531" i="1"/>
  <c r="X535" i="1"/>
  <c r="Y136" i="1"/>
  <c r="BM136" i="1"/>
  <c r="G560" i="1"/>
  <c r="Y156" i="1"/>
  <c r="BM156" i="1"/>
  <c r="Y91" i="1"/>
  <c r="BM91" i="1"/>
  <c r="Y220" i="1"/>
  <c r="BM220" i="1"/>
  <c r="Y234" i="1"/>
  <c r="BM234" i="1"/>
  <c r="Y235" i="1"/>
  <c r="BM235" i="1"/>
  <c r="Y247" i="1"/>
  <c r="BM247" i="1"/>
  <c r="Y292" i="1"/>
  <c r="BM292" i="1"/>
  <c r="Y30" i="1"/>
  <c r="BM30" i="1"/>
  <c r="Y31" i="1"/>
  <c r="BM31" i="1"/>
  <c r="Y32" i="1"/>
  <c r="BM32" i="1"/>
  <c r="Y73" i="1"/>
  <c r="BM73" i="1"/>
  <c r="Y111" i="1"/>
  <c r="BM111" i="1"/>
  <c r="Y185" i="1"/>
  <c r="BM185" i="1"/>
  <c r="Y328" i="1"/>
  <c r="BM328" i="1"/>
  <c r="X437" i="1"/>
  <c r="Y61" i="1"/>
  <c r="BM61" i="1"/>
  <c r="Y62" i="1"/>
  <c r="BM62" i="1"/>
  <c r="Y81" i="1"/>
  <c r="BM81" i="1"/>
  <c r="Y101" i="1"/>
  <c r="BM101" i="1"/>
  <c r="Y125" i="1"/>
  <c r="BM125" i="1"/>
  <c r="Y175" i="1"/>
  <c r="BM175" i="1"/>
  <c r="Y207" i="1"/>
  <c r="BM207" i="1"/>
  <c r="Y208" i="1"/>
  <c r="BM208" i="1"/>
  <c r="Y209" i="1"/>
  <c r="BM209" i="1"/>
  <c r="Y260" i="1"/>
  <c r="BM260" i="1"/>
  <c r="Y281" i="1"/>
  <c r="BM281" i="1"/>
  <c r="Y313" i="1"/>
  <c r="Y314" i="1" s="1"/>
  <c r="BM313" i="1"/>
  <c r="BO313" i="1"/>
  <c r="X314" i="1"/>
  <c r="Y319" i="1"/>
  <c r="BM319" i="1"/>
  <c r="Y340" i="1"/>
  <c r="BM340" i="1"/>
  <c r="Y369" i="1"/>
  <c r="BM369" i="1"/>
  <c r="Y398" i="1"/>
  <c r="BM398" i="1"/>
  <c r="Y399" i="1"/>
  <c r="BM399" i="1"/>
  <c r="Y400" i="1"/>
  <c r="BM400" i="1"/>
  <c r="Y403" i="1"/>
  <c r="BM403" i="1"/>
  <c r="Y473" i="1"/>
  <c r="BM473" i="1"/>
  <c r="Y474" i="1"/>
  <c r="BM474" i="1"/>
  <c r="Y486" i="1"/>
  <c r="BM486" i="1"/>
  <c r="BO269" i="1"/>
  <c r="BM269" i="1"/>
  <c r="Y269" i="1"/>
  <c r="X300" i="1"/>
  <c r="X299" i="1"/>
  <c r="BO298" i="1"/>
  <c r="BM298" i="1"/>
  <c r="Y298" i="1"/>
  <c r="Y299" i="1" s="1"/>
  <c r="X304" i="1"/>
  <c r="BO303" i="1"/>
  <c r="BM303" i="1"/>
  <c r="Y303" i="1"/>
  <c r="Y304" i="1" s="1"/>
  <c r="BO307" i="1"/>
  <c r="BM307" i="1"/>
  <c r="Y307" i="1"/>
  <c r="BO334" i="1"/>
  <c r="BM334" i="1"/>
  <c r="Y334" i="1"/>
  <c r="BO365" i="1"/>
  <c r="BM365" i="1"/>
  <c r="Y365" i="1"/>
  <c r="BO386" i="1"/>
  <c r="BM386" i="1"/>
  <c r="Y386" i="1"/>
  <c r="BO392" i="1"/>
  <c r="BM392" i="1"/>
  <c r="Y392" i="1"/>
  <c r="BO439" i="1"/>
  <c r="BM439" i="1"/>
  <c r="Y439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Y22" i="1"/>
  <c r="BM22" i="1"/>
  <c r="X36" i="1"/>
  <c r="Y54" i="1"/>
  <c r="BM54" i="1"/>
  <c r="Y69" i="1"/>
  <c r="BM69" i="1"/>
  <c r="Y77" i="1"/>
  <c r="BM77" i="1"/>
  <c r="Y85" i="1"/>
  <c r="BM85" i="1"/>
  <c r="Y97" i="1"/>
  <c r="BM97" i="1"/>
  <c r="Y107" i="1"/>
  <c r="BM107" i="1"/>
  <c r="Y115" i="1"/>
  <c r="BM115" i="1"/>
  <c r="Y116" i="1"/>
  <c r="BM116" i="1"/>
  <c r="Y117" i="1"/>
  <c r="BM117" i="1"/>
  <c r="Y129" i="1"/>
  <c r="BM129" i="1"/>
  <c r="Y144" i="1"/>
  <c r="BM144" i="1"/>
  <c r="BO144" i="1"/>
  <c r="Y145" i="1"/>
  <c r="BM145" i="1"/>
  <c r="Y146" i="1"/>
  <c r="BM146" i="1"/>
  <c r="Y147" i="1"/>
  <c r="BM147" i="1"/>
  <c r="X148" i="1"/>
  <c r="Y152" i="1"/>
  <c r="BM152" i="1"/>
  <c r="Y165" i="1"/>
  <c r="BM165" i="1"/>
  <c r="Y179" i="1"/>
  <c r="BM179" i="1"/>
  <c r="Y193" i="1"/>
  <c r="BM193" i="1"/>
  <c r="Y216" i="1"/>
  <c r="BM216" i="1"/>
  <c r="L560" i="1"/>
  <c r="Y253" i="1"/>
  <c r="BM253" i="1"/>
  <c r="BO264" i="1"/>
  <c r="BM264" i="1"/>
  <c r="Y264" i="1"/>
  <c r="BO288" i="1"/>
  <c r="BM288" i="1"/>
  <c r="Y288" i="1"/>
  <c r="BO323" i="1"/>
  <c r="BM323" i="1"/>
  <c r="Y323" i="1"/>
  <c r="BO353" i="1"/>
  <c r="BM353" i="1"/>
  <c r="Y353" i="1"/>
  <c r="BO381" i="1"/>
  <c r="BM381" i="1"/>
  <c r="Y381" i="1"/>
  <c r="BO385" i="1"/>
  <c r="BM385" i="1"/>
  <c r="Y385" i="1"/>
  <c r="BO391" i="1"/>
  <c r="BM391" i="1"/>
  <c r="Y391" i="1"/>
  <c r="BO411" i="1"/>
  <c r="BM411" i="1"/>
  <c r="Y411" i="1"/>
  <c r="BO492" i="1"/>
  <c r="BM492" i="1"/>
  <c r="Y49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310" i="1"/>
  <c r="X337" i="1"/>
  <c r="X520" i="1"/>
  <c r="Y511" i="1"/>
  <c r="BM511" i="1"/>
  <c r="BO511" i="1"/>
  <c r="BO28" i="1"/>
  <c r="BM28" i="1"/>
  <c r="Y28" i="1"/>
  <c r="BO59" i="1"/>
  <c r="BM59" i="1"/>
  <c r="Y59" i="1"/>
  <c r="BO71" i="1"/>
  <c r="BM71" i="1"/>
  <c r="Y71" i="1"/>
  <c r="BO79" i="1"/>
  <c r="BM79" i="1"/>
  <c r="Y79" i="1"/>
  <c r="BO87" i="1"/>
  <c r="BM87" i="1"/>
  <c r="Y87" i="1"/>
  <c r="BO99" i="1"/>
  <c r="BM99" i="1"/>
  <c r="Y99" i="1"/>
  <c r="BO109" i="1"/>
  <c r="BM109" i="1"/>
  <c r="Y109" i="1"/>
  <c r="BO119" i="1"/>
  <c r="BM119" i="1"/>
  <c r="Y119" i="1"/>
  <c r="BO121" i="1"/>
  <c r="BM121" i="1"/>
  <c r="Y121" i="1"/>
  <c r="BO134" i="1"/>
  <c r="BM134" i="1"/>
  <c r="Y134" i="1"/>
  <c r="BO154" i="1"/>
  <c r="BM154" i="1"/>
  <c r="Y154" i="1"/>
  <c r="X171" i="1"/>
  <c r="BO169" i="1"/>
  <c r="BM169" i="1"/>
  <c r="Y169" i="1"/>
  <c r="BO181" i="1"/>
  <c r="BM181" i="1"/>
  <c r="Y181" i="1"/>
  <c r="BO188" i="1"/>
  <c r="BM188" i="1"/>
  <c r="Y188" i="1"/>
  <c r="BO195" i="1"/>
  <c r="BM195" i="1"/>
  <c r="Y195" i="1"/>
  <c r="BO197" i="1"/>
  <c r="BM197" i="1"/>
  <c r="Y197" i="1"/>
  <c r="BO199" i="1"/>
  <c r="BM199" i="1"/>
  <c r="Y199" i="1"/>
  <c r="X211" i="1"/>
  <c r="BO205" i="1"/>
  <c r="BM205" i="1"/>
  <c r="Y205" i="1"/>
  <c r="BO218" i="1"/>
  <c r="BM218" i="1"/>
  <c r="Y218" i="1"/>
  <c r="BO232" i="1"/>
  <c r="BM232" i="1"/>
  <c r="Y232" i="1"/>
  <c r="BO245" i="1"/>
  <c r="BM245" i="1"/>
  <c r="Y245" i="1"/>
  <c r="BO255" i="1"/>
  <c r="BM255" i="1"/>
  <c r="Y255" i="1"/>
  <c r="BO271" i="1"/>
  <c r="BM271" i="1"/>
  <c r="Y271" i="1"/>
  <c r="BO277" i="1"/>
  <c r="BM277" i="1"/>
  <c r="Y277" i="1"/>
  <c r="BO290" i="1"/>
  <c r="BM290" i="1"/>
  <c r="Y290" i="1"/>
  <c r="BO309" i="1"/>
  <c r="BM309" i="1"/>
  <c r="Y309" i="1"/>
  <c r="BO325" i="1"/>
  <c r="BM325" i="1"/>
  <c r="Y325" i="1"/>
  <c r="W554" i="1"/>
  <c r="BO34" i="1"/>
  <c r="BM34" i="1"/>
  <c r="Y34" i="1"/>
  <c r="BO67" i="1"/>
  <c r="BM67" i="1"/>
  <c r="Y67" i="1"/>
  <c r="BO75" i="1"/>
  <c r="BM75" i="1"/>
  <c r="Y75" i="1"/>
  <c r="BO83" i="1"/>
  <c r="BM83" i="1"/>
  <c r="Y83" i="1"/>
  <c r="BO93" i="1"/>
  <c r="BM93" i="1"/>
  <c r="Y93" i="1"/>
  <c r="BO103" i="1"/>
  <c r="BM103" i="1"/>
  <c r="Y103" i="1"/>
  <c r="BO113" i="1"/>
  <c r="BM113" i="1"/>
  <c r="Y113" i="1"/>
  <c r="BO120" i="1"/>
  <c r="BM120" i="1"/>
  <c r="Y120" i="1"/>
  <c r="BO127" i="1"/>
  <c r="BM127" i="1"/>
  <c r="Y127" i="1"/>
  <c r="BO138" i="1"/>
  <c r="BM138" i="1"/>
  <c r="Y138" i="1"/>
  <c r="BO158" i="1"/>
  <c r="BM158" i="1"/>
  <c r="Y158" i="1"/>
  <c r="BO177" i="1"/>
  <c r="BM177" i="1"/>
  <c r="Y177" i="1"/>
  <c r="BO187" i="1"/>
  <c r="BM187" i="1"/>
  <c r="Y187" i="1"/>
  <c r="BO191" i="1"/>
  <c r="BM191" i="1"/>
  <c r="Y191" i="1"/>
  <c r="BO196" i="1"/>
  <c r="BM196" i="1"/>
  <c r="Y196" i="1"/>
  <c r="BO198" i="1"/>
  <c r="BM198" i="1"/>
  <c r="Y198" i="1"/>
  <c r="BO200" i="1"/>
  <c r="BM200" i="1"/>
  <c r="Y200" i="1"/>
  <c r="BO214" i="1"/>
  <c r="BM214" i="1"/>
  <c r="Y214" i="1"/>
  <c r="X226" i="1"/>
  <c r="BO224" i="1"/>
  <c r="BM224" i="1"/>
  <c r="Y224" i="1"/>
  <c r="BO237" i="1"/>
  <c r="BM237" i="1"/>
  <c r="Y237" i="1"/>
  <c r="BO249" i="1"/>
  <c r="BM249" i="1"/>
  <c r="Y249" i="1"/>
  <c r="BO262" i="1"/>
  <c r="BM262" i="1"/>
  <c r="Y262" i="1"/>
  <c r="BO283" i="1"/>
  <c r="BM283" i="1"/>
  <c r="Y283" i="1"/>
  <c r="BO294" i="1"/>
  <c r="BM294" i="1"/>
  <c r="Y294" i="1"/>
  <c r="X331" i="1"/>
  <c r="BO321" i="1"/>
  <c r="BM321" i="1"/>
  <c r="Y321" i="1"/>
  <c r="BO330" i="1"/>
  <c r="BM330" i="1"/>
  <c r="Y330" i="1"/>
  <c r="BO342" i="1"/>
  <c r="BM342" i="1"/>
  <c r="Y342" i="1"/>
  <c r="BO346" i="1"/>
  <c r="BM346" i="1"/>
  <c r="Y346" i="1"/>
  <c r="BO361" i="1"/>
  <c r="BM361" i="1"/>
  <c r="Y361" i="1"/>
  <c r="X375" i="1"/>
  <c r="BO373" i="1"/>
  <c r="BM373" i="1"/>
  <c r="Y373" i="1"/>
  <c r="BO395" i="1"/>
  <c r="BM395" i="1"/>
  <c r="Y395" i="1"/>
  <c r="BO407" i="1"/>
  <c r="BM407" i="1"/>
  <c r="Y407" i="1"/>
  <c r="BO431" i="1"/>
  <c r="BM431" i="1"/>
  <c r="Y431" i="1"/>
  <c r="BO435" i="1"/>
  <c r="BM435" i="1"/>
  <c r="Y435" i="1"/>
  <c r="BO460" i="1"/>
  <c r="BM460" i="1"/>
  <c r="Y460" i="1"/>
  <c r="BO476" i="1"/>
  <c r="BM476" i="1"/>
  <c r="Y476" i="1"/>
  <c r="BO477" i="1"/>
  <c r="BM477" i="1"/>
  <c r="Y477" i="1"/>
  <c r="X496" i="1"/>
  <c r="BO490" i="1"/>
  <c r="BM490" i="1"/>
  <c r="Y490" i="1"/>
  <c r="X95" i="1"/>
  <c r="X105" i="1"/>
  <c r="X123" i="1"/>
  <c r="X131" i="1"/>
  <c r="I560" i="1"/>
  <c r="X183" i="1"/>
  <c r="X202" i="1"/>
  <c r="K560" i="1"/>
  <c r="X273" i="1"/>
  <c r="X272" i="1"/>
  <c r="X311" i="1"/>
  <c r="BO326" i="1"/>
  <c r="BM326" i="1"/>
  <c r="Y326" i="1"/>
  <c r="BO336" i="1"/>
  <c r="BM336" i="1"/>
  <c r="Y336" i="1"/>
  <c r="BO355" i="1"/>
  <c r="BM355" i="1"/>
  <c r="Y355" i="1"/>
  <c r="BO367" i="1"/>
  <c r="BM367" i="1"/>
  <c r="Y367" i="1"/>
  <c r="X408" i="1"/>
  <c r="BO394" i="1"/>
  <c r="BM394" i="1"/>
  <c r="Y394" i="1"/>
  <c r="BO396" i="1"/>
  <c r="BM396" i="1"/>
  <c r="Y396" i="1"/>
  <c r="BO417" i="1"/>
  <c r="BM417" i="1"/>
  <c r="Y417" i="1"/>
  <c r="BO434" i="1"/>
  <c r="BM434" i="1"/>
  <c r="Y434" i="1"/>
  <c r="BO454" i="1"/>
  <c r="BM454" i="1"/>
  <c r="Y454" i="1"/>
  <c r="X467" i="1"/>
  <c r="X466" i="1"/>
  <c r="BO465" i="1"/>
  <c r="BM465" i="1"/>
  <c r="Y465" i="1"/>
  <c r="Y466" i="1" s="1"/>
  <c r="BO471" i="1"/>
  <c r="BM471" i="1"/>
  <c r="Y471" i="1"/>
  <c r="BO480" i="1"/>
  <c r="BM480" i="1"/>
  <c r="Y480" i="1"/>
  <c r="BO494" i="1"/>
  <c r="BM494" i="1"/>
  <c r="Y494" i="1"/>
  <c r="X344" i="1"/>
  <c r="X343" i="1"/>
  <c r="X371" i="1"/>
  <c r="X413" i="1"/>
  <c r="S560" i="1"/>
  <c r="X441" i="1"/>
  <c r="F9" i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0" i="1"/>
  <c r="X139" i="1"/>
  <c r="X161" i="1"/>
  <c r="X166" i="1"/>
  <c r="X172" i="1"/>
  <c r="X182" i="1"/>
  <c r="X203" i="1"/>
  <c r="X210" i="1"/>
  <c r="X221" i="1"/>
  <c r="X227" i="1"/>
  <c r="X238" i="1"/>
  <c r="X250" i="1"/>
  <c r="X257" i="1"/>
  <c r="X266" i="1"/>
  <c r="BO259" i="1"/>
  <c r="BM259" i="1"/>
  <c r="Y259" i="1"/>
  <c r="BO263" i="1"/>
  <c r="BM263" i="1"/>
  <c r="Y263" i="1"/>
  <c r="X279" i="1"/>
  <c r="BO275" i="1"/>
  <c r="BM275" i="1"/>
  <c r="Y275" i="1"/>
  <c r="X278" i="1"/>
  <c r="BO282" i="1"/>
  <c r="BM282" i="1"/>
  <c r="Y282" i="1"/>
  <c r="BO291" i="1"/>
  <c r="BM291" i="1"/>
  <c r="Y291" i="1"/>
  <c r="X295" i="1"/>
  <c r="H9" i="1"/>
  <c r="B560" i="1"/>
  <c r="W551" i="1"/>
  <c r="W552" i="1"/>
  <c r="Y23" i="1"/>
  <c r="Y24" i="1" s="1"/>
  <c r="BM23" i="1"/>
  <c r="X24" i="1"/>
  <c r="W550" i="1"/>
  <c r="Y27" i="1"/>
  <c r="BM27" i="1"/>
  <c r="BO27" i="1"/>
  <c r="Y29" i="1"/>
  <c r="BM29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BM53" i="1"/>
  <c r="BO53" i="1"/>
  <c r="X56" i="1"/>
  <c r="D560" i="1"/>
  <c r="Y60" i="1"/>
  <c r="BM60" i="1"/>
  <c r="X64" i="1"/>
  <c r="E560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8" i="1"/>
  <c r="BM118" i="1"/>
  <c r="Y126" i="1"/>
  <c r="BM126" i="1"/>
  <c r="Y128" i="1"/>
  <c r="BM128" i="1"/>
  <c r="F560" i="1"/>
  <c r="Y135" i="1"/>
  <c r="BM135" i="1"/>
  <c r="Y137" i="1"/>
  <c r="BM137" i="1"/>
  <c r="X140" i="1"/>
  <c r="X149" i="1"/>
  <c r="H560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78" i="1"/>
  <c r="BM178" i="1"/>
  <c r="Y180" i="1"/>
  <c r="BM180" i="1"/>
  <c r="Y186" i="1"/>
  <c r="BM186" i="1"/>
  <c r="Y189" i="1"/>
  <c r="BM189" i="1"/>
  <c r="Y190" i="1"/>
  <c r="BM190" i="1"/>
  <c r="Y192" i="1"/>
  <c r="BM192" i="1"/>
  <c r="Y194" i="1"/>
  <c r="BM194" i="1"/>
  <c r="Y201" i="1"/>
  <c r="BM201" i="1"/>
  <c r="Y206" i="1"/>
  <c r="BM206" i="1"/>
  <c r="J560" i="1"/>
  <c r="Y215" i="1"/>
  <c r="BM215" i="1"/>
  <c r="Y217" i="1"/>
  <c r="BM217" i="1"/>
  <c r="Y219" i="1"/>
  <c r="BM219" i="1"/>
  <c r="X222" i="1"/>
  <c r="Y225" i="1"/>
  <c r="BM225" i="1"/>
  <c r="Y230" i="1"/>
  <c r="BM230" i="1"/>
  <c r="BO230" i="1"/>
  <c r="Y231" i="1"/>
  <c r="BM231" i="1"/>
  <c r="Y233" i="1"/>
  <c r="BM233" i="1"/>
  <c r="Y236" i="1"/>
  <c r="BM236" i="1"/>
  <c r="X239" i="1"/>
  <c r="Y242" i="1"/>
  <c r="BM242" i="1"/>
  <c r="BO242" i="1"/>
  <c r="Y243" i="1"/>
  <c r="BM243" i="1"/>
  <c r="Y244" i="1"/>
  <c r="BM244" i="1"/>
  <c r="Y246" i="1"/>
  <c r="BM246" i="1"/>
  <c r="Y248" i="1"/>
  <c r="BM248" i="1"/>
  <c r="X251" i="1"/>
  <c r="X256" i="1"/>
  <c r="Y254" i="1"/>
  <c r="BM254" i="1"/>
  <c r="BO261" i="1"/>
  <c r="BM261" i="1"/>
  <c r="Y261" i="1"/>
  <c r="BO265" i="1"/>
  <c r="BM265" i="1"/>
  <c r="Y265" i="1"/>
  <c r="X267" i="1"/>
  <c r="BO270" i="1"/>
  <c r="BM270" i="1"/>
  <c r="Y270" i="1"/>
  <c r="BO276" i="1"/>
  <c r="BM276" i="1"/>
  <c r="Y276" i="1"/>
  <c r="X285" i="1"/>
  <c r="X284" i="1"/>
  <c r="BO289" i="1"/>
  <c r="BM289" i="1"/>
  <c r="Y289" i="1"/>
  <c r="BO293" i="1"/>
  <c r="BM293" i="1"/>
  <c r="Y293" i="1"/>
  <c r="N560" i="1"/>
  <c r="X296" i="1"/>
  <c r="O560" i="1"/>
  <c r="X305" i="1"/>
  <c r="Y308" i="1"/>
  <c r="Y310" i="1" s="1"/>
  <c r="BM308" i="1"/>
  <c r="BO308" i="1"/>
  <c r="X332" i="1"/>
  <c r="P560" i="1"/>
  <c r="Y320" i="1"/>
  <c r="BM320" i="1"/>
  <c r="BO320" i="1"/>
  <c r="Y322" i="1"/>
  <c r="BM322" i="1"/>
  <c r="Y324" i="1"/>
  <c r="BM324" i="1"/>
  <c r="BO329" i="1"/>
  <c r="BM329" i="1"/>
  <c r="Y329" i="1"/>
  <c r="X338" i="1"/>
  <c r="BO341" i="1"/>
  <c r="BM341" i="1"/>
  <c r="Y341" i="1"/>
  <c r="X348" i="1"/>
  <c r="BO354" i="1"/>
  <c r="BM354" i="1"/>
  <c r="Y354" i="1"/>
  <c r="X363" i="1"/>
  <c r="BO366" i="1"/>
  <c r="BM366" i="1"/>
  <c r="Y366" i="1"/>
  <c r="X370" i="1"/>
  <c r="BO374" i="1"/>
  <c r="BM374" i="1"/>
  <c r="Y374" i="1"/>
  <c r="X376" i="1"/>
  <c r="R560" i="1"/>
  <c r="X383" i="1"/>
  <c r="BO380" i="1"/>
  <c r="BM380" i="1"/>
  <c r="Y380" i="1"/>
  <c r="Y382" i="1" s="1"/>
  <c r="X409" i="1"/>
  <c r="BO388" i="1"/>
  <c r="BM388" i="1"/>
  <c r="Y388" i="1"/>
  <c r="BO390" i="1"/>
  <c r="BM390" i="1"/>
  <c r="Y390" i="1"/>
  <c r="BO397" i="1"/>
  <c r="BM397" i="1"/>
  <c r="Y397" i="1"/>
  <c r="BO402" i="1"/>
  <c r="BM402" i="1"/>
  <c r="Y402" i="1"/>
  <c r="BO405" i="1"/>
  <c r="BM405" i="1"/>
  <c r="Y405" i="1"/>
  <c r="BO412" i="1"/>
  <c r="BM412" i="1"/>
  <c r="Y412" i="1"/>
  <c r="X414" i="1"/>
  <c r="X419" i="1"/>
  <c r="BO416" i="1"/>
  <c r="BM416" i="1"/>
  <c r="Y416" i="1"/>
  <c r="BO327" i="1"/>
  <c r="BM327" i="1"/>
  <c r="Y327" i="1"/>
  <c r="BO335" i="1"/>
  <c r="BM335" i="1"/>
  <c r="Y335" i="1"/>
  <c r="BO347" i="1"/>
  <c r="BM347" i="1"/>
  <c r="Y347" i="1"/>
  <c r="X349" i="1"/>
  <c r="Q560" i="1"/>
  <c r="X357" i="1"/>
  <c r="BO352" i="1"/>
  <c r="BM352" i="1"/>
  <c r="Y352" i="1"/>
  <c r="X356" i="1"/>
  <c r="BO360" i="1"/>
  <c r="BM360" i="1"/>
  <c r="Y360" i="1"/>
  <c r="BO368" i="1"/>
  <c r="BM368" i="1"/>
  <c r="Y368" i="1"/>
  <c r="BO387" i="1"/>
  <c r="BM387" i="1"/>
  <c r="Y387" i="1"/>
  <c r="BO389" i="1"/>
  <c r="BM389" i="1"/>
  <c r="Y389" i="1"/>
  <c r="BO393" i="1"/>
  <c r="BM393" i="1"/>
  <c r="Y393" i="1"/>
  <c r="BO401" i="1"/>
  <c r="BM401" i="1"/>
  <c r="Y401" i="1"/>
  <c r="BO404" i="1"/>
  <c r="BM404" i="1"/>
  <c r="Y404" i="1"/>
  <c r="BO406" i="1"/>
  <c r="BM406" i="1"/>
  <c r="Y406" i="1"/>
  <c r="BO418" i="1"/>
  <c r="BM418" i="1"/>
  <c r="Y418" i="1"/>
  <c r="X420" i="1"/>
  <c r="X426" i="1"/>
  <c r="X436" i="1"/>
  <c r="X442" i="1"/>
  <c r="X446" i="1"/>
  <c r="X450" i="1"/>
  <c r="X457" i="1"/>
  <c r="X463" i="1"/>
  <c r="BO478" i="1"/>
  <c r="BM478" i="1"/>
  <c r="Y478" i="1"/>
  <c r="BO481" i="1"/>
  <c r="BM481" i="1"/>
  <c r="Y481" i="1"/>
  <c r="X483" i="1"/>
  <c r="X488" i="1"/>
  <c r="BO485" i="1"/>
  <c r="BM485" i="1"/>
  <c r="Y485" i="1"/>
  <c r="Y487" i="1" s="1"/>
  <c r="BO493" i="1"/>
  <c r="BM493" i="1"/>
  <c r="Y493" i="1"/>
  <c r="BO501" i="1"/>
  <c r="BM501" i="1"/>
  <c r="Y501" i="1"/>
  <c r="X503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T560" i="1"/>
  <c r="Y423" i="1"/>
  <c r="BM423" i="1"/>
  <c r="BO423" i="1"/>
  <c r="Y424" i="1"/>
  <c r="BM424" i="1"/>
  <c r="X425" i="1"/>
  <c r="Y428" i="1"/>
  <c r="BM428" i="1"/>
  <c r="BO428" i="1"/>
  <c r="Y429" i="1"/>
  <c r="BM429" i="1"/>
  <c r="Y430" i="1"/>
  <c r="BM430" i="1"/>
  <c r="Y432" i="1"/>
  <c r="BM432" i="1"/>
  <c r="Y433" i="1"/>
  <c r="BM433" i="1"/>
  <c r="Y440" i="1"/>
  <c r="BM440" i="1"/>
  <c r="Y444" i="1"/>
  <c r="Y445" i="1" s="1"/>
  <c r="BM444" i="1"/>
  <c r="BO444" i="1"/>
  <c r="Y448" i="1"/>
  <c r="Y449" i="1" s="1"/>
  <c r="BM448" i="1"/>
  <c r="BO448" i="1"/>
  <c r="Y453" i="1"/>
  <c r="BM453" i="1"/>
  <c r="BO453" i="1"/>
  <c r="Y455" i="1"/>
  <c r="BM455" i="1"/>
  <c r="U560" i="1"/>
  <c r="Y461" i="1"/>
  <c r="Y462" i="1" s="1"/>
  <c r="BM461" i="1"/>
  <c r="X462" i="1"/>
  <c r="X482" i="1"/>
  <c r="Y472" i="1"/>
  <c r="BM472" i="1"/>
  <c r="Y475" i="1"/>
  <c r="BM475" i="1"/>
  <c r="BO479" i="1"/>
  <c r="BM479" i="1"/>
  <c r="Y479" i="1"/>
  <c r="X487" i="1"/>
  <c r="BO491" i="1"/>
  <c r="BM491" i="1"/>
  <c r="Y491" i="1"/>
  <c r="BO495" i="1"/>
  <c r="BM495" i="1"/>
  <c r="Y495" i="1"/>
  <c r="X497" i="1"/>
  <c r="X502" i="1"/>
  <c r="BO499" i="1"/>
  <c r="BM499" i="1"/>
  <c r="Y499" i="1"/>
  <c r="W560" i="1"/>
  <c r="BO524" i="1"/>
  <c r="BM524" i="1"/>
  <c r="Y524" i="1"/>
  <c r="BO526" i="1"/>
  <c r="BM526" i="1"/>
  <c r="Y526" i="1"/>
  <c r="BO539" i="1"/>
  <c r="BM539" i="1"/>
  <c r="Y539" i="1"/>
  <c r="V560" i="1"/>
  <c r="X521" i="1"/>
  <c r="Y362" i="1" l="1"/>
  <c r="Y502" i="1"/>
  <c r="Y348" i="1"/>
  <c r="Y256" i="1"/>
  <c r="Y63" i="1"/>
  <c r="Y284" i="1"/>
  <c r="Y148" i="1"/>
  <c r="Y331" i="1"/>
  <c r="Y337" i="1"/>
  <c r="Y375" i="1"/>
  <c r="Y343" i="1"/>
  <c r="Y496" i="1"/>
  <c r="Y456" i="1"/>
  <c r="Y441" i="1"/>
  <c r="Y356" i="1"/>
  <c r="Y413" i="1"/>
  <c r="Y295" i="1"/>
  <c r="Y272" i="1"/>
  <c r="Y94" i="1"/>
  <c r="Y55" i="1"/>
  <c r="Y520" i="1"/>
  <c r="Y482" i="1"/>
  <c r="Y221" i="1"/>
  <c r="Y139" i="1"/>
  <c r="Y88" i="1"/>
  <c r="X551" i="1"/>
  <c r="Y408" i="1"/>
  <c r="Y370" i="1"/>
  <c r="Y250" i="1"/>
  <c r="Y238" i="1"/>
  <c r="Y226" i="1"/>
  <c r="Y210" i="1"/>
  <c r="Y202" i="1"/>
  <c r="Y160" i="1"/>
  <c r="Y130" i="1"/>
  <c r="Y122" i="1"/>
  <c r="Y104" i="1"/>
  <c r="X552" i="1"/>
  <c r="Y436" i="1"/>
  <c r="Y425" i="1"/>
  <c r="Y541" i="1"/>
  <c r="Y182" i="1"/>
  <c r="Y266" i="1"/>
  <c r="Y528" i="1"/>
  <c r="Y419" i="1"/>
  <c r="Y36" i="1"/>
  <c r="X554" i="1"/>
  <c r="W553" i="1"/>
  <c r="Y278" i="1"/>
  <c r="X550" i="1"/>
  <c r="Y555" i="1" l="1"/>
  <c r="X553" i="1"/>
</calcChain>
</file>

<file path=xl/sharedStrings.xml><?xml version="1.0" encoding="utf-8"?>
<sst xmlns="http://schemas.openxmlformats.org/spreadsheetml/2006/main" count="2417" uniqueCount="800">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</sst>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3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426" t="s">
        <v>8</v>
      </c>
      <c r="B5" s="427"/>
      <c r="C5" s="428"/>
      <c r="D5" s="459"/>
      <c r="E5" s="461"/>
      <c r="F5" s="729" t="s">
        <v>9</v>
      </c>
      <c r="G5" s="428"/>
      <c r="H5" s="459" t="s">
        <v>799</v>
      </c>
      <c r="I5" s="460"/>
      <c r="J5" s="460"/>
      <c r="K5" s="460"/>
      <c r="L5" s="461"/>
      <c r="M5" s="58"/>
      <c r="O5" s="24" t="s">
        <v>10</v>
      </c>
      <c r="P5" s="785">
        <v>45492</v>
      </c>
      <c r="Q5" s="555"/>
      <c r="S5" s="638" t="s">
        <v>11</v>
      </c>
      <c r="T5" s="448"/>
      <c r="U5" s="640" t="s">
        <v>12</v>
      </c>
      <c r="V5" s="555"/>
      <c r="AA5" s="51"/>
      <c r="AB5" s="51"/>
      <c r="AC5" s="51"/>
    </row>
    <row r="6" spans="1:30" s="381" customFormat="1" ht="24" customHeight="1" x14ac:dyDescent="0.2">
      <c r="A6" s="426" t="s">
        <v>13</v>
      </c>
      <c r="B6" s="427"/>
      <c r="C6" s="428"/>
      <c r="D6" s="697" t="s">
        <v>784</v>
      </c>
      <c r="E6" s="698"/>
      <c r="F6" s="698"/>
      <c r="G6" s="698"/>
      <c r="H6" s="698"/>
      <c r="I6" s="698"/>
      <c r="J6" s="698"/>
      <c r="K6" s="698"/>
      <c r="L6" s="555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Пятница</v>
      </c>
      <c r="Q6" s="393"/>
      <c r="S6" s="447" t="s">
        <v>16</v>
      </c>
      <c r="T6" s="448"/>
      <c r="U6" s="682" t="s">
        <v>17</v>
      </c>
      <c r="V6" s="47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2</v>
      </c>
      <c r="E7" s="619"/>
      <c r="F7" s="619"/>
      <c r="G7" s="619"/>
      <c r="H7" s="619"/>
      <c r="I7" s="619"/>
      <c r="J7" s="619"/>
      <c r="K7" s="619"/>
      <c r="L7" s="435"/>
      <c r="M7" s="60"/>
      <c r="O7" s="24"/>
      <c r="P7" s="42"/>
      <c r="Q7" s="42"/>
      <c r="S7" s="395"/>
      <c r="T7" s="448"/>
      <c r="U7" s="683"/>
      <c r="V7" s="684"/>
      <c r="AA7" s="51"/>
      <c r="AB7" s="51"/>
      <c r="AC7" s="51"/>
    </row>
    <row r="8" spans="1:30" s="381" customFormat="1" ht="25.5" customHeight="1" x14ac:dyDescent="0.2">
      <c r="A8" s="774" t="s">
        <v>18</v>
      </c>
      <c r="B8" s="409"/>
      <c r="C8" s="410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434">
        <v>0.375</v>
      </c>
      <c r="Q8" s="435"/>
      <c r="S8" s="395"/>
      <c r="T8" s="448"/>
      <c r="U8" s="683"/>
      <c r="V8" s="684"/>
      <c r="AA8" s="51"/>
      <c r="AB8" s="51"/>
      <c r="AC8" s="51"/>
    </row>
    <row r="9" spans="1:30" s="381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431"/>
      <c r="E9" s="432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37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383"/>
      <c r="O9" s="26" t="s">
        <v>20</v>
      </c>
      <c r="P9" s="429"/>
      <c r="Q9" s="430"/>
      <c r="S9" s="395"/>
      <c r="T9" s="448"/>
      <c r="U9" s="685"/>
      <c r="V9" s="686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431"/>
      <c r="E10" s="432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66" t="str">
        <f>IFERROR(VLOOKUP($D$10,Proxy,2,FALSE),"")</f>
        <v/>
      </c>
      <c r="I10" s="395"/>
      <c r="J10" s="395"/>
      <c r="K10" s="395"/>
      <c r="L10" s="395"/>
      <c r="M10" s="380"/>
      <c r="O10" s="26" t="s">
        <v>21</v>
      </c>
      <c r="P10" s="646"/>
      <c r="Q10" s="647"/>
      <c r="T10" s="24" t="s">
        <v>22</v>
      </c>
      <c r="U10" s="469" t="s">
        <v>23</v>
      </c>
      <c r="V10" s="47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79" t="s">
        <v>27</v>
      </c>
      <c r="V11" s="43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694" t="s">
        <v>28</v>
      </c>
      <c r="B12" s="427"/>
      <c r="C12" s="427"/>
      <c r="D12" s="427"/>
      <c r="E12" s="427"/>
      <c r="F12" s="427"/>
      <c r="G12" s="427"/>
      <c r="H12" s="427"/>
      <c r="I12" s="427"/>
      <c r="J12" s="427"/>
      <c r="K12" s="427"/>
      <c r="L12" s="428"/>
      <c r="M12" s="62"/>
      <c r="O12" s="24" t="s">
        <v>29</v>
      </c>
      <c r="P12" s="434"/>
      <c r="Q12" s="435"/>
      <c r="R12" s="23"/>
      <c r="T12" s="24"/>
      <c r="U12" s="516"/>
      <c r="V12" s="395"/>
      <c r="AA12" s="51"/>
      <c r="AB12" s="51"/>
      <c r="AC12" s="51"/>
    </row>
    <row r="13" spans="1:30" s="381" customFormat="1" ht="23.25" customHeight="1" x14ac:dyDescent="0.2">
      <c r="A13" s="694" t="s">
        <v>30</v>
      </c>
      <c r="B13" s="427"/>
      <c r="C13" s="427"/>
      <c r="D13" s="427"/>
      <c r="E13" s="427"/>
      <c r="F13" s="427"/>
      <c r="G13" s="427"/>
      <c r="H13" s="427"/>
      <c r="I13" s="427"/>
      <c r="J13" s="427"/>
      <c r="K13" s="427"/>
      <c r="L13" s="428"/>
      <c r="M13" s="62"/>
      <c r="N13" s="26"/>
      <c r="O13" s="26" t="s">
        <v>31</v>
      </c>
      <c r="P13" s="679"/>
      <c r="Q13" s="43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694" t="s">
        <v>32</v>
      </c>
      <c r="B14" s="427"/>
      <c r="C14" s="427"/>
      <c r="D14" s="427"/>
      <c r="E14" s="427"/>
      <c r="F14" s="427"/>
      <c r="G14" s="427"/>
      <c r="H14" s="427"/>
      <c r="I14" s="427"/>
      <c r="J14" s="427"/>
      <c r="K14" s="427"/>
      <c r="L14" s="428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1" t="s">
        <v>33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8"/>
      <c r="M15" s="63"/>
      <c r="O15" s="528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9"/>
      <c r="P16" s="529"/>
      <c r="Q16" s="529"/>
      <c r="R16" s="529"/>
      <c r="S16" s="52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6" t="s">
        <v>35</v>
      </c>
      <c r="B17" s="416" t="s">
        <v>36</v>
      </c>
      <c r="C17" s="564" t="s">
        <v>37</v>
      </c>
      <c r="D17" s="416" t="s">
        <v>38</v>
      </c>
      <c r="E17" s="421"/>
      <c r="F17" s="416" t="s">
        <v>39</v>
      </c>
      <c r="G17" s="416" t="s">
        <v>40</v>
      </c>
      <c r="H17" s="416" t="s">
        <v>41</v>
      </c>
      <c r="I17" s="416" t="s">
        <v>42</v>
      </c>
      <c r="J17" s="416" t="s">
        <v>43</v>
      </c>
      <c r="K17" s="416" t="s">
        <v>44</v>
      </c>
      <c r="L17" s="416" t="s">
        <v>45</v>
      </c>
      <c r="M17" s="416" t="s">
        <v>46</v>
      </c>
      <c r="N17" s="416" t="s">
        <v>47</v>
      </c>
      <c r="O17" s="416" t="s">
        <v>48</v>
      </c>
      <c r="P17" s="420"/>
      <c r="Q17" s="420"/>
      <c r="R17" s="420"/>
      <c r="S17" s="421"/>
      <c r="T17" s="757" t="s">
        <v>49</v>
      </c>
      <c r="U17" s="428"/>
      <c r="V17" s="416" t="s">
        <v>50</v>
      </c>
      <c r="W17" s="416" t="s">
        <v>51</v>
      </c>
      <c r="X17" s="783" t="s">
        <v>52</v>
      </c>
      <c r="Y17" s="416" t="s">
        <v>53</v>
      </c>
      <c r="Z17" s="509" t="s">
        <v>54</v>
      </c>
      <c r="AA17" s="509" t="s">
        <v>55</v>
      </c>
      <c r="AB17" s="509" t="s">
        <v>56</v>
      </c>
      <c r="AC17" s="510"/>
      <c r="AD17" s="511"/>
      <c r="AE17" s="501"/>
      <c r="BB17" s="755" t="s">
        <v>57</v>
      </c>
    </row>
    <row r="18" spans="1:67" ht="14.25" customHeight="1" x14ac:dyDescent="0.2">
      <c r="A18" s="417"/>
      <c r="B18" s="417"/>
      <c r="C18" s="417"/>
      <c r="D18" s="422"/>
      <c r="E18" s="424"/>
      <c r="F18" s="417"/>
      <c r="G18" s="417"/>
      <c r="H18" s="417"/>
      <c r="I18" s="417"/>
      <c r="J18" s="417"/>
      <c r="K18" s="417"/>
      <c r="L18" s="417"/>
      <c r="M18" s="417"/>
      <c r="N18" s="417"/>
      <c r="O18" s="422"/>
      <c r="P18" s="423"/>
      <c r="Q18" s="423"/>
      <c r="R18" s="423"/>
      <c r="S18" s="424"/>
      <c r="T18" s="382" t="s">
        <v>58</v>
      </c>
      <c r="U18" s="382" t="s">
        <v>59</v>
      </c>
      <c r="V18" s="417"/>
      <c r="W18" s="417"/>
      <c r="X18" s="784"/>
      <c r="Y18" s="417"/>
      <c r="Z18" s="656"/>
      <c r="AA18" s="656"/>
      <c r="AB18" s="512"/>
      <c r="AC18" s="513"/>
      <c r="AD18" s="514"/>
      <c r="AE18" s="502"/>
      <c r="BB18" s="395"/>
    </row>
    <row r="19" spans="1:67" ht="27.75" hidden="1" customHeight="1" x14ac:dyDescent="0.2">
      <c r="A19" s="401" t="s">
        <v>60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8"/>
      <c r="AA19" s="48"/>
    </row>
    <row r="20" spans="1:67" ht="16.5" hidden="1" customHeight="1" x14ac:dyDescent="0.25">
      <c r="A20" s="466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9"/>
      <c r="AA20" s="379"/>
    </row>
    <row r="21" spans="1:67" ht="14.25" hidden="1" customHeight="1" x14ac:dyDescent="0.25">
      <c r="A21" s="400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3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3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08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08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0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3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3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7">
        <v>4607091383935</v>
      </c>
      <c r="E29" s="393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7">
        <v>4607091383935</v>
      </c>
      <c r="E30" s="393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3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92"/>
      <c r="Q31" s="392"/>
      <c r="R31" s="392"/>
      <c r="S31" s="393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7">
        <v>4680115881853</v>
      </c>
      <c r="E32" s="393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79" t="s">
        <v>85</v>
      </c>
      <c r="P32" s="392"/>
      <c r="Q32" s="392"/>
      <c r="R32" s="392"/>
      <c r="S32" s="393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7">
        <v>4680115881853</v>
      </c>
      <c r="E33" s="393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2"/>
      <c r="Q33" s="392"/>
      <c r="R33" s="392"/>
      <c r="S33" s="393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3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3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08" t="s">
        <v>70</v>
      </c>
      <c r="P36" s="409"/>
      <c r="Q36" s="409"/>
      <c r="R36" s="409"/>
      <c r="S36" s="409"/>
      <c r="T36" s="409"/>
      <c r="U36" s="410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08" t="s">
        <v>70</v>
      </c>
      <c r="P37" s="409"/>
      <c r="Q37" s="409"/>
      <c r="R37" s="409"/>
      <c r="S37" s="409"/>
      <c r="T37" s="409"/>
      <c r="U37" s="410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0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3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08" t="s">
        <v>70</v>
      </c>
      <c r="P40" s="409"/>
      <c r="Q40" s="409"/>
      <c r="R40" s="409"/>
      <c r="S40" s="409"/>
      <c r="T40" s="409"/>
      <c r="U40" s="410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08" t="s">
        <v>70</v>
      </c>
      <c r="P41" s="409"/>
      <c r="Q41" s="409"/>
      <c r="R41" s="409"/>
      <c r="S41" s="409"/>
      <c r="T41" s="409"/>
      <c r="U41" s="410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0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3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08" t="s">
        <v>70</v>
      </c>
      <c r="P44" s="409"/>
      <c r="Q44" s="409"/>
      <c r="R44" s="409"/>
      <c r="S44" s="409"/>
      <c r="T44" s="409"/>
      <c r="U44" s="410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08" t="s">
        <v>70</v>
      </c>
      <c r="P45" s="409"/>
      <c r="Q45" s="409"/>
      <c r="R45" s="409"/>
      <c r="S45" s="409"/>
      <c r="T45" s="409"/>
      <c r="U45" s="410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0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3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08" t="s">
        <v>70</v>
      </c>
      <c r="P48" s="409"/>
      <c r="Q48" s="409"/>
      <c r="R48" s="409"/>
      <c r="S48" s="409"/>
      <c r="T48" s="409"/>
      <c r="U48" s="410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08" t="s">
        <v>70</v>
      </c>
      <c r="P49" s="409"/>
      <c r="Q49" s="409"/>
      <c r="R49" s="409"/>
      <c r="S49" s="409"/>
      <c r="T49" s="409"/>
      <c r="U49" s="410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401" t="s">
        <v>103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8"/>
      <c r="AA50" s="48"/>
    </row>
    <row r="51" spans="1:67" ht="16.5" hidden="1" customHeight="1" x14ac:dyDescent="0.25">
      <c r="A51" s="466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9"/>
      <c r="AA51" s="379"/>
    </row>
    <row r="52" spans="1:67" ht="14.25" hidden="1" customHeight="1" x14ac:dyDescent="0.25">
      <c r="A52" s="400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3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4"/>
      <c r="U53" s="34"/>
      <c r="V53" s="35" t="s">
        <v>66</v>
      </c>
      <c r="W53" s="385">
        <v>90</v>
      </c>
      <c r="X53" s="386">
        <f>IFERROR(IF(W53="",0,CEILING((W53/$H53),1)*$H53),"")</f>
        <v>97.2</v>
      </c>
      <c r="Y53" s="36">
        <f>IFERROR(IF(X53=0,"",ROUNDUP(X53/H53,0)*0.02175),"")</f>
        <v>0.19574999999999998</v>
      </c>
      <c r="Z53" s="56"/>
      <c r="AA53" s="57"/>
      <c r="AE53" s="64"/>
      <c r="BB53" s="79" t="s">
        <v>1</v>
      </c>
      <c r="BL53" s="64">
        <f>IFERROR(W53*I53/H53,"0")</f>
        <v>93.999999999999986</v>
      </c>
      <c r="BM53" s="64">
        <f>IFERROR(X53*I53/H53,"0")</f>
        <v>101.51999999999998</v>
      </c>
      <c r="BN53" s="64">
        <f>IFERROR(1/J53*(W53/H53),"0")</f>
        <v>0.14880952380952378</v>
      </c>
      <c r="BO53" s="64">
        <f>IFERROR(1/J53*(X53/H53),"0")</f>
        <v>0.1607142857142857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3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4"/>
      <c r="U54" s="34"/>
      <c r="V54" s="35" t="s">
        <v>66</v>
      </c>
      <c r="W54" s="385">
        <v>90</v>
      </c>
      <c r="X54" s="386">
        <f>IFERROR(IF(W54="",0,CEILING((W54/$H54),1)*$H54),"")</f>
        <v>91.800000000000011</v>
      </c>
      <c r="Y54" s="36">
        <f>IFERROR(IF(X54=0,"",ROUNDUP(X54/H54,0)*0.00753),"")</f>
        <v>0.25602000000000003</v>
      </c>
      <c r="Z54" s="56"/>
      <c r="AA54" s="57"/>
      <c r="AE54" s="64"/>
      <c r="BB54" s="80" t="s">
        <v>1</v>
      </c>
      <c r="BL54" s="64">
        <f>IFERROR(W54*I54/H54,"0")</f>
        <v>96.666666666666657</v>
      </c>
      <c r="BM54" s="64">
        <f>IFERROR(X54*I54/H54,"0")</f>
        <v>98.600000000000009</v>
      </c>
      <c r="BN54" s="64">
        <f>IFERROR(1/J54*(W54/H54),"0")</f>
        <v>0.21367521367521364</v>
      </c>
      <c r="BO54" s="64">
        <f>IFERROR(1/J54*(X54/H54),"0")</f>
        <v>0.21794871794871795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08" t="s">
        <v>70</v>
      </c>
      <c r="P55" s="409"/>
      <c r="Q55" s="409"/>
      <c r="R55" s="409"/>
      <c r="S55" s="409"/>
      <c r="T55" s="409"/>
      <c r="U55" s="410"/>
      <c r="V55" s="37" t="s">
        <v>71</v>
      </c>
      <c r="W55" s="387">
        <f>IFERROR(W53/H53,"0")+IFERROR(W54/H54,"0")</f>
        <v>41.666666666666657</v>
      </c>
      <c r="X55" s="387">
        <f>IFERROR(X53/H53,"0")+IFERROR(X54/H54,"0")</f>
        <v>43</v>
      </c>
      <c r="Y55" s="387">
        <f>IFERROR(IF(Y53="",0,Y53),"0")+IFERROR(IF(Y54="",0,Y54),"0")</f>
        <v>0.45177</v>
      </c>
      <c r="Z55" s="388"/>
      <c r="AA55" s="388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08" t="s">
        <v>70</v>
      </c>
      <c r="P56" s="409"/>
      <c r="Q56" s="409"/>
      <c r="R56" s="409"/>
      <c r="S56" s="409"/>
      <c r="T56" s="409"/>
      <c r="U56" s="410"/>
      <c r="V56" s="37" t="s">
        <v>66</v>
      </c>
      <c r="W56" s="387">
        <f>IFERROR(SUM(W53:W54),"0")</f>
        <v>180</v>
      </c>
      <c r="X56" s="387">
        <f>IFERROR(SUM(X53:X54),"0")</f>
        <v>189</v>
      </c>
      <c r="Y56" s="37"/>
      <c r="Z56" s="388"/>
      <c r="AA56" s="388"/>
    </row>
    <row r="57" spans="1:67" ht="16.5" hidden="1" customHeight="1" x14ac:dyDescent="0.25">
      <c r="A57" s="466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9"/>
      <c r="AA57" s="379"/>
    </row>
    <row r="58" spans="1:67" ht="14.25" hidden="1" customHeight="1" x14ac:dyDescent="0.25">
      <c r="A58" s="400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3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4"/>
      <c r="U59" s="34"/>
      <c r="V59" s="35" t="s">
        <v>66</v>
      </c>
      <c r="W59" s="385">
        <v>300</v>
      </c>
      <c r="X59" s="386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3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3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4"/>
      <c r="U61" s="34"/>
      <c r="V61" s="35" t="s">
        <v>66</v>
      </c>
      <c r="W61" s="385">
        <v>504</v>
      </c>
      <c r="X61" s="386">
        <f>IFERROR(IF(W61="",0,CEILING((W61/$H61),1)*$H61),"")</f>
        <v>504</v>
      </c>
      <c r="Y61" s="36">
        <f>IFERROR(IF(X61=0,"",ROUNDUP(X61/H61,0)*0.00937),"")</f>
        <v>1.0494399999999999</v>
      </c>
      <c r="Z61" s="56"/>
      <c r="AA61" s="57"/>
      <c r="AE61" s="64"/>
      <c r="BB61" s="83" t="s">
        <v>1</v>
      </c>
      <c r="BL61" s="64">
        <f>IFERROR(W61*I61/H61,"0")</f>
        <v>530.88</v>
      </c>
      <c r="BM61" s="64">
        <f>IFERROR(X61*I61/H61,"0")</f>
        <v>530.88</v>
      </c>
      <c r="BN61" s="64">
        <f>IFERROR(1/J61*(W61/H61),"0")</f>
        <v>0.93333333333333335</v>
      </c>
      <c r="BO61" s="64">
        <f>IFERROR(1/J61*(X61/H61),"0")</f>
        <v>0.93333333333333335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3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2"/>
      <c r="Q62" s="392"/>
      <c r="R62" s="392"/>
      <c r="S62" s="393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08" t="s">
        <v>70</v>
      </c>
      <c r="P63" s="409"/>
      <c r="Q63" s="409"/>
      <c r="R63" s="409"/>
      <c r="S63" s="409"/>
      <c r="T63" s="409"/>
      <c r="U63" s="410"/>
      <c r="V63" s="37" t="s">
        <v>71</v>
      </c>
      <c r="W63" s="387">
        <f>IFERROR(W59/H59,"0")+IFERROR(W60/H60,"0")+IFERROR(W61/H61,"0")+IFERROR(W62/H62,"0")</f>
        <v>139.77777777777777</v>
      </c>
      <c r="X63" s="387">
        <f>IFERROR(X59/H59,"0")+IFERROR(X60/H60,"0")+IFERROR(X61/H61,"0")+IFERROR(X62/H62,"0")</f>
        <v>140</v>
      </c>
      <c r="Y63" s="387">
        <f>IFERROR(IF(Y59="",0,Y59),"0")+IFERROR(IF(Y60="",0,Y60),"0")+IFERROR(IF(Y61="",0,Y61),"0")+IFERROR(IF(Y62="",0,Y62),"0")</f>
        <v>1.6584399999999999</v>
      </c>
      <c r="Z63" s="388"/>
      <c r="AA63" s="388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08" t="s">
        <v>70</v>
      </c>
      <c r="P64" s="409"/>
      <c r="Q64" s="409"/>
      <c r="R64" s="409"/>
      <c r="S64" s="409"/>
      <c r="T64" s="409"/>
      <c r="U64" s="410"/>
      <c r="V64" s="37" t="s">
        <v>66</v>
      </c>
      <c r="W64" s="387">
        <f>IFERROR(SUM(W59:W62),"0")</f>
        <v>804</v>
      </c>
      <c r="X64" s="387">
        <f>IFERROR(SUM(X59:X62),"0")</f>
        <v>806.40000000000009</v>
      </c>
      <c r="Y64" s="37"/>
      <c r="Z64" s="388"/>
      <c r="AA64" s="388"/>
    </row>
    <row r="65" spans="1:67" ht="16.5" hidden="1" customHeight="1" x14ac:dyDescent="0.25">
      <c r="A65" s="466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9"/>
      <c r="AA65" s="379"/>
    </row>
    <row r="66" spans="1:67" ht="14.25" hidden="1" customHeight="1" x14ac:dyDescent="0.25">
      <c r="A66" s="400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3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7">
        <v>4607091385670</v>
      </c>
      <c r="E68" s="393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4"/>
      <c r="U68" s="34"/>
      <c r="V68" s="35" t="s">
        <v>66</v>
      </c>
      <c r="W68" s="385">
        <v>100</v>
      </c>
      <c r="X68" s="386">
        <f t="shared" si="6"/>
        <v>108</v>
      </c>
      <c r="Y68" s="36">
        <f t="shared" si="7"/>
        <v>0.21749999999999997</v>
      </c>
      <c r="Z68" s="56"/>
      <c r="AA68" s="57"/>
      <c r="AE68" s="64"/>
      <c r="BB68" s="86" t="s">
        <v>1</v>
      </c>
      <c r="BL68" s="64">
        <f t="shared" si="8"/>
        <v>104.44444444444444</v>
      </c>
      <c r="BM68" s="64">
        <f t="shared" si="9"/>
        <v>112.8</v>
      </c>
      <c r="BN68" s="64">
        <f t="shared" si="10"/>
        <v>0.16534391534391535</v>
      </c>
      <c r="BO68" s="64">
        <f t="shared" si="11"/>
        <v>0.17857142857142855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7">
        <v>4607091385670</v>
      </c>
      <c r="E69" s="393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3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3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4301011703</v>
      </c>
      <c r="D72" s="397">
        <v>4680115882133</v>
      </c>
      <c r="E72" s="393"/>
      <c r="F72" s="384">
        <v>1.4</v>
      </c>
      <c r="G72" s="32">
        <v>8</v>
      </c>
      <c r="H72" s="384">
        <v>11.2</v>
      </c>
      <c r="I72" s="38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4301011514</v>
      </c>
      <c r="D73" s="397">
        <v>4680115882133</v>
      </c>
      <c r="E73" s="393"/>
      <c r="F73" s="384">
        <v>1.35</v>
      </c>
      <c r="G73" s="32">
        <v>8</v>
      </c>
      <c r="H73" s="384">
        <v>10.8</v>
      </c>
      <c r="I73" s="38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3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7">
        <v>4607091385687</v>
      </c>
      <c r="E75" s="393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4"/>
      <c r="U75" s="34"/>
      <c r="V75" s="35" t="s">
        <v>66</v>
      </c>
      <c r="W75" s="385">
        <v>596</v>
      </c>
      <c r="X75" s="386">
        <f t="shared" si="6"/>
        <v>596</v>
      </c>
      <c r="Y75" s="36">
        <f t="shared" ref="Y75:Y81" si="12">IFERROR(IF(X75=0,"",ROUNDUP(X75/H75,0)*0.00937),"")</f>
        <v>1.3961299999999999</v>
      </c>
      <c r="Z75" s="56"/>
      <c r="AA75" s="57"/>
      <c r="AE75" s="64"/>
      <c r="BB75" s="93" t="s">
        <v>1</v>
      </c>
      <c r="BL75" s="64">
        <f t="shared" si="8"/>
        <v>631.76</v>
      </c>
      <c r="BM75" s="64">
        <f t="shared" si="9"/>
        <v>631.76</v>
      </c>
      <c r="BN75" s="64">
        <f t="shared" si="10"/>
        <v>1.2416666666666667</v>
      </c>
      <c r="BO75" s="64">
        <f t="shared" si="11"/>
        <v>1.2416666666666667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7">
        <v>4680115882539</v>
      </c>
      <c r="E76" s="393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3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3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3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3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3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6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4"/>
      <c r="U81" s="34"/>
      <c r="V81" s="35" t="s">
        <v>66</v>
      </c>
      <c r="W81" s="385">
        <v>751.5</v>
      </c>
      <c r="X81" s="386">
        <f t="shared" si="6"/>
        <v>751.5</v>
      </c>
      <c r="Y81" s="36">
        <f t="shared" si="12"/>
        <v>1.5647899999999999</v>
      </c>
      <c r="Z81" s="56"/>
      <c r="AA81" s="57"/>
      <c r="AE81" s="64"/>
      <c r="BB81" s="99" t="s">
        <v>1</v>
      </c>
      <c r="BL81" s="64">
        <f t="shared" si="8"/>
        <v>786.57</v>
      </c>
      <c r="BM81" s="64">
        <f t="shared" si="9"/>
        <v>786.57</v>
      </c>
      <c r="BN81" s="64">
        <f t="shared" si="10"/>
        <v>1.3916666666666666</v>
      </c>
      <c r="BO81" s="64">
        <f t="shared" si="11"/>
        <v>1.3916666666666666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3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4"/>
      <c r="U82" s="34"/>
      <c r="V82" s="35" t="s">
        <v>66</v>
      </c>
      <c r="W82" s="385">
        <v>100</v>
      </c>
      <c r="X82" s="386">
        <f t="shared" si="6"/>
        <v>102.4</v>
      </c>
      <c r="Y82" s="36">
        <f>IFERROR(IF(X82=0,"",ROUNDUP(X82/H82,0)*0.00753),"")</f>
        <v>0.24096000000000001</v>
      </c>
      <c r="Z82" s="56"/>
      <c r="AA82" s="57"/>
      <c r="AE82" s="64"/>
      <c r="BB82" s="100" t="s">
        <v>1</v>
      </c>
      <c r="BL82" s="64">
        <f t="shared" si="8"/>
        <v>106.25</v>
      </c>
      <c r="BM82" s="64">
        <f t="shared" si="9"/>
        <v>108.8</v>
      </c>
      <c r="BN82" s="64">
        <f t="shared" si="10"/>
        <v>0.2003205128205128</v>
      </c>
      <c r="BO82" s="64">
        <f t="shared" si="11"/>
        <v>0.20512820512820512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3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3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3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3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4"/>
      <c r="U86" s="34"/>
      <c r="V86" s="35" t="s">
        <v>66</v>
      </c>
      <c r="W86" s="385">
        <v>1107</v>
      </c>
      <c r="X86" s="386">
        <f t="shared" si="6"/>
        <v>1107</v>
      </c>
      <c r="Y86" s="36">
        <f>IFERROR(IF(X86=0,"",ROUNDUP(X86/H86,0)*0.00937),"")</f>
        <v>2.3050199999999998</v>
      </c>
      <c r="Z86" s="56"/>
      <c r="AA86" s="57"/>
      <c r="AE86" s="64"/>
      <c r="BB86" s="104" t="s">
        <v>1</v>
      </c>
      <c r="BL86" s="64">
        <f t="shared" si="8"/>
        <v>1166.04</v>
      </c>
      <c r="BM86" s="64">
        <f t="shared" si="9"/>
        <v>1166.04</v>
      </c>
      <c r="BN86" s="64">
        <f t="shared" si="10"/>
        <v>2.0499999999999998</v>
      </c>
      <c r="BO86" s="64">
        <f t="shared" si="11"/>
        <v>2.0499999999999998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3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4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08" t="s">
        <v>70</v>
      </c>
      <c r="P88" s="409"/>
      <c r="Q88" s="409"/>
      <c r="R88" s="409"/>
      <c r="S88" s="409"/>
      <c r="T88" s="409"/>
      <c r="U88" s="410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602.50925925925924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604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5.7243999999999993</v>
      </c>
      <c r="Z88" s="388"/>
      <c r="AA88" s="388"/>
    </row>
    <row r="89" spans="1:67" x14ac:dyDescent="0.2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O89" s="408" t="s">
        <v>70</v>
      </c>
      <c r="P89" s="409"/>
      <c r="Q89" s="409"/>
      <c r="R89" s="409"/>
      <c r="S89" s="409"/>
      <c r="T89" s="409"/>
      <c r="U89" s="410"/>
      <c r="V89" s="37" t="s">
        <v>66</v>
      </c>
      <c r="W89" s="387">
        <f>IFERROR(SUM(W67:W87),"0")</f>
        <v>2654.5</v>
      </c>
      <c r="X89" s="387">
        <f>IFERROR(SUM(X67:X87),"0")</f>
        <v>2664.9</v>
      </c>
      <c r="Y89" s="37"/>
      <c r="Z89" s="388"/>
      <c r="AA89" s="388"/>
    </row>
    <row r="90" spans="1:67" ht="14.25" hidden="1" customHeight="1" x14ac:dyDescent="0.25">
      <c r="A90" s="400" t="s">
        <v>105</v>
      </c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  <c r="Y90" s="395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3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3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3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4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08" t="s">
        <v>70</v>
      </c>
      <c r="P94" s="409"/>
      <c r="Q94" s="409"/>
      <c r="R94" s="409"/>
      <c r="S94" s="409"/>
      <c r="T94" s="409"/>
      <c r="U94" s="410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6"/>
      <c r="O95" s="408" t="s">
        <v>70</v>
      </c>
      <c r="P95" s="409"/>
      <c r="Q95" s="409"/>
      <c r="R95" s="409"/>
      <c r="S95" s="409"/>
      <c r="T95" s="409"/>
      <c r="U95" s="410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0" t="s">
        <v>61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3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3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3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3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3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3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3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4"/>
      <c r="U103" s="34"/>
      <c r="V103" s="35" t="s">
        <v>66</v>
      </c>
      <c r="W103" s="385">
        <v>35</v>
      </c>
      <c r="X103" s="386">
        <f t="shared" si="13"/>
        <v>36.4</v>
      </c>
      <c r="Y103" s="36">
        <f>IFERROR(IF(X103=0,"",ROUNDUP(X103/H103,0)*0.00753),"")</f>
        <v>9.7890000000000005E-2</v>
      </c>
      <c r="Z103" s="56"/>
      <c r="AA103" s="57"/>
      <c r="AE103" s="64"/>
      <c r="BB103" s="115" t="s">
        <v>1</v>
      </c>
      <c r="BL103" s="64">
        <f t="shared" si="14"/>
        <v>38.6</v>
      </c>
      <c r="BM103" s="64">
        <f t="shared" si="15"/>
        <v>40.144000000000005</v>
      </c>
      <c r="BN103" s="64">
        <f t="shared" si="16"/>
        <v>8.0128205128205121E-2</v>
      </c>
      <c r="BO103" s="64">
        <f t="shared" si="17"/>
        <v>8.3333333333333329E-2</v>
      </c>
    </row>
    <row r="104" spans="1:67" x14ac:dyDescent="0.2">
      <c r="A104" s="394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08" t="s">
        <v>70</v>
      </c>
      <c r="P104" s="409"/>
      <c r="Q104" s="409"/>
      <c r="R104" s="409"/>
      <c r="S104" s="409"/>
      <c r="T104" s="409"/>
      <c r="U104" s="410"/>
      <c r="V104" s="37" t="s">
        <v>71</v>
      </c>
      <c r="W104" s="387">
        <f>IFERROR(W97/H97,"0")+IFERROR(W98/H98,"0")+IFERROR(W99/H99,"0")+IFERROR(W100/H100,"0")+IFERROR(W101/H101,"0")+IFERROR(W102/H102,"0")+IFERROR(W103/H103,"0")</f>
        <v>12.5</v>
      </c>
      <c r="X104" s="387">
        <f>IFERROR(X97/H97,"0")+IFERROR(X98/H98,"0")+IFERROR(X99/H99,"0")+IFERROR(X100/H100,"0")+IFERROR(X101/H101,"0")+IFERROR(X102/H102,"0")+IFERROR(X103/H103,"0")</f>
        <v>13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88"/>
      <c r="AA104" s="388"/>
    </row>
    <row r="105" spans="1:67" x14ac:dyDescent="0.2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6"/>
      <c r="O105" s="408" t="s">
        <v>70</v>
      </c>
      <c r="P105" s="409"/>
      <c r="Q105" s="409"/>
      <c r="R105" s="409"/>
      <c r="S105" s="409"/>
      <c r="T105" s="409"/>
      <c r="U105" s="410"/>
      <c r="V105" s="37" t="s">
        <v>66</v>
      </c>
      <c r="W105" s="387">
        <f>IFERROR(SUM(W97:W103),"0")</f>
        <v>35</v>
      </c>
      <c r="X105" s="387">
        <f>IFERROR(SUM(X97:X103),"0")</f>
        <v>36.4</v>
      </c>
      <c r="Y105" s="37"/>
      <c r="Z105" s="388"/>
      <c r="AA105" s="388"/>
    </row>
    <row r="106" spans="1:67" ht="14.25" hidden="1" customHeight="1" x14ac:dyDescent="0.25">
      <c r="A106" s="400" t="s">
        <v>72</v>
      </c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4301051543</v>
      </c>
      <c r="D107" s="397">
        <v>4607091386967</v>
      </c>
      <c r="E107" s="393"/>
      <c r="F107" s="384">
        <v>1.4</v>
      </c>
      <c r="G107" s="32">
        <v>6</v>
      </c>
      <c r="H107" s="384">
        <v>8.4</v>
      </c>
      <c r="I107" s="384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2"/>
      <c r="Q107" s="392"/>
      <c r="R107" s="392"/>
      <c r="S107" s="393"/>
      <c r="T107" s="34"/>
      <c r="U107" s="34"/>
      <c r="V107" s="35" t="s">
        <v>66</v>
      </c>
      <c r="W107" s="385">
        <v>170</v>
      </c>
      <c r="X107" s="386">
        <f t="shared" ref="X107:X121" si="18">IFERROR(IF(W107="",0,CEILING((W107/$H107),1)*$H107),"")</f>
        <v>176.4</v>
      </c>
      <c r="Y107" s="36">
        <f>IFERROR(IF(X107=0,"",ROUNDUP(X107/H107,0)*0.02175),"")</f>
        <v>0.45674999999999999</v>
      </c>
      <c r="Z107" s="56"/>
      <c r="AA107" s="57"/>
      <c r="AE107" s="64"/>
      <c r="BB107" s="116" t="s">
        <v>1</v>
      </c>
      <c r="BL107" s="64">
        <f t="shared" ref="BL107:BL121" si="19">IFERROR(W107*I107/H107,"0")</f>
        <v>181.41428571428571</v>
      </c>
      <c r="BM107" s="64">
        <f t="shared" ref="BM107:BM121" si="20">IFERROR(X107*I107/H107,"0")</f>
        <v>188.244</v>
      </c>
      <c r="BN107" s="64">
        <f t="shared" ref="BN107:BN121" si="21">IFERROR(1/J107*(W107/H107),"0")</f>
        <v>0.36139455782312924</v>
      </c>
      <c r="BO107" s="64">
        <f t="shared" ref="BO107:BO121" si="22">IFERROR(1/J107*(X107/H107),"0")</f>
        <v>0.375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4301051437</v>
      </c>
      <c r="D108" s="397">
        <v>4607091386967</v>
      </c>
      <c r="E108" s="393"/>
      <c r="F108" s="384">
        <v>1.35</v>
      </c>
      <c r="G108" s="32">
        <v>6</v>
      </c>
      <c r="H108" s="384">
        <v>8.1</v>
      </c>
      <c r="I108" s="384">
        <v>8.6639999999999997</v>
      </c>
      <c r="J108" s="32">
        <v>56</v>
      </c>
      <c r="K108" s="32" t="s">
        <v>108</v>
      </c>
      <c r="L108" s="33" t="s">
        <v>128</v>
      </c>
      <c r="M108" s="33"/>
      <c r="N108" s="32">
        <v>45</v>
      </c>
      <c r="O108" s="5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92"/>
      <c r="Q108" s="392"/>
      <c r="R108" s="392"/>
      <c r="S108" s="393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3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3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3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3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4"/>
      <c r="U112" s="34"/>
      <c r="V112" s="35" t="s">
        <v>66</v>
      </c>
      <c r="W112" s="385">
        <v>66</v>
      </c>
      <c r="X112" s="386">
        <f t="shared" si="18"/>
        <v>66</v>
      </c>
      <c r="Y112" s="36">
        <f>IFERROR(IF(X112=0,"",ROUNDUP(X112/H112,0)*0.00753),"")</f>
        <v>0.18825</v>
      </c>
      <c r="Z112" s="56"/>
      <c r="AA112" s="57"/>
      <c r="AE112" s="64"/>
      <c r="BB112" s="121" t="s">
        <v>1</v>
      </c>
      <c r="BL112" s="64">
        <f t="shared" si="19"/>
        <v>73.199999999999989</v>
      </c>
      <c r="BM112" s="64">
        <f t="shared" si="20"/>
        <v>73.199999999999989</v>
      </c>
      <c r="BN112" s="64">
        <f t="shared" si="21"/>
        <v>0.16025641025641024</v>
      </c>
      <c r="BO112" s="64">
        <f t="shared" si="22"/>
        <v>0.16025641025641024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3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4"/>
      <c r="U113" s="34"/>
      <c r="V113" s="35" t="s">
        <v>66</v>
      </c>
      <c r="W113" s="385">
        <v>885.6</v>
      </c>
      <c r="X113" s="386">
        <f t="shared" si="18"/>
        <v>885.6</v>
      </c>
      <c r="Y113" s="36">
        <f>IFERROR(IF(X113=0,"",ROUNDUP(X113/H113,0)*0.00753),"")</f>
        <v>2.46984</v>
      </c>
      <c r="Z113" s="56"/>
      <c r="AA113" s="57"/>
      <c r="AE113" s="64"/>
      <c r="BB113" s="122" t="s">
        <v>1</v>
      </c>
      <c r="BL113" s="64">
        <f t="shared" si="19"/>
        <v>974.81600000000003</v>
      </c>
      <c r="BM113" s="64">
        <f t="shared" si="20"/>
        <v>974.81600000000003</v>
      </c>
      <c r="BN113" s="64">
        <f t="shared" si="21"/>
        <v>2.1025641025641026</v>
      </c>
      <c r="BO113" s="64">
        <f t="shared" si="22"/>
        <v>2.1025641025641026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7">
        <v>4680115880214</v>
      </c>
      <c r="E114" s="393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7">
        <v>4680115880894</v>
      </c>
      <c r="E115" s="393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3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7" t="s">
        <v>201</v>
      </c>
      <c r="P116" s="392"/>
      <c r="Q116" s="392"/>
      <c r="R116" s="392"/>
      <c r="S116" s="393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3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42" t="s">
        <v>204</v>
      </c>
      <c r="P117" s="392"/>
      <c r="Q117" s="392"/>
      <c r="R117" s="392"/>
      <c r="S117" s="393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3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4"/>
      <c r="U118" s="34"/>
      <c r="V118" s="35" t="s">
        <v>66</v>
      </c>
      <c r="W118" s="385">
        <v>25</v>
      </c>
      <c r="X118" s="386">
        <f t="shared" si="18"/>
        <v>27</v>
      </c>
      <c r="Y118" s="36">
        <f>IFERROR(IF(X118=0,"",ROUNDUP(X118/H118,0)*0.00753),"")</f>
        <v>6.7769999999999997E-2</v>
      </c>
      <c r="Z118" s="56"/>
      <c r="AA118" s="57"/>
      <c r="AE118" s="64"/>
      <c r="BB118" s="127" t="s">
        <v>1</v>
      </c>
      <c r="BL118" s="64">
        <f t="shared" si="19"/>
        <v>27.266666666666666</v>
      </c>
      <c r="BM118" s="64">
        <f t="shared" si="20"/>
        <v>29.447999999999997</v>
      </c>
      <c r="BN118" s="64">
        <f t="shared" si="21"/>
        <v>5.3418803418803423E-2</v>
      </c>
      <c r="BO118" s="64">
        <f t="shared" si="22"/>
        <v>5.7692307692307689E-2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3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3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41" t="s">
        <v>211</v>
      </c>
      <c r="P120" s="392"/>
      <c r="Q120" s="392"/>
      <c r="R120" s="392"/>
      <c r="S120" s="393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3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7" t="s">
        <v>214</v>
      </c>
      <c r="P121" s="392"/>
      <c r="Q121" s="392"/>
      <c r="R121" s="392"/>
      <c r="S121" s="393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4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08" t="s">
        <v>70</v>
      </c>
      <c r="P122" s="409"/>
      <c r="Q122" s="409"/>
      <c r="R122" s="409"/>
      <c r="S122" s="409"/>
      <c r="T122" s="409"/>
      <c r="U122" s="410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381.57142857142856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383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3.1826099999999999</v>
      </c>
      <c r="Z122" s="388"/>
      <c r="AA122" s="388"/>
    </row>
    <row r="123" spans="1:67" x14ac:dyDescent="0.2">
      <c r="A123" s="395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6"/>
      <c r="O123" s="408" t="s">
        <v>70</v>
      </c>
      <c r="P123" s="409"/>
      <c r="Q123" s="409"/>
      <c r="R123" s="409"/>
      <c r="S123" s="409"/>
      <c r="T123" s="409"/>
      <c r="U123" s="410"/>
      <c r="V123" s="37" t="s">
        <v>66</v>
      </c>
      <c r="W123" s="387">
        <f>IFERROR(SUM(W107:W121),"0")</f>
        <v>1146.5999999999999</v>
      </c>
      <c r="X123" s="387">
        <f>IFERROR(SUM(X107:X121),"0")</f>
        <v>1155</v>
      </c>
      <c r="Y123" s="37"/>
      <c r="Z123" s="388"/>
      <c r="AA123" s="388"/>
    </row>
    <row r="124" spans="1:67" ht="14.25" hidden="1" customHeight="1" x14ac:dyDescent="0.25">
      <c r="A124" s="400" t="s">
        <v>215</v>
      </c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4301060366</v>
      </c>
      <c r="D125" s="397">
        <v>4680115881532</v>
      </c>
      <c r="E125" s="393"/>
      <c r="F125" s="384">
        <v>1.3</v>
      </c>
      <c r="G125" s="32">
        <v>6</v>
      </c>
      <c r="H125" s="384">
        <v>7.8</v>
      </c>
      <c r="I125" s="384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4301060371</v>
      </c>
      <c r="D126" s="397">
        <v>4680115881532</v>
      </c>
      <c r="E126" s="393"/>
      <c r="F126" s="384">
        <v>1.4</v>
      </c>
      <c r="G126" s="32">
        <v>6</v>
      </c>
      <c r="H126" s="384">
        <v>8.4</v>
      </c>
      <c r="I126" s="384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3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3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3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8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4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08" t="s">
        <v>70</v>
      </c>
      <c r="P130" s="409"/>
      <c r="Q130" s="409"/>
      <c r="R130" s="409"/>
      <c r="S130" s="409"/>
      <c r="T130" s="409"/>
      <c r="U130" s="410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6"/>
      <c r="O131" s="408" t="s">
        <v>70</v>
      </c>
      <c r="P131" s="409"/>
      <c r="Q131" s="409"/>
      <c r="R131" s="409"/>
      <c r="S131" s="409"/>
      <c r="T131" s="409"/>
      <c r="U131" s="410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hidden="1" customHeight="1" x14ac:dyDescent="0.25">
      <c r="A132" s="466" t="s">
        <v>225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9"/>
      <c r="AA132" s="379"/>
    </row>
    <row r="133" spans="1:67" ht="14.25" hidden="1" customHeight="1" x14ac:dyDescent="0.25">
      <c r="A133" s="400" t="s">
        <v>72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7">
        <v>4607091385168</v>
      </c>
      <c r="E134" s="393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4"/>
      <c r="U134" s="34"/>
      <c r="V134" s="35" t="s">
        <v>66</v>
      </c>
      <c r="W134" s="385">
        <v>350</v>
      </c>
      <c r="X134" s="386">
        <f>IFERROR(IF(W134="",0,CEILING((W134/$H134),1)*$H134),"")</f>
        <v>352.8</v>
      </c>
      <c r="Y134" s="36">
        <f>IFERROR(IF(X134=0,"",ROUNDUP(X134/H134,0)*0.02175),"")</f>
        <v>0.91349999999999998</v>
      </c>
      <c r="Z134" s="56"/>
      <c r="AA134" s="57"/>
      <c r="AE134" s="64"/>
      <c r="BB134" s="136" t="s">
        <v>1</v>
      </c>
      <c r="BL134" s="64">
        <f>IFERROR(W134*I134/H134,"0")</f>
        <v>373.25</v>
      </c>
      <c r="BM134" s="64">
        <f>IFERROR(X134*I134/H134,"0")</f>
        <v>376.23599999999999</v>
      </c>
      <c r="BN134" s="64">
        <f>IFERROR(1/J134*(W134/H134),"0")</f>
        <v>0.74404761904761896</v>
      </c>
      <c r="BO134" s="64">
        <f>IFERROR(1/J134*(X134/H134),"0")</f>
        <v>0.75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7">
        <v>4607091385168</v>
      </c>
      <c r="E135" s="393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3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3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4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4"/>
      <c r="U137" s="34"/>
      <c r="V137" s="35" t="s">
        <v>66</v>
      </c>
      <c r="W137" s="385">
        <v>990</v>
      </c>
      <c r="X137" s="386">
        <f>IFERROR(IF(W137="",0,CEILING((W137/$H137),1)*$H137),"")</f>
        <v>990.90000000000009</v>
      </c>
      <c r="Y137" s="36">
        <f>IFERROR(IF(X137=0,"",ROUNDUP(X137/H137,0)*0.00753),"")</f>
        <v>2.7635100000000001</v>
      </c>
      <c r="Z137" s="56"/>
      <c r="AA137" s="57"/>
      <c r="AE137" s="64"/>
      <c r="BB137" s="139" t="s">
        <v>1</v>
      </c>
      <c r="BL137" s="64">
        <f>IFERROR(W137*I137/H137,"0")</f>
        <v>1089.7333333333333</v>
      </c>
      <c r="BM137" s="64">
        <f>IFERROR(X137*I137/H137,"0")</f>
        <v>1090.7240000000002</v>
      </c>
      <c r="BN137" s="64">
        <f>IFERROR(1/J137*(W137/H137),"0")</f>
        <v>2.3504273504273501</v>
      </c>
      <c r="BO137" s="64">
        <f>IFERROR(1/J137*(X137/H137),"0")</f>
        <v>2.3525641025641026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3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4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08" t="s">
        <v>70</v>
      </c>
      <c r="P139" s="409"/>
      <c r="Q139" s="409"/>
      <c r="R139" s="409"/>
      <c r="S139" s="409"/>
      <c r="T139" s="409"/>
      <c r="U139" s="410"/>
      <c r="V139" s="37" t="s">
        <v>71</v>
      </c>
      <c r="W139" s="387">
        <f>IFERROR(W134/H134,"0")+IFERROR(W135/H135,"0")+IFERROR(W136/H136,"0")+IFERROR(W137/H137,"0")+IFERROR(W138/H138,"0")</f>
        <v>408.33333333333331</v>
      </c>
      <c r="X139" s="387">
        <f>IFERROR(X134/H134,"0")+IFERROR(X135/H135,"0")+IFERROR(X136/H136,"0")+IFERROR(X137/H137,"0")+IFERROR(X138/H138,"0")</f>
        <v>409</v>
      </c>
      <c r="Y139" s="387">
        <f>IFERROR(IF(Y134="",0,Y134),"0")+IFERROR(IF(Y135="",0,Y135),"0")+IFERROR(IF(Y136="",0,Y136),"0")+IFERROR(IF(Y137="",0,Y137),"0")+IFERROR(IF(Y138="",0,Y138),"0")</f>
        <v>3.6770100000000001</v>
      </c>
      <c r="Z139" s="388"/>
      <c r="AA139" s="388"/>
    </row>
    <row r="140" spans="1:67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6"/>
      <c r="O140" s="408" t="s">
        <v>70</v>
      </c>
      <c r="P140" s="409"/>
      <c r="Q140" s="409"/>
      <c r="R140" s="409"/>
      <c r="S140" s="409"/>
      <c r="T140" s="409"/>
      <c r="U140" s="410"/>
      <c r="V140" s="37" t="s">
        <v>66</v>
      </c>
      <c r="W140" s="387">
        <f>IFERROR(SUM(W134:W138),"0")</f>
        <v>1340</v>
      </c>
      <c r="X140" s="387">
        <f>IFERROR(SUM(X134:X138),"0")</f>
        <v>1343.7</v>
      </c>
      <c r="Y140" s="37"/>
      <c r="Z140" s="388"/>
      <c r="AA140" s="388"/>
    </row>
    <row r="141" spans="1:67" ht="27.75" hidden="1" customHeight="1" x14ac:dyDescent="0.2">
      <c r="A141" s="401" t="s">
        <v>235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8"/>
      <c r="AA141" s="48"/>
    </row>
    <row r="142" spans="1:67" ht="16.5" hidden="1" customHeight="1" x14ac:dyDescent="0.25">
      <c r="A142" s="466" t="s">
        <v>236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9"/>
      <c r="AA142" s="379"/>
    </row>
    <row r="143" spans="1:67" ht="14.25" hidden="1" customHeight="1" x14ac:dyDescent="0.25">
      <c r="A143" s="400" t="s">
        <v>113</v>
      </c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3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3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540" t="s">
        <v>241</v>
      </c>
      <c r="P145" s="392"/>
      <c r="Q145" s="392"/>
      <c r="R145" s="392"/>
      <c r="S145" s="393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3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8" t="s">
        <v>244</v>
      </c>
      <c r="P146" s="392"/>
      <c r="Q146" s="392"/>
      <c r="R146" s="392"/>
      <c r="S146" s="393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3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6" t="s">
        <v>247</v>
      </c>
      <c r="P147" s="392"/>
      <c r="Q147" s="392"/>
      <c r="R147" s="392"/>
      <c r="S147" s="393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4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08" t="s">
        <v>70</v>
      </c>
      <c r="P148" s="409"/>
      <c r="Q148" s="409"/>
      <c r="R148" s="409"/>
      <c r="S148" s="409"/>
      <c r="T148" s="409"/>
      <c r="U148" s="410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5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6"/>
      <c r="O149" s="408" t="s">
        <v>70</v>
      </c>
      <c r="P149" s="409"/>
      <c r="Q149" s="409"/>
      <c r="R149" s="409"/>
      <c r="S149" s="409"/>
      <c r="T149" s="409"/>
      <c r="U149" s="410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66" t="s">
        <v>248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9"/>
      <c r="AA150" s="379"/>
    </row>
    <row r="151" spans="1:67" ht="14.25" hidden="1" customHeight="1" x14ac:dyDescent="0.25">
      <c r="A151" s="400" t="s">
        <v>61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78"/>
      <c r="AA151" s="378"/>
    </row>
    <row r="152" spans="1:67" ht="27" hidden="1" customHeight="1" x14ac:dyDescent="0.25">
      <c r="A152" s="54" t="s">
        <v>249</v>
      </c>
      <c r="B152" s="54" t="s">
        <v>250</v>
      </c>
      <c r="C152" s="31">
        <v>4301031191</v>
      </c>
      <c r="D152" s="397">
        <v>4680115880993</v>
      </c>
      <c r="E152" s="393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97">
        <v>4680115881761</v>
      </c>
      <c r="E153" s="393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4"/>
      <c r="U153" s="34"/>
      <c r="V153" s="35" t="s">
        <v>66</v>
      </c>
      <c r="W153" s="385">
        <v>20</v>
      </c>
      <c r="X153" s="386">
        <f t="shared" si="23"/>
        <v>21</v>
      </c>
      <c r="Y153" s="36">
        <f>IFERROR(IF(X153=0,"",ROUNDUP(X153/H153,0)*0.00753),"")</f>
        <v>3.7650000000000003E-2</v>
      </c>
      <c r="Z153" s="56"/>
      <c r="AA153" s="57"/>
      <c r="AE153" s="64"/>
      <c r="BB153" s="146" t="s">
        <v>1</v>
      </c>
      <c r="BL153" s="64">
        <f t="shared" si="24"/>
        <v>21.238095238095237</v>
      </c>
      <c r="BM153" s="64">
        <f t="shared" si="25"/>
        <v>22.299999999999997</v>
      </c>
      <c r="BN153" s="64">
        <f t="shared" si="26"/>
        <v>3.0525030525030524E-2</v>
      </c>
      <c r="BO153" s="64">
        <f t="shared" si="27"/>
        <v>3.2051282051282048E-2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4301031201</v>
      </c>
      <c r="D154" s="397">
        <v>4680115881563</v>
      </c>
      <c r="E154" s="393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97">
        <v>4680115880986</v>
      </c>
      <c r="E155" s="393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4"/>
      <c r="U155" s="34"/>
      <c r="V155" s="35" t="s">
        <v>66</v>
      </c>
      <c r="W155" s="385">
        <v>66.5</v>
      </c>
      <c r="X155" s="386">
        <f t="shared" si="23"/>
        <v>67.2</v>
      </c>
      <c r="Y155" s="36">
        <f>IFERROR(IF(X155=0,"",ROUNDUP(X155/H155,0)*0.00502),"")</f>
        <v>0.16064000000000001</v>
      </c>
      <c r="Z155" s="56"/>
      <c r="AA155" s="57"/>
      <c r="AE155" s="64"/>
      <c r="BB155" s="148" t="s">
        <v>1</v>
      </c>
      <c r="BL155" s="64">
        <f t="shared" si="24"/>
        <v>70.61666666666666</v>
      </c>
      <c r="BM155" s="64">
        <f t="shared" si="25"/>
        <v>71.36</v>
      </c>
      <c r="BN155" s="64">
        <f t="shared" si="26"/>
        <v>0.13532763532763534</v>
      </c>
      <c r="BO155" s="64">
        <f t="shared" si="27"/>
        <v>0.13675213675213677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97">
        <v>4680115881785</v>
      </c>
      <c r="E156" s="393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4"/>
      <c r="U156" s="34"/>
      <c r="V156" s="35" t="s">
        <v>66</v>
      </c>
      <c r="W156" s="385">
        <v>70</v>
      </c>
      <c r="X156" s="386">
        <f t="shared" si="23"/>
        <v>71.400000000000006</v>
      </c>
      <c r="Y156" s="36">
        <f>IFERROR(IF(X156=0,"",ROUNDUP(X156/H156,0)*0.00502),"")</f>
        <v>0.17068</v>
      </c>
      <c r="Z156" s="56"/>
      <c r="AA156" s="57"/>
      <c r="AE156" s="64"/>
      <c r="BB156" s="149" t="s">
        <v>1</v>
      </c>
      <c r="BL156" s="64">
        <f t="shared" si="24"/>
        <v>74.333333333333329</v>
      </c>
      <c r="BM156" s="64">
        <f t="shared" si="25"/>
        <v>75.820000000000007</v>
      </c>
      <c r="BN156" s="64">
        <f t="shared" si="26"/>
        <v>0.14245014245014245</v>
      </c>
      <c r="BO156" s="64">
        <f t="shared" si="27"/>
        <v>0.14529914529914531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97">
        <v>4680115881679</v>
      </c>
      <c r="E157" s="393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4"/>
      <c r="U157" s="34"/>
      <c r="V157" s="35" t="s">
        <v>66</v>
      </c>
      <c r="W157" s="385">
        <v>175</v>
      </c>
      <c r="X157" s="386">
        <f t="shared" si="23"/>
        <v>176.4</v>
      </c>
      <c r="Y157" s="36">
        <f>IFERROR(IF(X157=0,"",ROUNDUP(X157/H157,0)*0.00502),"")</f>
        <v>0.42168</v>
      </c>
      <c r="Z157" s="56"/>
      <c r="AA157" s="57"/>
      <c r="AE157" s="64"/>
      <c r="BB157" s="150" t="s">
        <v>1</v>
      </c>
      <c r="BL157" s="64">
        <f t="shared" si="24"/>
        <v>183.33333333333334</v>
      </c>
      <c r="BM157" s="64">
        <f t="shared" si="25"/>
        <v>184.8</v>
      </c>
      <c r="BN157" s="64">
        <f t="shared" si="26"/>
        <v>0.35612535612535612</v>
      </c>
      <c r="BO157" s="64">
        <f t="shared" si="27"/>
        <v>0.35897435897435903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7">
        <v>4680115880191</v>
      </c>
      <c r="E158" s="393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7">
        <v>4680115883963</v>
      </c>
      <c r="E159" s="393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4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08" t="s">
        <v>70</v>
      </c>
      <c r="P160" s="409"/>
      <c r="Q160" s="409"/>
      <c r="R160" s="409"/>
      <c r="S160" s="409"/>
      <c r="T160" s="409"/>
      <c r="U160" s="410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153.09523809523807</v>
      </c>
      <c r="X160" s="387">
        <f>IFERROR(X152/H152,"0")+IFERROR(X153/H153,"0")+IFERROR(X154/H154,"0")+IFERROR(X155/H155,"0")+IFERROR(X156/H156,"0")+IFERROR(X157/H157,"0")+IFERROR(X158/H158,"0")+IFERROR(X159/H159,"0")</f>
        <v>155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0.79065000000000007</v>
      </c>
      <c r="Z160" s="388"/>
      <c r="AA160" s="388"/>
    </row>
    <row r="161" spans="1:67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6"/>
      <c r="O161" s="408" t="s">
        <v>70</v>
      </c>
      <c r="P161" s="409"/>
      <c r="Q161" s="409"/>
      <c r="R161" s="409"/>
      <c r="S161" s="409"/>
      <c r="T161" s="409"/>
      <c r="U161" s="410"/>
      <c r="V161" s="37" t="s">
        <v>66</v>
      </c>
      <c r="W161" s="387">
        <f>IFERROR(SUM(W152:W159),"0")</f>
        <v>331.5</v>
      </c>
      <c r="X161" s="387">
        <f>IFERROR(SUM(X152:X159),"0")</f>
        <v>336</v>
      </c>
      <c r="Y161" s="37"/>
      <c r="Z161" s="388"/>
      <c r="AA161" s="388"/>
    </row>
    <row r="162" spans="1:67" ht="16.5" hidden="1" customHeight="1" x14ac:dyDescent="0.25">
      <c r="A162" s="466" t="s">
        <v>265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9"/>
      <c r="AA162" s="379"/>
    </row>
    <row r="163" spans="1:67" ht="14.25" hidden="1" customHeight="1" x14ac:dyDescent="0.25">
      <c r="A163" s="400" t="s">
        <v>113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7">
        <v>4680115881402</v>
      </c>
      <c r="E164" s="393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7">
        <v>4680115881396</v>
      </c>
      <c r="E165" s="393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4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08" t="s">
        <v>70</v>
      </c>
      <c r="P166" s="409"/>
      <c r="Q166" s="409"/>
      <c r="R166" s="409"/>
      <c r="S166" s="409"/>
      <c r="T166" s="409"/>
      <c r="U166" s="410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5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6"/>
      <c r="O167" s="408" t="s">
        <v>70</v>
      </c>
      <c r="P167" s="409"/>
      <c r="Q167" s="409"/>
      <c r="R167" s="409"/>
      <c r="S167" s="409"/>
      <c r="T167" s="409"/>
      <c r="U167" s="410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0" t="s">
        <v>105</v>
      </c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  <c r="X168" s="395"/>
      <c r="Y168" s="395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7">
        <v>4680115882935</v>
      </c>
      <c r="E169" s="393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7">
        <v>4680115880764</v>
      </c>
      <c r="E170" s="393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4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08" t="s">
        <v>70</v>
      </c>
      <c r="P171" s="409"/>
      <c r="Q171" s="409"/>
      <c r="R171" s="409"/>
      <c r="S171" s="409"/>
      <c r="T171" s="409"/>
      <c r="U171" s="410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6"/>
      <c r="O172" s="408" t="s">
        <v>70</v>
      </c>
      <c r="P172" s="409"/>
      <c r="Q172" s="409"/>
      <c r="R172" s="409"/>
      <c r="S172" s="409"/>
      <c r="T172" s="409"/>
      <c r="U172" s="410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0" t="s">
        <v>61</v>
      </c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  <c r="Y173" s="395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97">
        <v>4680115882683</v>
      </c>
      <c r="E174" s="393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4"/>
      <c r="U174" s="34"/>
      <c r="V174" s="35" t="s">
        <v>66</v>
      </c>
      <c r="W174" s="385">
        <v>120</v>
      </c>
      <c r="X174" s="386">
        <f t="shared" ref="X174:X181" si="28">IFERROR(IF(W174="",0,CEILING((W174/$H174),1)*$H174),"")</f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124.66666666666667</v>
      </c>
      <c r="BM174" s="64">
        <f t="shared" ref="BM174:BM181" si="30">IFERROR(X174*I174/H174,"0")</f>
        <v>129.03</v>
      </c>
      <c r="BN174" s="64">
        <f t="shared" ref="BN174:BN181" si="31">IFERROR(1/J174*(W174/H174),"0")</f>
        <v>0.18518518518518517</v>
      </c>
      <c r="BO174" s="64">
        <f t="shared" ref="BO174:BO181" si="32">IFERROR(1/J174*(X174/H174),"0")</f>
        <v>0.19166666666666665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4301031230</v>
      </c>
      <c r="D175" s="397">
        <v>4680115882690</v>
      </c>
      <c r="E175" s="393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97">
        <v>4680115882669</v>
      </c>
      <c r="E176" s="393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4"/>
      <c r="U176" s="34"/>
      <c r="V176" s="35" t="s">
        <v>66</v>
      </c>
      <c r="W176" s="385">
        <v>200</v>
      </c>
      <c r="X176" s="386">
        <f t="shared" si="28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59" t="s">
        <v>1</v>
      </c>
      <c r="BL176" s="64">
        <f t="shared" si="29"/>
        <v>207.77777777777777</v>
      </c>
      <c r="BM176" s="64">
        <f t="shared" si="30"/>
        <v>213.18000000000004</v>
      </c>
      <c r="BN176" s="64">
        <f t="shared" si="31"/>
        <v>0.30864197530864196</v>
      </c>
      <c r="BO176" s="64">
        <f t="shared" si="32"/>
        <v>0.31666666666666665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4301031221</v>
      </c>
      <c r="D177" s="397">
        <v>4680115882676</v>
      </c>
      <c r="E177" s="393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7">
        <v>4680115884014</v>
      </c>
      <c r="E178" s="393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7">
        <v>4680115884007</v>
      </c>
      <c r="E179" s="393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7">
        <v>4680115884038</v>
      </c>
      <c r="E180" s="393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7">
        <v>4680115884021</v>
      </c>
      <c r="E181" s="393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4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08" t="s">
        <v>70</v>
      </c>
      <c r="P182" s="409"/>
      <c r="Q182" s="409"/>
      <c r="R182" s="409"/>
      <c r="S182" s="409"/>
      <c r="T182" s="409"/>
      <c r="U182" s="410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59.25925925925926</v>
      </c>
      <c r="X182" s="387">
        <f>IFERROR(X174/H174,"0")+IFERROR(X175/H175,"0")+IFERROR(X176/H176,"0")+IFERROR(X177/H177,"0")+IFERROR(X178/H178,"0")+IFERROR(X179/H179,"0")+IFERROR(X180/H180,"0")+IFERROR(X181/H181,"0")</f>
        <v>61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0.57157000000000002</v>
      </c>
      <c r="Z182" s="388"/>
      <c r="AA182" s="388"/>
    </row>
    <row r="183" spans="1:67" x14ac:dyDescent="0.2">
      <c r="A183" s="395"/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6"/>
      <c r="O183" s="408" t="s">
        <v>70</v>
      </c>
      <c r="P183" s="409"/>
      <c r="Q183" s="409"/>
      <c r="R183" s="409"/>
      <c r="S183" s="409"/>
      <c r="T183" s="409"/>
      <c r="U183" s="410"/>
      <c r="V183" s="37" t="s">
        <v>66</v>
      </c>
      <c r="W183" s="387">
        <f>IFERROR(SUM(W174:W181),"0")</f>
        <v>320</v>
      </c>
      <c r="X183" s="387">
        <f>IFERROR(SUM(X174:X181),"0")</f>
        <v>329.40000000000003</v>
      </c>
      <c r="Y183" s="37"/>
      <c r="Z183" s="388"/>
      <c r="AA183" s="388"/>
    </row>
    <row r="184" spans="1:67" ht="14.25" hidden="1" customHeight="1" x14ac:dyDescent="0.25">
      <c r="A184" s="400" t="s">
        <v>72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7">
        <v>4680115881556</v>
      </c>
      <c r="E185" s="393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7">
        <v>4680115881594</v>
      </c>
      <c r="E186" s="393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7">
        <v>4680115881587</v>
      </c>
      <c r="E187" s="393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7">
        <v>4680115880962</v>
      </c>
      <c r="E188" s="393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01" t="s">
        <v>298</v>
      </c>
      <c r="P188" s="392"/>
      <c r="Q188" s="392"/>
      <c r="R188" s="392"/>
      <c r="S188" s="393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7">
        <v>4680115881617</v>
      </c>
      <c r="E189" s="393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97">
        <v>4680115880573</v>
      </c>
      <c r="E190" s="393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41" t="s">
        <v>303</v>
      </c>
      <c r="P190" s="392"/>
      <c r="Q190" s="392"/>
      <c r="R190" s="392"/>
      <c r="S190" s="393"/>
      <c r="T190" s="34"/>
      <c r="U190" s="34"/>
      <c r="V190" s="35" t="s">
        <v>66</v>
      </c>
      <c r="W190" s="385">
        <v>130</v>
      </c>
      <c r="X190" s="386">
        <f t="shared" si="33"/>
        <v>130.5</v>
      </c>
      <c r="Y190" s="36">
        <f>IFERROR(IF(X190=0,"",ROUNDUP(X190/H190,0)*0.02175),"")</f>
        <v>0.32624999999999998</v>
      </c>
      <c r="Z190" s="56"/>
      <c r="AA190" s="57"/>
      <c r="AE190" s="64"/>
      <c r="BB190" s="170" t="s">
        <v>1</v>
      </c>
      <c r="BL190" s="64">
        <f t="shared" si="34"/>
        <v>138.42758620689656</v>
      </c>
      <c r="BM190" s="64">
        <f t="shared" si="35"/>
        <v>138.96</v>
      </c>
      <c r="BN190" s="64">
        <f t="shared" si="36"/>
        <v>0.26683087027914615</v>
      </c>
      <c r="BO190" s="64">
        <f t="shared" si="37"/>
        <v>0.26785714285714285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7">
        <v>4680115881228</v>
      </c>
      <c r="E191" s="393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4"/>
      <c r="U191" s="34"/>
      <c r="V191" s="35" t="s">
        <v>66</v>
      </c>
      <c r="W191" s="385">
        <v>140</v>
      </c>
      <c r="X191" s="386">
        <f t="shared" si="33"/>
        <v>141.6</v>
      </c>
      <c r="Y191" s="36">
        <f>IFERROR(IF(X191=0,"",ROUNDUP(X191/H191,0)*0.00753),"")</f>
        <v>0.44427</v>
      </c>
      <c r="Z191" s="56"/>
      <c r="AA191" s="57"/>
      <c r="AE191" s="64"/>
      <c r="BB191" s="171" t="s">
        <v>1</v>
      </c>
      <c r="BL191" s="64">
        <f t="shared" si="34"/>
        <v>155.8666666666667</v>
      </c>
      <c r="BM191" s="64">
        <f t="shared" si="35"/>
        <v>157.64800000000002</v>
      </c>
      <c r="BN191" s="64">
        <f t="shared" si="36"/>
        <v>0.37393162393162394</v>
      </c>
      <c r="BO191" s="64">
        <f t="shared" si="37"/>
        <v>0.37820512820512819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7">
        <v>4680115881037</v>
      </c>
      <c r="E192" s="393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7">
        <v>4680115881211</v>
      </c>
      <c r="E193" s="393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4"/>
      <c r="U193" s="34"/>
      <c r="V193" s="35" t="s">
        <v>66</v>
      </c>
      <c r="W193" s="385">
        <v>280</v>
      </c>
      <c r="X193" s="386">
        <f t="shared" si="33"/>
        <v>280.8</v>
      </c>
      <c r="Y193" s="36">
        <f>IFERROR(IF(X193=0,"",ROUNDUP(X193/H193,0)*0.00753),"")</f>
        <v>0.88101000000000007</v>
      </c>
      <c r="Z193" s="56"/>
      <c r="AA193" s="57"/>
      <c r="AE193" s="64"/>
      <c r="BB193" s="173" t="s">
        <v>1</v>
      </c>
      <c r="BL193" s="64">
        <f t="shared" si="34"/>
        <v>303.33333333333337</v>
      </c>
      <c r="BM193" s="64">
        <f t="shared" si="35"/>
        <v>304.20000000000005</v>
      </c>
      <c r="BN193" s="64">
        <f t="shared" si="36"/>
        <v>0.74786324786324787</v>
      </c>
      <c r="BO193" s="64">
        <f t="shared" si="37"/>
        <v>0.75000000000000011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7">
        <v>4680115881020</v>
      </c>
      <c r="E194" s="393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7">
        <v>4680115882195</v>
      </c>
      <c r="E195" s="393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4"/>
      <c r="U195" s="34"/>
      <c r="V195" s="35" t="s">
        <v>66</v>
      </c>
      <c r="W195" s="385">
        <v>844</v>
      </c>
      <c r="X195" s="386">
        <f t="shared" si="33"/>
        <v>844.8</v>
      </c>
      <c r="Y195" s="36">
        <f t="shared" ref="Y195:Y201" si="38">IFERROR(IF(X195=0,"",ROUNDUP(X195/H195,0)*0.00753),"")</f>
        <v>2.65056</v>
      </c>
      <c r="Z195" s="56"/>
      <c r="AA195" s="57"/>
      <c r="AE195" s="64"/>
      <c r="BB195" s="175" t="s">
        <v>1</v>
      </c>
      <c r="BL195" s="64">
        <f t="shared" si="34"/>
        <v>945.98333333333346</v>
      </c>
      <c r="BM195" s="64">
        <f t="shared" si="35"/>
        <v>946.87999999999988</v>
      </c>
      <c r="BN195" s="64">
        <f t="shared" si="36"/>
        <v>2.2542735042735043</v>
      </c>
      <c r="BO195" s="64">
        <f t="shared" si="37"/>
        <v>2.2564102564102564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7">
        <v>4680115882607</v>
      </c>
      <c r="E196" s="393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45" t="s">
        <v>316</v>
      </c>
      <c r="P196" s="392"/>
      <c r="Q196" s="392"/>
      <c r="R196" s="392"/>
      <c r="S196" s="393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97">
        <v>4680115880092</v>
      </c>
      <c r="E197" s="393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319</v>
      </c>
      <c r="P197" s="392"/>
      <c r="Q197" s="392"/>
      <c r="R197" s="392"/>
      <c r="S197" s="393"/>
      <c r="T197" s="34"/>
      <c r="U197" s="34"/>
      <c r="V197" s="35" t="s">
        <v>66</v>
      </c>
      <c r="W197" s="385">
        <v>778.40000000000009</v>
      </c>
      <c r="X197" s="386">
        <f t="shared" si="33"/>
        <v>780</v>
      </c>
      <c r="Y197" s="36">
        <f t="shared" si="38"/>
        <v>2.4472499999999999</v>
      </c>
      <c r="Z197" s="56"/>
      <c r="AA197" s="57"/>
      <c r="AE197" s="64"/>
      <c r="BB197" s="177" t="s">
        <v>1</v>
      </c>
      <c r="BL197" s="64">
        <f t="shared" si="34"/>
        <v>866.61866666666685</v>
      </c>
      <c r="BM197" s="64">
        <f t="shared" si="35"/>
        <v>868.4000000000002</v>
      </c>
      <c r="BN197" s="64">
        <f t="shared" si="36"/>
        <v>2.0790598290598292</v>
      </c>
      <c r="BO197" s="64">
        <f t="shared" si="37"/>
        <v>2.0833333333333335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7">
        <v>4680115880221</v>
      </c>
      <c r="E198" s="393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6" t="s">
        <v>322</v>
      </c>
      <c r="P198" s="392"/>
      <c r="Q198" s="392"/>
      <c r="R198" s="392"/>
      <c r="S198" s="393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7">
        <v>4680115882942</v>
      </c>
      <c r="E199" s="393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86" t="s">
        <v>325</v>
      </c>
      <c r="P199" s="392"/>
      <c r="Q199" s="392"/>
      <c r="R199" s="392"/>
      <c r="S199" s="393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97">
        <v>4680115880504</v>
      </c>
      <c r="E200" s="393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45" t="s">
        <v>328</v>
      </c>
      <c r="P200" s="392"/>
      <c r="Q200" s="392"/>
      <c r="R200" s="392"/>
      <c r="S200" s="393"/>
      <c r="T200" s="34"/>
      <c r="U200" s="34"/>
      <c r="V200" s="35" t="s">
        <v>66</v>
      </c>
      <c r="W200" s="385">
        <v>120</v>
      </c>
      <c r="X200" s="386">
        <f t="shared" si="33"/>
        <v>120</v>
      </c>
      <c r="Y200" s="36">
        <f t="shared" si="38"/>
        <v>0.3765</v>
      </c>
      <c r="Z200" s="56"/>
      <c r="AA200" s="57"/>
      <c r="AE200" s="64"/>
      <c r="BB200" s="180" t="s">
        <v>1</v>
      </c>
      <c r="BL200" s="64">
        <f t="shared" si="34"/>
        <v>133.60000000000002</v>
      </c>
      <c r="BM200" s="64">
        <f t="shared" si="35"/>
        <v>133.60000000000002</v>
      </c>
      <c r="BN200" s="64">
        <f t="shared" si="36"/>
        <v>0.32051282051282048</v>
      </c>
      <c r="BO200" s="64">
        <f t="shared" si="37"/>
        <v>0.32051282051282048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97">
        <v>4680115882164</v>
      </c>
      <c r="E201" s="393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4"/>
      <c r="U201" s="34"/>
      <c r="V201" s="35" t="s">
        <v>66</v>
      </c>
      <c r="W201" s="385">
        <v>160</v>
      </c>
      <c r="X201" s="386">
        <f t="shared" si="33"/>
        <v>160.79999999999998</v>
      </c>
      <c r="Y201" s="36">
        <f t="shared" si="38"/>
        <v>0.50451000000000001</v>
      </c>
      <c r="Z201" s="56"/>
      <c r="AA201" s="57"/>
      <c r="AE201" s="64"/>
      <c r="BB201" s="181" t="s">
        <v>1</v>
      </c>
      <c r="BL201" s="64">
        <f t="shared" si="34"/>
        <v>178.53333333333336</v>
      </c>
      <c r="BM201" s="64">
        <f t="shared" si="35"/>
        <v>179.42599999999999</v>
      </c>
      <c r="BN201" s="64">
        <f t="shared" si="36"/>
        <v>0.42735042735042739</v>
      </c>
      <c r="BO201" s="64">
        <f t="shared" si="37"/>
        <v>0.42948717948717946</v>
      </c>
    </row>
    <row r="202" spans="1:67" x14ac:dyDescent="0.2">
      <c r="A202" s="394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08" t="s">
        <v>70</v>
      </c>
      <c r="P202" s="409"/>
      <c r="Q202" s="409"/>
      <c r="R202" s="409"/>
      <c r="S202" s="409"/>
      <c r="T202" s="409"/>
      <c r="U202" s="410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982.60919540229884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985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7.63035</v>
      </c>
      <c r="Z202" s="388"/>
      <c r="AA202" s="388"/>
    </row>
    <row r="203" spans="1:67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6"/>
      <c r="O203" s="408" t="s">
        <v>70</v>
      </c>
      <c r="P203" s="409"/>
      <c r="Q203" s="409"/>
      <c r="R203" s="409"/>
      <c r="S203" s="409"/>
      <c r="T203" s="409"/>
      <c r="U203" s="410"/>
      <c r="V203" s="37" t="s">
        <v>66</v>
      </c>
      <c r="W203" s="387">
        <f>IFERROR(SUM(W185:W201),"0")</f>
        <v>2452.4</v>
      </c>
      <c r="X203" s="387">
        <f>IFERROR(SUM(X185:X201),"0")</f>
        <v>2458.5</v>
      </c>
      <c r="Y203" s="37"/>
      <c r="Z203" s="388"/>
      <c r="AA203" s="388"/>
    </row>
    <row r="204" spans="1:67" ht="14.25" hidden="1" customHeight="1" x14ac:dyDescent="0.25">
      <c r="A204" s="400" t="s">
        <v>215</v>
      </c>
      <c r="B204" s="395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  <c r="U204" s="395"/>
      <c r="V204" s="395"/>
      <c r="W204" s="395"/>
      <c r="X204" s="395"/>
      <c r="Y204" s="395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7">
        <v>4680115882874</v>
      </c>
      <c r="E205" s="393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95" t="s">
        <v>333</v>
      </c>
      <c r="P205" s="392"/>
      <c r="Q205" s="392"/>
      <c r="R205" s="392"/>
      <c r="S205" s="393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7">
        <v>4680115882874</v>
      </c>
      <c r="E206" s="393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7">
        <v>4680115884434</v>
      </c>
      <c r="E207" s="393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97">
        <v>4680115880818</v>
      </c>
      <c r="E208" s="393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1" t="s">
        <v>339</v>
      </c>
      <c r="P208" s="392"/>
      <c r="Q208" s="392"/>
      <c r="R208" s="392"/>
      <c r="S208" s="393"/>
      <c r="T208" s="34"/>
      <c r="U208" s="34"/>
      <c r="V208" s="35" t="s">
        <v>66</v>
      </c>
      <c r="W208" s="385">
        <v>40</v>
      </c>
      <c r="X208" s="386">
        <f>IFERROR(IF(W208="",0,CEILING((W208/$H208),1)*$H208),"")</f>
        <v>40.799999999999997</v>
      </c>
      <c r="Y208" s="36">
        <f>IFERROR(IF(X208=0,"",ROUNDUP(X208/H208,0)*0.00753),"")</f>
        <v>0.12801000000000001</v>
      </c>
      <c r="Z208" s="56"/>
      <c r="AA208" s="57"/>
      <c r="AE208" s="64"/>
      <c r="BB208" s="185" t="s">
        <v>1</v>
      </c>
      <c r="BL208" s="64">
        <f>IFERROR(W208*I208/H208,"0")</f>
        <v>44.533333333333339</v>
      </c>
      <c r="BM208" s="64">
        <f>IFERROR(X208*I208/H208,"0")</f>
        <v>45.423999999999999</v>
      </c>
      <c r="BN208" s="64">
        <f>IFERROR(1/J208*(W208/H208),"0")</f>
        <v>0.10683760683760685</v>
      </c>
      <c r="BO208" s="64">
        <f>IFERROR(1/J208*(X208/H208),"0")</f>
        <v>0.10897435897435898</v>
      </c>
    </row>
    <row r="209" spans="1:67" ht="16.5" hidden="1" customHeight="1" x14ac:dyDescent="0.25">
      <c r="A209" s="54" t="s">
        <v>340</v>
      </c>
      <c r="B209" s="54" t="s">
        <v>341</v>
      </c>
      <c r="C209" s="31">
        <v>4301060389</v>
      </c>
      <c r="D209" s="397">
        <v>4680115880801</v>
      </c>
      <c r="E209" s="393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41" t="s">
        <v>342</v>
      </c>
      <c r="P209" s="392"/>
      <c r="Q209" s="392"/>
      <c r="R209" s="392"/>
      <c r="S209" s="393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4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08" t="s">
        <v>70</v>
      </c>
      <c r="P210" s="409"/>
      <c r="Q210" s="409"/>
      <c r="R210" s="409"/>
      <c r="S210" s="409"/>
      <c r="T210" s="409"/>
      <c r="U210" s="410"/>
      <c r="V210" s="37" t="s">
        <v>71</v>
      </c>
      <c r="W210" s="387">
        <f>IFERROR(W205/H205,"0")+IFERROR(W206/H206,"0")+IFERROR(W207/H207,"0")+IFERROR(W208/H208,"0")+IFERROR(W209/H209,"0")</f>
        <v>16.666666666666668</v>
      </c>
      <c r="X210" s="387">
        <f>IFERROR(X205/H205,"0")+IFERROR(X206/H206,"0")+IFERROR(X207/H207,"0")+IFERROR(X208/H208,"0")+IFERROR(X209/H209,"0")</f>
        <v>17</v>
      </c>
      <c r="Y210" s="387">
        <f>IFERROR(IF(Y205="",0,Y205),"0")+IFERROR(IF(Y206="",0,Y206),"0")+IFERROR(IF(Y207="",0,Y207),"0")+IFERROR(IF(Y208="",0,Y208),"0")+IFERROR(IF(Y209="",0,Y209),"0")</f>
        <v>0.12801000000000001</v>
      </c>
      <c r="Z210" s="388"/>
      <c r="AA210" s="388"/>
    </row>
    <row r="211" spans="1:67" x14ac:dyDescent="0.2">
      <c r="A211" s="395"/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6"/>
      <c r="O211" s="408" t="s">
        <v>70</v>
      </c>
      <c r="P211" s="409"/>
      <c r="Q211" s="409"/>
      <c r="R211" s="409"/>
      <c r="S211" s="409"/>
      <c r="T211" s="409"/>
      <c r="U211" s="410"/>
      <c r="V211" s="37" t="s">
        <v>66</v>
      </c>
      <c r="W211" s="387">
        <f>IFERROR(SUM(W205:W209),"0")</f>
        <v>40</v>
      </c>
      <c r="X211" s="387">
        <f>IFERROR(SUM(X205:X209),"0")</f>
        <v>40.799999999999997</v>
      </c>
      <c r="Y211" s="37"/>
      <c r="Z211" s="388"/>
      <c r="AA211" s="388"/>
    </row>
    <row r="212" spans="1:67" ht="16.5" hidden="1" customHeight="1" x14ac:dyDescent="0.25">
      <c r="A212" s="466" t="s">
        <v>343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9"/>
      <c r="AA212" s="379"/>
    </row>
    <row r="213" spans="1:67" ht="14.25" hidden="1" customHeight="1" x14ac:dyDescent="0.25">
      <c r="A213" s="400" t="s">
        <v>113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7">
        <v>4680115884274</v>
      </c>
      <c r="E214" s="393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7">
        <v>4680115884298</v>
      </c>
      <c r="E215" s="393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4301011733</v>
      </c>
      <c r="D216" s="397">
        <v>4680115884250</v>
      </c>
      <c r="E216" s="393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7">
        <v>4680115884281</v>
      </c>
      <c r="E217" s="393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7">
        <v>4680115884199</v>
      </c>
      <c r="E218" s="393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4301011716</v>
      </c>
      <c r="D219" s="397">
        <v>4680115884267</v>
      </c>
      <c r="E219" s="393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7">
        <v>4680115882973</v>
      </c>
      <c r="E220" s="393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idden="1" x14ac:dyDescent="0.2">
      <c r="A221" s="394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08" t="s">
        <v>70</v>
      </c>
      <c r="P221" s="409"/>
      <c r="Q221" s="409"/>
      <c r="R221" s="409"/>
      <c r="S221" s="409"/>
      <c r="T221" s="409"/>
      <c r="U221" s="410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6"/>
      <c r="O222" s="408" t="s">
        <v>70</v>
      </c>
      <c r="P222" s="409"/>
      <c r="Q222" s="409"/>
      <c r="R222" s="409"/>
      <c r="S222" s="409"/>
      <c r="T222" s="409"/>
      <c r="U222" s="410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hidden="1" customHeight="1" x14ac:dyDescent="0.25">
      <c r="A223" s="400" t="s">
        <v>61</v>
      </c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97">
        <v>4607091389845</v>
      </c>
      <c r="E224" s="393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4"/>
      <c r="U224" s="34"/>
      <c r="V224" s="35" t="s">
        <v>66</v>
      </c>
      <c r="W224" s="385">
        <v>210</v>
      </c>
      <c r="X224" s="386">
        <f>IFERROR(IF(W224="",0,CEILING((W224/$H224),1)*$H224),"")</f>
        <v>210</v>
      </c>
      <c r="Y224" s="36">
        <f>IFERROR(IF(X224=0,"",ROUNDUP(X224/H224,0)*0.00502),"")</f>
        <v>0.502</v>
      </c>
      <c r="Z224" s="56"/>
      <c r="AA224" s="57"/>
      <c r="AE224" s="64"/>
      <c r="BB224" s="194" t="s">
        <v>1</v>
      </c>
      <c r="BL224" s="64">
        <f>IFERROR(W224*I224/H224,"0")</f>
        <v>220.00000000000003</v>
      </c>
      <c r="BM224" s="64">
        <f>IFERROR(X224*I224/H224,"0")</f>
        <v>220.00000000000003</v>
      </c>
      <c r="BN224" s="64">
        <f>IFERROR(1/J224*(W224/H224),"0")</f>
        <v>0.42735042735042739</v>
      </c>
      <c r="BO224" s="64">
        <f>IFERROR(1/J224*(X224/H224),"0")</f>
        <v>0.42735042735042739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7">
        <v>4680115882881</v>
      </c>
      <c r="E225" s="393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08" t="s">
        <v>70</v>
      </c>
      <c r="P226" s="409"/>
      <c r="Q226" s="409"/>
      <c r="R226" s="409"/>
      <c r="S226" s="409"/>
      <c r="T226" s="409"/>
      <c r="U226" s="410"/>
      <c r="V226" s="37" t="s">
        <v>71</v>
      </c>
      <c r="W226" s="387">
        <f>IFERROR(W224/H224,"0")+IFERROR(W225/H225,"0")</f>
        <v>100</v>
      </c>
      <c r="X226" s="387">
        <f>IFERROR(X224/H224,"0")+IFERROR(X225/H225,"0")</f>
        <v>100</v>
      </c>
      <c r="Y226" s="387">
        <f>IFERROR(IF(Y224="",0,Y224),"0")+IFERROR(IF(Y225="",0,Y225),"0")</f>
        <v>0.502</v>
      </c>
      <c r="Z226" s="388"/>
      <c r="AA226" s="388"/>
    </row>
    <row r="227" spans="1:67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6"/>
      <c r="O227" s="408" t="s">
        <v>70</v>
      </c>
      <c r="P227" s="409"/>
      <c r="Q227" s="409"/>
      <c r="R227" s="409"/>
      <c r="S227" s="409"/>
      <c r="T227" s="409"/>
      <c r="U227" s="410"/>
      <c r="V227" s="37" t="s">
        <v>66</v>
      </c>
      <c r="W227" s="387">
        <f>IFERROR(SUM(W224:W225),"0")</f>
        <v>210</v>
      </c>
      <c r="X227" s="387">
        <f>IFERROR(SUM(X224:X225),"0")</f>
        <v>210</v>
      </c>
      <c r="Y227" s="37"/>
      <c r="Z227" s="388"/>
      <c r="AA227" s="388"/>
    </row>
    <row r="228" spans="1:67" ht="16.5" hidden="1" customHeight="1" x14ac:dyDescent="0.25">
      <c r="A228" s="466" t="s">
        <v>362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9"/>
      <c r="AA228" s="379"/>
    </row>
    <row r="229" spans="1:67" ht="14.25" hidden="1" customHeight="1" x14ac:dyDescent="0.25">
      <c r="A229" s="400" t="s">
        <v>113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97">
        <v>4680115884137</v>
      </c>
      <c r="E230" s="393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4"/>
      <c r="U230" s="34"/>
      <c r="V230" s="35" t="s">
        <v>66</v>
      </c>
      <c r="W230" s="385">
        <v>200</v>
      </c>
      <c r="X230" s="386">
        <f t="shared" ref="X230:X237" si="44">IFERROR(IF(W230="",0,CEILING((W230/$H230),1)*$H230),"")</f>
        <v>208.79999999999998</v>
      </c>
      <c r="Y230" s="36">
        <f>IFERROR(IF(X230=0,"",ROUNDUP(X230/H230,0)*0.02175),"")</f>
        <v>0.39149999999999996</v>
      </c>
      <c r="Z230" s="56"/>
      <c r="AA230" s="57"/>
      <c r="AE230" s="64"/>
      <c r="BB230" s="196" t="s">
        <v>1</v>
      </c>
      <c r="BL230" s="64">
        <f t="shared" ref="BL230:BL237" si="45">IFERROR(W230*I230/H230,"0")</f>
        <v>208.27586206896552</v>
      </c>
      <c r="BM230" s="64">
        <f t="shared" ref="BM230:BM237" si="46">IFERROR(X230*I230/H230,"0")</f>
        <v>217.43999999999997</v>
      </c>
      <c r="BN230" s="64">
        <f t="shared" ref="BN230:BN237" si="47">IFERROR(1/J230*(W230/H230),"0")</f>
        <v>0.30788177339901479</v>
      </c>
      <c r="BO230" s="64">
        <f t="shared" ref="BO230:BO237" si="48">IFERROR(1/J230*(X230/H230),"0")</f>
        <v>0.3214285714285714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7">
        <v>4680115884137</v>
      </c>
      <c r="E231" s="393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43" t="s">
        <v>366</v>
      </c>
      <c r="P231" s="392"/>
      <c r="Q231" s="392"/>
      <c r="R231" s="392"/>
      <c r="S231" s="393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7">
        <v>4680115884236</v>
      </c>
      <c r="E232" s="393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4301011721</v>
      </c>
      <c r="D233" s="397">
        <v>4680115884175</v>
      </c>
      <c r="E233" s="393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97">
        <v>4680115884144</v>
      </c>
      <c r="E234" s="393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4"/>
      <c r="U234" s="34"/>
      <c r="V234" s="35" t="s">
        <v>66</v>
      </c>
      <c r="W234" s="385">
        <v>24</v>
      </c>
      <c r="X234" s="386">
        <f t="shared" si="44"/>
        <v>24</v>
      </c>
      <c r="Y234" s="36">
        <f>IFERROR(IF(X234=0,"",ROUNDUP(X234/H234,0)*0.00937),"")</f>
        <v>5.6219999999999999E-2</v>
      </c>
      <c r="Z234" s="56"/>
      <c r="AA234" s="57"/>
      <c r="AE234" s="64"/>
      <c r="BB234" s="200" t="s">
        <v>1</v>
      </c>
      <c r="BL234" s="64">
        <f t="shared" si="45"/>
        <v>25.44</v>
      </c>
      <c r="BM234" s="64">
        <f t="shared" si="46"/>
        <v>25.44</v>
      </c>
      <c r="BN234" s="64">
        <f t="shared" si="47"/>
        <v>0.05</v>
      </c>
      <c r="BO234" s="64">
        <f t="shared" si="48"/>
        <v>0.05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7">
        <v>4680115885288</v>
      </c>
      <c r="E235" s="393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8" t="s">
        <v>375</v>
      </c>
      <c r="P235" s="392"/>
      <c r="Q235" s="392"/>
      <c r="R235" s="392"/>
      <c r="S235" s="393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7">
        <v>4680115884182</v>
      </c>
      <c r="E236" s="393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4301011722</v>
      </c>
      <c r="D237" s="397">
        <v>4680115884205</v>
      </c>
      <c r="E237" s="393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x14ac:dyDescent="0.2">
      <c r="A238" s="394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08" t="s">
        <v>70</v>
      </c>
      <c r="P238" s="409"/>
      <c r="Q238" s="409"/>
      <c r="R238" s="409"/>
      <c r="S238" s="409"/>
      <c r="T238" s="409"/>
      <c r="U238" s="410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23.241379310344829</v>
      </c>
      <c r="X238" s="387">
        <f>IFERROR(X230/H230,"0")+IFERROR(X231/H231,"0")+IFERROR(X232/H232,"0")+IFERROR(X233/H233,"0")+IFERROR(X234/H234,"0")+IFERROR(X235/H235,"0")+IFERROR(X236/H236,"0")+IFERROR(X237/H237,"0")</f>
        <v>24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0.44771999999999995</v>
      </c>
      <c r="Z238" s="388"/>
      <c r="AA238" s="388"/>
    </row>
    <row r="239" spans="1:67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6"/>
      <c r="O239" s="408" t="s">
        <v>70</v>
      </c>
      <c r="P239" s="409"/>
      <c r="Q239" s="409"/>
      <c r="R239" s="409"/>
      <c r="S239" s="409"/>
      <c r="T239" s="409"/>
      <c r="U239" s="410"/>
      <c r="V239" s="37" t="s">
        <v>66</v>
      </c>
      <c r="W239" s="387">
        <f>IFERROR(SUM(W230:W237),"0")</f>
        <v>224</v>
      </c>
      <c r="X239" s="387">
        <f>IFERROR(SUM(X230:X237),"0")</f>
        <v>232.79999999999998</v>
      </c>
      <c r="Y239" s="37"/>
      <c r="Z239" s="388"/>
      <c r="AA239" s="388"/>
    </row>
    <row r="240" spans="1:67" ht="16.5" hidden="1" customHeight="1" x14ac:dyDescent="0.25">
      <c r="A240" s="466" t="s">
        <v>380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9"/>
      <c r="AA240" s="379"/>
    </row>
    <row r="241" spans="1:67" ht="14.25" hidden="1" customHeight="1" x14ac:dyDescent="0.25">
      <c r="A241" s="400" t="s">
        <v>113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78"/>
      <c r="AA241" s="378"/>
    </row>
    <row r="242" spans="1:67" ht="27" hidden="1" customHeight="1" x14ac:dyDescent="0.25">
      <c r="A242" s="54" t="s">
        <v>381</v>
      </c>
      <c r="B242" s="54" t="s">
        <v>382</v>
      </c>
      <c r="C242" s="31">
        <v>4301012016</v>
      </c>
      <c r="D242" s="397">
        <v>4680115885554</v>
      </c>
      <c r="E242" s="393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33" t="s">
        <v>383</v>
      </c>
      <c r="P242" s="392"/>
      <c r="Q242" s="392"/>
      <c r="R242" s="392"/>
      <c r="S242" s="393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7">
        <v>4680115885615</v>
      </c>
      <c r="E243" s="393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28" t="s">
        <v>386</v>
      </c>
      <c r="P243" s="392"/>
      <c r="Q243" s="392"/>
      <c r="R243" s="392"/>
      <c r="S243" s="393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7">
        <v>4680115885646</v>
      </c>
      <c r="E244" s="393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9" t="s">
        <v>389</v>
      </c>
      <c r="P244" s="392"/>
      <c r="Q244" s="392"/>
      <c r="R244" s="392"/>
      <c r="S244" s="393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7">
        <v>4607091386011</v>
      </c>
      <c r="E245" s="393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7">
        <v>4607091387308</v>
      </c>
      <c r="E246" s="393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7">
        <v>4607091387339</v>
      </c>
      <c r="E247" s="393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7">
        <v>4680115881938</v>
      </c>
      <c r="E248" s="393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7">
        <v>4607091387346</v>
      </c>
      <c r="E249" s="393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hidden="1" x14ac:dyDescent="0.2">
      <c r="A250" s="394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08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6"/>
      <c r="O251" s="408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hidden="1" customHeight="1" x14ac:dyDescent="0.25">
      <c r="A252" s="400" t="s">
        <v>61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78"/>
      <c r="AA252" s="378"/>
    </row>
    <row r="253" spans="1:67" ht="27" hidden="1" customHeight="1" x14ac:dyDescent="0.25">
      <c r="A253" s="54" t="s">
        <v>400</v>
      </c>
      <c r="B253" s="54" t="s">
        <v>401</v>
      </c>
      <c r="C253" s="31">
        <v>4301030878</v>
      </c>
      <c r="D253" s="397">
        <v>4607091387193</v>
      </c>
      <c r="E253" s="393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4301031153</v>
      </c>
      <c r="D254" s="397">
        <v>4607091387230</v>
      </c>
      <c r="E254" s="393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7">
        <v>4607091387285</v>
      </c>
      <c r="E255" s="393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94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08" t="s">
        <v>70</v>
      </c>
      <c r="P256" s="409"/>
      <c r="Q256" s="409"/>
      <c r="R256" s="409"/>
      <c r="S256" s="409"/>
      <c r="T256" s="409"/>
      <c r="U256" s="410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hidden="1" x14ac:dyDescent="0.2">
      <c r="A257" s="395"/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6"/>
      <c r="O257" s="408" t="s">
        <v>70</v>
      </c>
      <c r="P257" s="409"/>
      <c r="Q257" s="409"/>
      <c r="R257" s="409"/>
      <c r="S257" s="409"/>
      <c r="T257" s="409"/>
      <c r="U257" s="410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hidden="1" customHeight="1" x14ac:dyDescent="0.25">
      <c r="A258" s="400" t="s">
        <v>72</v>
      </c>
      <c r="B258" s="395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  <c r="U258" s="395"/>
      <c r="V258" s="395"/>
      <c r="W258" s="395"/>
      <c r="X258" s="395"/>
      <c r="Y258" s="395"/>
      <c r="Z258" s="378"/>
      <c r="AA258" s="378"/>
    </row>
    <row r="259" spans="1:67" ht="16.5" hidden="1" customHeight="1" x14ac:dyDescent="0.25">
      <c r="A259" s="54" t="s">
        <v>406</v>
      </c>
      <c r="B259" s="54" t="s">
        <v>407</v>
      </c>
      <c r="C259" s="31">
        <v>4301051100</v>
      </c>
      <c r="D259" s="397">
        <v>4607091387766</v>
      </c>
      <c r="E259" s="393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7">
        <v>4607091387957</v>
      </c>
      <c r="E260" s="393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7">
        <v>4607091387964</v>
      </c>
      <c r="E261" s="393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7">
        <v>4680115884618</v>
      </c>
      <c r="E262" s="393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7">
        <v>4680115884588</v>
      </c>
      <c r="E263" s="393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7">
        <v>4607091387537</v>
      </c>
      <c r="E264" s="393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7">
        <v>4607091387513</v>
      </c>
      <c r="E265" s="393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hidden="1" x14ac:dyDescent="0.2">
      <c r="A266" s="394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08" t="s">
        <v>70</v>
      </c>
      <c r="P266" s="409"/>
      <c r="Q266" s="409"/>
      <c r="R266" s="409"/>
      <c r="S266" s="409"/>
      <c r="T266" s="409"/>
      <c r="U266" s="410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5"/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6"/>
      <c r="O267" s="408" t="s">
        <v>70</v>
      </c>
      <c r="P267" s="409"/>
      <c r="Q267" s="409"/>
      <c r="R267" s="409"/>
      <c r="S267" s="409"/>
      <c r="T267" s="409"/>
      <c r="U267" s="410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hidden="1" customHeight="1" x14ac:dyDescent="0.25">
      <c r="A268" s="400" t="s">
        <v>215</v>
      </c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78"/>
      <c r="AA268" s="378"/>
    </row>
    <row r="269" spans="1:67" ht="16.5" hidden="1" customHeight="1" x14ac:dyDescent="0.25">
      <c r="A269" s="54" t="s">
        <v>420</v>
      </c>
      <c r="B269" s="54" t="s">
        <v>421</v>
      </c>
      <c r="C269" s="31">
        <v>4301060379</v>
      </c>
      <c r="D269" s="397">
        <v>4607091380880</v>
      </c>
      <c r="E269" s="393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9" t="s">
        <v>422</v>
      </c>
      <c r="P269" s="392"/>
      <c r="Q269" s="392"/>
      <c r="R269" s="392"/>
      <c r="S269" s="393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7">
        <v>4607091384482</v>
      </c>
      <c r="E270" s="393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4"/>
      <c r="U270" s="34"/>
      <c r="V270" s="35" t="s">
        <v>66</v>
      </c>
      <c r="W270" s="385">
        <v>50</v>
      </c>
      <c r="X270" s="386">
        <f>IFERROR(IF(W270="",0,CEILING((W270/$H270),1)*$H270),"")</f>
        <v>54.6</v>
      </c>
      <c r="Y270" s="36">
        <f>IFERROR(IF(X270=0,"",ROUNDUP(X270/H270,0)*0.02175),"")</f>
        <v>0.15225</v>
      </c>
      <c r="Z270" s="56"/>
      <c r="AA270" s="57"/>
      <c r="AE270" s="64"/>
      <c r="BB270" s="223" t="s">
        <v>1</v>
      </c>
      <c r="BL270" s="64">
        <f>IFERROR(W270*I270/H270,"0")</f>
        <v>53.61538461538462</v>
      </c>
      <c r="BM270" s="64">
        <f>IFERROR(X270*I270/H270,"0")</f>
        <v>58.548000000000009</v>
      </c>
      <c r="BN270" s="64">
        <f>IFERROR(1/J270*(W270/H270),"0")</f>
        <v>0.11446886446886446</v>
      </c>
      <c r="BO270" s="64">
        <f>IFERROR(1/J270*(X270/H270),"0")</f>
        <v>0.125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97">
        <v>4607091380897</v>
      </c>
      <c r="E271" s="393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4"/>
      <c r="U271" s="34"/>
      <c r="V271" s="35" t="s">
        <v>66</v>
      </c>
      <c r="W271" s="385">
        <v>70</v>
      </c>
      <c r="X271" s="386">
        <f>IFERROR(IF(W271="",0,CEILING((W271/$H271),1)*$H271),"")</f>
        <v>75.600000000000009</v>
      </c>
      <c r="Y271" s="36">
        <f>IFERROR(IF(X271=0,"",ROUNDUP(X271/H271,0)*0.02175),"")</f>
        <v>0.19574999999999998</v>
      </c>
      <c r="Z271" s="56"/>
      <c r="AA271" s="57"/>
      <c r="AE271" s="64"/>
      <c r="BB271" s="224" t="s">
        <v>1</v>
      </c>
      <c r="BL271" s="64">
        <f>IFERROR(W271*I271/H271,"0")</f>
        <v>74.7</v>
      </c>
      <c r="BM271" s="64">
        <f>IFERROR(X271*I271/H271,"0")</f>
        <v>80.676000000000016</v>
      </c>
      <c r="BN271" s="64">
        <f>IFERROR(1/J271*(W271/H271),"0")</f>
        <v>0.14880952380952378</v>
      </c>
      <c r="BO271" s="64">
        <f>IFERROR(1/J271*(X271/H271),"0")</f>
        <v>0.1607142857142857</v>
      </c>
    </row>
    <row r="272" spans="1:67" x14ac:dyDescent="0.2">
      <c r="A272" s="394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08" t="s">
        <v>70</v>
      </c>
      <c r="P272" s="409"/>
      <c r="Q272" s="409"/>
      <c r="R272" s="409"/>
      <c r="S272" s="409"/>
      <c r="T272" s="409"/>
      <c r="U272" s="410"/>
      <c r="V272" s="37" t="s">
        <v>71</v>
      </c>
      <c r="W272" s="387">
        <f>IFERROR(W269/H269,"0")+IFERROR(W270/H270,"0")+IFERROR(W271/H271,"0")</f>
        <v>14.743589743589743</v>
      </c>
      <c r="X272" s="387">
        <f>IFERROR(X269/H269,"0")+IFERROR(X270/H270,"0")+IFERROR(X271/H271,"0")</f>
        <v>16</v>
      </c>
      <c r="Y272" s="387">
        <f>IFERROR(IF(Y269="",0,Y269),"0")+IFERROR(IF(Y270="",0,Y270),"0")+IFERROR(IF(Y271="",0,Y271),"0")</f>
        <v>0.34799999999999998</v>
      </c>
      <c r="Z272" s="388"/>
      <c r="AA272" s="388"/>
    </row>
    <row r="273" spans="1:67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6"/>
      <c r="O273" s="408" t="s">
        <v>70</v>
      </c>
      <c r="P273" s="409"/>
      <c r="Q273" s="409"/>
      <c r="R273" s="409"/>
      <c r="S273" s="409"/>
      <c r="T273" s="409"/>
      <c r="U273" s="410"/>
      <c r="V273" s="37" t="s">
        <v>66</v>
      </c>
      <c r="W273" s="387">
        <f>IFERROR(SUM(W269:W271),"0")</f>
        <v>120</v>
      </c>
      <c r="X273" s="387">
        <f>IFERROR(SUM(X269:X271),"0")</f>
        <v>130.20000000000002</v>
      </c>
      <c r="Y273" s="37"/>
      <c r="Z273" s="388"/>
      <c r="AA273" s="388"/>
    </row>
    <row r="274" spans="1:67" ht="14.25" hidden="1" customHeight="1" x14ac:dyDescent="0.25">
      <c r="A274" s="400" t="s">
        <v>91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7">
        <v>4607091388374</v>
      </c>
      <c r="E275" s="393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5" t="s">
        <v>429</v>
      </c>
      <c r="P275" s="392"/>
      <c r="Q275" s="392"/>
      <c r="R275" s="392"/>
      <c r="S275" s="393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430</v>
      </c>
      <c r="B276" s="54" t="s">
        <v>431</v>
      </c>
      <c r="C276" s="31">
        <v>4301030235</v>
      </c>
      <c r="D276" s="397">
        <v>4607091388381</v>
      </c>
      <c r="E276" s="393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1" t="s">
        <v>432</v>
      </c>
      <c r="P276" s="392"/>
      <c r="Q276" s="392"/>
      <c r="R276" s="392"/>
      <c r="S276" s="393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433</v>
      </c>
      <c r="B277" s="54" t="s">
        <v>434</v>
      </c>
      <c r="C277" s="31">
        <v>4301030233</v>
      </c>
      <c r="D277" s="397">
        <v>4607091388404</v>
      </c>
      <c r="E277" s="393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4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08" t="s">
        <v>70</v>
      </c>
      <c r="P278" s="409"/>
      <c r="Q278" s="409"/>
      <c r="R278" s="409"/>
      <c r="S278" s="409"/>
      <c r="T278" s="409"/>
      <c r="U278" s="410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hidden="1" x14ac:dyDescent="0.2">
      <c r="A279" s="395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6"/>
      <c r="O279" s="408" t="s">
        <v>70</v>
      </c>
      <c r="P279" s="409"/>
      <c r="Q279" s="409"/>
      <c r="R279" s="409"/>
      <c r="S279" s="409"/>
      <c r="T279" s="409"/>
      <c r="U279" s="410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hidden="1" customHeight="1" x14ac:dyDescent="0.25">
      <c r="A280" s="400" t="s">
        <v>435</v>
      </c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  <c r="U280" s="395"/>
      <c r="V280" s="395"/>
      <c r="W280" s="395"/>
      <c r="X280" s="395"/>
      <c r="Y280" s="395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7">
        <v>4680115881808</v>
      </c>
      <c r="E281" s="393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7">
        <v>4680115881822</v>
      </c>
      <c r="E282" s="393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442</v>
      </c>
      <c r="B283" s="54" t="s">
        <v>443</v>
      </c>
      <c r="C283" s="31">
        <v>4301180001</v>
      </c>
      <c r="D283" s="397">
        <v>4680115880016</v>
      </c>
      <c r="E283" s="393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4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08" t="s">
        <v>70</v>
      </c>
      <c r="P284" s="409"/>
      <c r="Q284" s="409"/>
      <c r="R284" s="409"/>
      <c r="S284" s="409"/>
      <c r="T284" s="409"/>
      <c r="U284" s="410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hidden="1" x14ac:dyDescent="0.2">
      <c r="A285" s="395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6"/>
      <c r="O285" s="408" t="s">
        <v>70</v>
      </c>
      <c r="P285" s="409"/>
      <c r="Q285" s="409"/>
      <c r="R285" s="409"/>
      <c r="S285" s="409"/>
      <c r="T285" s="409"/>
      <c r="U285" s="410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hidden="1" customHeight="1" x14ac:dyDescent="0.25">
      <c r="A286" s="466" t="s">
        <v>444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9"/>
      <c r="AA286" s="379"/>
    </row>
    <row r="287" spans="1:67" ht="14.25" hidden="1" customHeight="1" x14ac:dyDescent="0.25">
      <c r="A287" s="400" t="s">
        <v>113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78"/>
      <c r="AA287" s="378"/>
    </row>
    <row r="288" spans="1:67" ht="27" hidden="1" customHeight="1" x14ac:dyDescent="0.25">
      <c r="A288" s="54" t="s">
        <v>445</v>
      </c>
      <c r="B288" s="54" t="s">
        <v>446</v>
      </c>
      <c r="C288" s="31">
        <v>4301011315</v>
      </c>
      <c r="D288" s="397">
        <v>4607091387421</v>
      </c>
      <c r="E288" s="393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7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7">
        <v>4607091387421</v>
      </c>
      <c r="E289" s="393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7">
        <v>4607091387452</v>
      </c>
      <c r="E290" s="393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7">
        <v>4607091387452</v>
      </c>
      <c r="E291" s="393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7">
        <v>4607091385984</v>
      </c>
      <c r="E292" s="393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7">
        <v>4607091387438</v>
      </c>
      <c r="E293" s="393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7">
        <v>4607091387469</v>
      </c>
      <c r="E294" s="393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hidden="1" x14ac:dyDescent="0.2">
      <c r="A295" s="394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08" t="s">
        <v>70</v>
      </c>
      <c r="P295" s="409"/>
      <c r="Q295" s="409"/>
      <c r="R295" s="409"/>
      <c r="S295" s="409"/>
      <c r="T295" s="409"/>
      <c r="U295" s="410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hidden="1" x14ac:dyDescent="0.2">
      <c r="A296" s="395"/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6"/>
      <c r="O296" s="408" t="s">
        <v>70</v>
      </c>
      <c r="P296" s="409"/>
      <c r="Q296" s="409"/>
      <c r="R296" s="409"/>
      <c r="S296" s="409"/>
      <c r="T296" s="409"/>
      <c r="U296" s="410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hidden="1" customHeight="1" x14ac:dyDescent="0.25">
      <c r="A297" s="400" t="s">
        <v>61</v>
      </c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  <c r="R297" s="395"/>
      <c r="S297" s="395"/>
      <c r="T297" s="395"/>
      <c r="U297" s="395"/>
      <c r="V297" s="395"/>
      <c r="W297" s="395"/>
      <c r="X297" s="395"/>
      <c r="Y297" s="395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7">
        <v>4607091387292</v>
      </c>
      <c r="E298" s="393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4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08" t="s">
        <v>70</v>
      </c>
      <c r="P299" s="409"/>
      <c r="Q299" s="409"/>
      <c r="R299" s="409"/>
      <c r="S299" s="409"/>
      <c r="T299" s="409"/>
      <c r="U299" s="410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5"/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6"/>
      <c r="O300" s="408" t="s">
        <v>70</v>
      </c>
      <c r="P300" s="409"/>
      <c r="Q300" s="409"/>
      <c r="R300" s="409"/>
      <c r="S300" s="409"/>
      <c r="T300" s="409"/>
      <c r="U300" s="410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66" t="s">
        <v>459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9"/>
      <c r="AA301" s="379"/>
    </row>
    <row r="302" spans="1:67" ht="14.25" hidden="1" customHeight="1" x14ac:dyDescent="0.25">
      <c r="A302" s="400" t="s">
        <v>61</v>
      </c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  <c r="R302" s="395"/>
      <c r="S302" s="395"/>
      <c r="T302" s="395"/>
      <c r="U302" s="395"/>
      <c r="V302" s="395"/>
      <c r="W302" s="395"/>
      <c r="X302" s="395"/>
      <c r="Y302" s="395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97">
        <v>4607091383836</v>
      </c>
      <c r="E303" s="393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4"/>
      <c r="U303" s="34"/>
      <c r="V303" s="35" t="s">
        <v>66</v>
      </c>
      <c r="W303" s="385">
        <v>45</v>
      </c>
      <c r="X303" s="386">
        <f>IFERROR(IF(W303="",0,CEILING((W303/$H303),1)*$H303),"")</f>
        <v>45</v>
      </c>
      <c r="Y303" s="36">
        <f>IFERROR(IF(X303=0,"",ROUNDUP(X303/H303,0)*0.00753),"")</f>
        <v>0.18825</v>
      </c>
      <c r="Z303" s="56"/>
      <c r="AA303" s="57"/>
      <c r="AE303" s="64"/>
      <c r="BB303" s="239" t="s">
        <v>1</v>
      </c>
      <c r="BL303" s="64">
        <f>IFERROR(W303*I303/H303,"0")</f>
        <v>51.199999999999996</v>
      </c>
      <c r="BM303" s="64">
        <f>IFERROR(X303*I303/H303,"0")</f>
        <v>51.199999999999996</v>
      </c>
      <c r="BN303" s="64">
        <f>IFERROR(1/J303*(W303/H303),"0")</f>
        <v>0.16025641025641024</v>
      </c>
      <c r="BO303" s="64">
        <f>IFERROR(1/J303*(X303/H303),"0")</f>
        <v>0.16025641025641024</v>
      </c>
    </row>
    <row r="304" spans="1:67" x14ac:dyDescent="0.2">
      <c r="A304" s="394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08" t="s">
        <v>70</v>
      </c>
      <c r="P304" s="409"/>
      <c r="Q304" s="409"/>
      <c r="R304" s="409"/>
      <c r="S304" s="409"/>
      <c r="T304" s="409"/>
      <c r="U304" s="410"/>
      <c r="V304" s="37" t="s">
        <v>71</v>
      </c>
      <c r="W304" s="387">
        <f>IFERROR(W303/H303,"0")</f>
        <v>25</v>
      </c>
      <c r="X304" s="387">
        <f>IFERROR(X303/H303,"0")</f>
        <v>25</v>
      </c>
      <c r="Y304" s="387">
        <f>IFERROR(IF(Y303="",0,Y303),"0")</f>
        <v>0.18825</v>
      </c>
      <c r="Z304" s="388"/>
      <c r="AA304" s="388"/>
    </row>
    <row r="305" spans="1:67" x14ac:dyDescent="0.2">
      <c r="A305" s="395"/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6"/>
      <c r="O305" s="408" t="s">
        <v>70</v>
      </c>
      <c r="P305" s="409"/>
      <c r="Q305" s="409"/>
      <c r="R305" s="409"/>
      <c r="S305" s="409"/>
      <c r="T305" s="409"/>
      <c r="U305" s="410"/>
      <c r="V305" s="37" t="s">
        <v>66</v>
      </c>
      <c r="W305" s="387">
        <f>IFERROR(SUM(W303:W303),"0")</f>
        <v>45</v>
      </c>
      <c r="X305" s="387">
        <f>IFERROR(SUM(X303:X303),"0")</f>
        <v>45</v>
      </c>
      <c r="Y305" s="37"/>
      <c r="Z305" s="388"/>
      <c r="AA305" s="388"/>
    </row>
    <row r="306" spans="1:67" ht="14.25" hidden="1" customHeight="1" x14ac:dyDescent="0.25">
      <c r="A306" s="400" t="s">
        <v>72</v>
      </c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78"/>
      <c r="AA306" s="378"/>
    </row>
    <row r="307" spans="1:67" ht="27" hidden="1" customHeight="1" x14ac:dyDescent="0.25">
      <c r="A307" s="54" t="s">
        <v>462</v>
      </c>
      <c r="B307" s="54" t="s">
        <v>463</v>
      </c>
      <c r="C307" s="31">
        <v>4301051142</v>
      </c>
      <c r="D307" s="397">
        <v>4607091387919</v>
      </c>
      <c r="E307" s="393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97">
        <v>4680115883604</v>
      </c>
      <c r="E308" s="393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8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4"/>
      <c r="U308" s="34"/>
      <c r="V308" s="35" t="s">
        <v>66</v>
      </c>
      <c r="W308" s="385">
        <v>735</v>
      </c>
      <c r="X308" s="386">
        <f>IFERROR(IF(W308="",0,CEILING((W308/$H308),1)*$H308),"")</f>
        <v>735</v>
      </c>
      <c r="Y308" s="36">
        <f>IFERROR(IF(X308=0,"",ROUNDUP(X308/H308,0)*0.00753),"")</f>
        <v>2.6355</v>
      </c>
      <c r="Z308" s="56"/>
      <c r="AA308" s="57"/>
      <c r="AE308" s="64"/>
      <c r="BB308" s="241" t="s">
        <v>1</v>
      </c>
      <c r="BL308" s="64">
        <f>IFERROR(W308*I308/H308,"0")</f>
        <v>830.19999999999993</v>
      </c>
      <c r="BM308" s="64">
        <f>IFERROR(X308*I308/H308,"0")</f>
        <v>830.19999999999993</v>
      </c>
      <c r="BN308" s="64">
        <f>IFERROR(1/J308*(W308/H308),"0")</f>
        <v>2.2435897435897436</v>
      </c>
      <c r="BO308" s="64">
        <f>IFERROR(1/J308*(X308/H308),"0")</f>
        <v>2.2435897435897436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97">
        <v>4680115883567</v>
      </c>
      <c r="E309" s="393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4"/>
      <c r="U309" s="34"/>
      <c r="V309" s="35" t="s">
        <v>66</v>
      </c>
      <c r="W309" s="385">
        <v>1120</v>
      </c>
      <c r="X309" s="386">
        <f>IFERROR(IF(W309="",0,CEILING((W309/$H309),1)*$H309),"")</f>
        <v>1121.4000000000001</v>
      </c>
      <c r="Y309" s="36">
        <f>IFERROR(IF(X309=0,"",ROUNDUP(X309/H309,0)*0.00753),"")</f>
        <v>4.02102</v>
      </c>
      <c r="Z309" s="56"/>
      <c r="AA309" s="57"/>
      <c r="AE309" s="64"/>
      <c r="BB309" s="242" t="s">
        <v>1</v>
      </c>
      <c r="BL309" s="64">
        <f>IFERROR(W309*I309/H309,"0")</f>
        <v>1258.6666666666665</v>
      </c>
      <c r="BM309" s="64">
        <f>IFERROR(X309*I309/H309,"0")</f>
        <v>1260.24</v>
      </c>
      <c r="BN309" s="64">
        <f>IFERROR(1/J309*(W309/H309),"0")</f>
        <v>3.4188034188034182</v>
      </c>
      <c r="BO309" s="64">
        <f>IFERROR(1/J309*(X309/H309),"0")</f>
        <v>3.4230769230769229</v>
      </c>
    </row>
    <row r="310" spans="1:67" x14ac:dyDescent="0.2">
      <c r="A310" s="394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08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87">
        <f>IFERROR(W307/H307,"0")+IFERROR(W308/H308,"0")+IFERROR(W309/H309,"0")</f>
        <v>883.33333333333326</v>
      </c>
      <c r="X310" s="387">
        <f>IFERROR(X307/H307,"0")+IFERROR(X308/H308,"0")+IFERROR(X309/H309,"0")</f>
        <v>884</v>
      </c>
      <c r="Y310" s="387">
        <f>IFERROR(IF(Y307="",0,Y307),"0")+IFERROR(IF(Y308="",0,Y308),"0")+IFERROR(IF(Y309="",0,Y309),"0")</f>
        <v>6.6565200000000004</v>
      </c>
      <c r="Z310" s="388"/>
      <c r="AA310" s="388"/>
    </row>
    <row r="311" spans="1:67" x14ac:dyDescent="0.2">
      <c r="A311" s="395"/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6"/>
      <c r="O311" s="408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87">
        <f>IFERROR(SUM(W307:W309),"0")</f>
        <v>1855</v>
      </c>
      <c r="X311" s="387">
        <f>IFERROR(SUM(X307:X309),"0")</f>
        <v>1856.4</v>
      </c>
      <c r="Y311" s="37"/>
      <c r="Z311" s="388"/>
      <c r="AA311" s="388"/>
    </row>
    <row r="312" spans="1:67" ht="14.25" hidden="1" customHeight="1" x14ac:dyDescent="0.25">
      <c r="A312" s="400" t="s">
        <v>91</v>
      </c>
      <c r="B312" s="395"/>
      <c r="C312" s="395"/>
      <c r="D312" s="395"/>
      <c r="E312" s="395"/>
      <c r="F312" s="395"/>
      <c r="G312" s="395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  <c r="R312" s="395"/>
      <c r="S312" s="395"/>
      <c r="T312" s="395"/>
      <c r="U312" s="395"/>
      <c r="V312" s="395"/>
      <c r="W312" s="395"/>
      <c r="X312" s="395"/>
      <c r="Y312" s="395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7">
        <v>4607091383102</v>
      </c>
      <c r="E313" s="393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4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08" t="s">
        <v>70</v>
      </c>
      <c r="P314" s="409"/>
      <c r="Q314" s="409"/>
      <c r="R314" s="409"/>
      <c r="S314" s="409"/>
      <c r="T314" s="409"/>
      <c r="U314" s="410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5"/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6"/>
      <c r="O315" s="408" t="s">
        <v>70</v>
      </c>
      <c r="P315" s="409"/>
      <c r="Q315" s="409"/>
      <c r="R315" s="409"/>
      <c r="S315" s="409"/>
      <c r="T315" s="409"/>
      <c r="U315" s="410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401" t="s">
        <v>470</v>
      </c>
      <c r="B316" s="402"/>
      <c r="C316" s="402"/>
      <c r="D316" s="402"/>
      <c r="E316" s="402"/>
      <c r="F316" s="402"/>
      <c r="G316" s="402"/>
      <c r="H316" s="402"/>
      <c r="I316" s="402"/>
      <c r="J316" s="402"/>
      <c r="K316" s="402"/>
      <c r="L316" s="402"/>
      <c r="M316" s="402"/>
      <c r="N316" s="402"/>
      <c r="O316" s="402"/>
      <c r="P316" s="402"/>
      <c r="Q316" s="402"/>
      <c r="R316" s="402"/>
      <c r="S316" s="402"/>
      <c r="T316" s="402"/>
      <c r="U316" s="402"/>
      <c r="V316" s="402"/>
      <c r="W316" s="402"/>
      <c r="X316" s="402"/>
      <c r="Y316" s="402"/>
      <c r="Z316" s="48"/>
      <c r="AA316" s="48"/>
    </row>
    <row r="317" spans="1:67" ht="16.5" hidden="1" customHeight="1" x14ac:dyDescent="0.25">
      <c r="A317" s="466" t="s">
        <v>471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9"/>
      <c r="AA317" s="379"/>
    </row>
    <row r="318" spans="1:67" ht="14.25" hidden="1" customHeight="1" x14ac:dyDescent="0.25">
      <c r="A318" s="400" t="s">
        <v>113</v>
      </c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  <c r="R318" s="395"/>
      <c r="S318" s="395"/>
      <c r="T318" s="395"/>
      <c r="U318" s="395"/>
      <c r="V318" s="395"/>
      <c r="W318" s="395"/>
      <c r="X318" s="395"/>
      <c r="Y318" s="395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7">
        <v>4680115884885</v>
      </c>
      <c r="E319" s="393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5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7">
        <v>4680115884892</v>
      </c>
      <c r="E320" s="393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7">
        <v>4680115884830</v>
      </c>
      <c r="E321" s="393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7">
        <v>4680115884830</v>
      </c>
      <c r="E322" s="393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4"/>
      <c r="U322" s="34"/>
      <c r="V322" s="35" t="s">
        <v>66</v>
      </c>
      <c r="W322" s="385">
        <v>1400</v>
      </c>
      <c r="X322" s="386">
        <f t="shared" si="64"/>
        <v>1410</v>
      </c>
      <c r="Y322" s="36">
        <f>IFERROR(IF(X322=0,"",ROUNDUP(X322/H322,0)*0.02175),"")</f>
        <v>2.0444999999999998</v>
      </c>
      <c r="Z322" s="56"/>
      <c r="AA322" s="57"/>
      <c r="AE322" s="64"/>
      <c r="BB322" s="247" t="s">
        <v>1</v>
      </c>
      <c r="BL322" s="64">
        <f t="shared" si="65"/>
        <v>1444.8</v>
      </c>
      <c r="BM322" s="64">
        <f t="shared" si="66"/>
        <v>1455.12</v>
      </c>
      <c r="BN322" s="64">
        <f t="shared" si="67"/>
        <v>1.9444444444444442</v>
      </c>
      <c r="BO322" s="64">
        <f t="shared" si="68"/>
        <v>1.9583333333333333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7">
        <v>4680115884847</v>
      </c>
      <c r="E323" s="393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7">
        <v>4680115884847</v>
      </c>
      <c r="E324" s="393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4"/>
      <c r="U324" s="34"/>
      <c r="V324" s="35" t="s">
        <v>66</v>
      </c>
      <c r="W324" s="385">
        <v>300</v>
      </c>
      <c r="X324" s="386">
        <f t="shared" si="64"/>
        <v>300</v>
      </c>
      <c r="Y324" s="36">
        <f>IFERROR(IF(X324=0,"",ROUNDUP(X324/H324,0)*0.02175),"")</f>
        <v>0.43499999999999994</v>
      </c>
      <c r="Z324" s="56"/>
      <c r="AA324" s="57"/>
      <c r="AE324" s="64"/>
      <c r="BB324" s="249" t="s">
        <v>1</v>
      </c>
      <c r="BL324" s="64">
        <f t="shared" si="65"/>
        <v>309.60000000000002</v>
      </c>
      <c r="BM324" s="64">
        <f t="shared" si="66"/>
        <v>309.60000000000002</v>
      </c>
      <c r="BN324" s="64">
        <f t="shared" si="67"/>
        <v>0.41666666666666663</v>
      </c>
      <c r="BO324" s="64">
        <f t="shared" si="68"/>
        <v>0.41666666666666663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7">
        <v>4680115884854</v>
      </c>
      <c r="E325" s="393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7">
        <v>4680115884854</v>
      </c>
      <c r="E326" s="393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4"/>
      <c r="U326" s="34"/>
      <c r="V326" s="35" t="s">
        <v>66</v>
      </c>
      <c r="W326" s="385">
        <v>300</v>
      </c>
      <c r="X326" s="386">
        <f t="shared" si="64"/>
        <v>300</v>
      </c>
      <c r="Y326" s="36">
        <f>IFERROR(IF(X326=0,"",ROUNDUP(X326/H326,0)*0.02175),"")</f>
        <v>0.43499999999999994</v>
      </c>
      <c r="Z326" s="56"/>
      <c r="AA326" s="57"/>
      <c r="AE326" s="64"/>
      <c r="BB326" s="251" t="s">
        <v>1</v>
      </c>
      <c r="BL326" s="64">
        <f t="shared" si="65"/>
        <v>309.60000000000002</v>
      </c>
      <c r="BM326" s="64">
        <f t="shared" si="66"/>
        <v>309.60000000000002</v>
      </c>
      <c r="BN326" s="64">
        <f t="shared" si="67"/>
        <v>0.41666666666666663</v>
      </c>
      <c r="BO326" s="64">
        <f t="shared" si="68"/>
        <v>0.41666666666666663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7">
        <v>4680115884908</v>
      </c>
      <c r="E327" s="393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4301011868</v>
      </c>
      <c r="D328" s="397">
        <v>4680115884861</v>
      </c>
      <c r="E328" s="393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7">
        <v>4680115884922</v>
      </c>
      <c r="E329" s="393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7">
        <v>4680115882638</v>
      </c>
      <c r="E330" s="393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4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08" t="s">
        <v>70</v>
      </c>
      <c r="P331" s="409"/>
      <c r="Q331" s="409"/>
      <c r="R331" s="409"/>
      <c r="S331" s="409"/>
      <c r="T331" s="409"/>
      <c r="U331" s="410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133.33333333333331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134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2.9144999999999999</v>
      </c>
      <c r="Z331" s="388"/>
      <c r="AA331" s="388"/>
    </row>
    <row r="332" spans="1:67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6"/>
      <c r="O332" s="408" t="s">
        <v>70</v>
      </c>
      <c r="P332" s="409"/>
      <c r="Q332" s="409"/>
      <c r="R332" s="409"/>
      <c r="S332" s="409"/>
      <c r="T332" s="409"/>
      <c r="U332" s="410"/>
      <c r="V332" s="37" t="s">
        <v>66</v>
      </c>
      <c r="W332" s="387">
        <f>IFERROR(SUM(W319:W330),"0")</f>
        <v>2000</v>
      </c>
      <c r="X332" s="387">
        <f>IFERROR(SUM(X319:X330),"0")</f>
        <v>2010</v>
      </c>
      <c r="Y332" s="37"/>
      <c r="Z332" s="388"/>
      <c r="AA332" s="388"/>
    </row>
    <row r="333" spans="1:67" ht="14.25" hidden="1" customHeight="1" x14ac:dyDescent="0.25">
      <c r="A333" s="400" t="s">
        <v>105</v>
      </c>
      <c r="B333" s="395"/>
      <c r="C333" s="395"/>
      <c r="D333" s="395"/>
      <c r="E333" s="395"/>
      <c r="F333" s="395"/>
      <c r="G333" s="395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  <c r="R333" s="395"/>
      <c r="S333" s="395"/>
      <c r="T333" s="395"/>
      <c r="U333" s="395"/>
      <c r="V333" s="395"/>
      <c r="W333" s="395"/>
      <c r="X333" s="395"/>
      <c r="Y333" s="395"/>
      <c r="Z333" s="378"/>
      <c r="AA333" s="378"/>
    </row>
    <row r="334" spans="1:67" ht="27" hidden="1" customHeight="1" x14ac:dyDescent="0.25">
      <c r="A334" s="54" t="s">
        <v>493</v>
      </c>
      <c r="B334" s="54" t="s">
        <v>494</v>
      </c>
      <c r="C334" s="31">
        <v>4301020178</v>
      </c>
      <c r="D334" s="397">
        <v>4607091383980</v>
      </c>
      <c r="E334" s="393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4"/>
      <c r="U334" s="34"/>
      <c r="V334" s="35" t="s">
        <v>66</v>
      </c>
      <c r="W334" s="385">
        <v>0</v>
      </c>
      <c r="X334" s="386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7">
        <v>4680115883314</v>
      </c>
      <c r="E335" s="393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4301020179</v>
      </c>
      <c r="D336" s="397">
        <v>4607091384178</v>
      </c>
      <c r="E336" s="393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hidden="1" x14ac:dyDescent="0.2">
      <c r="A337" s="394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08" t="s">
        <v>70</v>
      </c>
      <c r="P337" s="409"/>
      <c r="Q337" s="409"/>
      <c r="R337" s="409"/>
      <c r="S337" s="409"/>
      <c r="T337" s="409"/>
      <c r="U337" s="410"/>
      <c r="V337" s="37" t="s">
        <v>71</v>
      </c>
      <c r="W337" s="387">
        <f>IFERROR(W334/H334,"0")+IFERROR(W335/H335,"0")+IFERROR(W336/H336,"0")</f>
        <v>0</v>
      </c>
      <c r="X337" s="387">
        <f>IFERROR(X334/H334,"0")+IFERROR(X335/H335,"0")+IFERROR(X336/H336,"0")</f>
        <v>0</v>
      </c>
      <c r="Y337" s="387">
        <f>IFERROR(IF(Y334="",0,Y334),"0")+IFERROR(IF(Y335="",0,Y335),"0")+IFERROR(IF(Y336="",0,Y336),"0")</f>
        <v>0</v>
      </c>
      <c r="Z337" s="388"/>
      <c r="AA337" s="388"/>
    </row>
    <row r="338" spans="1:67" hidden="1" x14ac:dyDescent="0.2">
      <c r="A338" s="395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6"/>
      <c r="O338" s="408" t="s">
        <v>70</v>
      </c>
      <c r="P338" s="409"/>
      <c r="Q338" s="409"/>
      <c r="R338" s="409"/>
      <c r="S338" s="409"/>
      <c r="T338" s="409"/>
      <c r="U338" s="410"/>
      <c r="V338" s="37" t="s">
        <v>66</v>
      </c>
      <c r="W338" s="387">
        <f>IFERROR(SUM(W334:W336),"0")</f>
        <v>0</v>
      </c>
      <c r="X338" s="387">
        <f>IFERROR(SUM(X334:X336),"0")</f>
        <v>0</v>
      </c>
      <c r="Y338" s="37"/>
      <c r="Z338" s="388"/>
      <c r="AA338" s="388"/>
    </row>
    <row r="339" spans="1:67" ht="14.25" hidden="1" customHeight="1" x14ac:dyDescent="0.25">
      <c r="A339" s="400" t="s">
        <v>72</v>
      </c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  <c r="R339" s="395"/>
      <c r="S339" s="395"/>
      <c r="T339" s="395"/>
      <c r="U339" s="395"/>
      <c r="V339" s="395"/>
      <c r="W339" s="395"/>
      <c r="X339" s="395"/>
      <c r="Y339" s="395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7">
        <v>4607091383928</v>
      </c>
      <c r="E340" s="393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7">
        <v>4607091383928</v>
      </c>
      <c r="E341" s="393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97">
        <v>4607091384260</v>
      </c>
      <c r="E342" s="393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6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4"/>
      <c r="U342" s="34"/>
      <c r="V342" s="35" t="s">
        <v>66</v>
      </c>
      <c r="W342" s="385">
        <v>60</v>
      </c>
      <c r="X342" s="386">
        <f>IFERROR(IF(W342="",0,CEILING((W342/$H342),1)*$H342),"")</f>
        <v>62.4</v>
      </c>
      <c r="Y342" s="36">
        <f>IFERROR(IF(X342=0,"",ROUNDUP(X342/H342,0)*0.02175),"")</f>
        <v>0.17399999999999999</v>
      </c>
      <c r="Z342" s="56"/>
      <c r="AA342" s="57"/>
      <c r="AE342" s="64"/>
      <c r="BB342" s="261" t="s">
        <v>1</v>
      </c>
      <c r="BL342" s="64">
        <f>IFERROR(W342*I342/H342,"0")</f>
        <v>64.338461538461544</v>
      </c>
      <c r="BM342" s="64">
        <f>IFERROR(X342*I342/H342,"0")</f>
        <v>66.912000000000006</v>
      </c>
      <c r="BN342" s="64">
        <f>IFERROR(1/J342*(W342/H342),"0")</f>
        <v>0.13736263736263735</v>
      </c>
      <c r="BO342" s="64">
        <f>IFERROR(1/J342*(X342/H342),"0")</f>
        <v>0.14285714285714285</v>
      </c>
    </row>
    <row r="343" spans="1:67" x14ac:dyDescent="0.2">
      <c r="A343" s="394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08" t="s">
        <v>70</v>
      </c>
      <c r="P343" s="409"/>
      <c r="Q343" s="409"/>
      <c r="R343" s="409"/>
      <c r="S343" s="409"/>
      <c r="T343" s="409"/>
      <c r="U343" s="410"/>
      <c r="V343" s="37" t="s">
        <v>71</v>
      </c>
      <c r="W343" s="387">
        <f>IFERROR(W340/H340,"0")+IFERROR(W341/H341,"0")+IFERROR(W342/H342,"0")</f>
        <v>7.6923076923076925</v>
      </c>
      <c r="X343" s="387">
        <f>IFERROR(X340/H340,"0")+IFERROR(X341/H341,"0")+IFERROR(X342/H342,"0")</f>
        <v>8</v>
      </c>
      <c r="Y343" s="387">
        <f>IFERROR(IF(Y340="",0,Y340),"0")+IFERROR(IF(Y341="",0,Y341),"0")+IFERROR(IF(Y342="",0,Y342),"0")</f>
        <v>0.17399999999999999</v>
      </c>
      <c r="Z343" s="388"/>
      <c r="AA343" s="388"/>
    </row>
    <row r="344" spans="1:67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6"/>
      <c r="O344" s="408" t="s">
        <v>70</v>
      </c>
      <c r="P344" s="409"/>
      <c r="Q344" s="409"/>
      <c r="R344" s="409"/>
      <c r="S344" s="409"/>
      <c r="T344" s="409"/>
      <c r="U344" s="410"/>
      <c r="V344" s="37" t="s">
        <v>66</v>
      </c>
      <c r="W344" s="387">
        <f>IFERROR(SUM(W340:W342),"0")</f>
        <v>60</v>
      </c>
      <c r="X344" s="387">
        <f>IFERROR(SUM(X340:X342),"0")</f>
        <v>62.4</v>
      </c>
      <c r="Y344" s="37"/>
      <c r="Z344" s="388"/>
      <c r="AA344" s="388"/>
    </row>
    <row r="345" spans="1:67" ht="14.25" hidden="1" customHeight="1" x14ac:dyDescent="0.25">
      <c r="A345" s="400" t="s">
        <v>215</v>
      </c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  <c r="U345" s="395"/>
      <c r="V345" s="395"/>
      <c r="W345" s="395"/>
      <c r="X345" s="395"/>
      <c r="Y345" s="395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97">
        <v>4607091384673</v>
      </c>
      <c r="E346" s="393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4"/>
      <c r="U346" s="34"/>
      <c r="V346" s="35" t="s">
        <v>66</v>
      </c>
      <c r="W346" s="385">
        <v>80</v>
      </c>
      <c r="X346" s="386">
        <f>IFERROR(IF(W346="",0,CEILING((W346/$H346),1)*$H346),"")</f>
        <v>85.8</v>
      </c>
      <c r="Y346" s="36">
        <f>IFERROR(IF(X346=0,"",ROUNDUP(X346/H346,0)*0.02175),"")</f>
        <v>0.23924999999999999</v>
      </c>
      <c r="Z346" s="56"/>
      <c r="AA346" s="57"/>
      <c r="AE346" s="64"/>
      <c r="BB346" s="262" t="s">
        <v>1</v>
      </c>
      <c r="BL346" s="64">
        <f>IFERROR(W346*I346/H346,"0")</f>
        <v>85.784615384615407</v>
      </c>
      <c r="BM346" s="64">
        <f>IFERROR(X346*I346/H346,"0")</f>
        <v>92.004000000000005</v>
      </c>
      <c r="BN346" s="64">
        <f>IFERROR(1/J346*(W346/H346),"0")</f>
        <v>0.18315018315018317</v>
      </c>
      <c r="BO346" s="64">
        <f>IFERROR(1/J346*(X346/H346),"0")</f>
        <v>0.19642857142857142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7">
        <v>4607091384673</v>
      </c>
      <c r="E347" s="393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4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08" t="s">
        <v>70</v>
      </c>
      <c r="P348" s="409"/>
      <c r="Q348" s="409"/>
      <c r="R348" s="409"/>
      <c r="S348" s="409"/>
      <c r="T348" s="409"/>
      <c r="U348" s="410"/>
      <c r="V348" s="37" t="s">
        <v>71</v>
      </c>
      <c r="W348" s="387">
        <f>IFERROR(W346/H346,"0")+IFERROR(W347/H347,"0")</f>
        <v>10.256410256410257</v>
      </c>
      <c r="X348" s="387">
        <f>IFERROR(X346/H346,"0")+IFERROR(X347/H347,"0")</f>
        <v>11</v>
      </c>
      <c r="Y348" s="387">
        <f>IFERROR(IF(Y346="",0,Y346),"0")+IFERROR(IF(Y347="",0,Y347),"0")</f>
        <v>0.23924999999999999</v>
      </c>
      <c r="Z348" s="388"/>
      <c r="AA348" s="388"/>
    </row>
    <row r="349" spans="1:67" x14ac:dyDescent="0.2">
      <c r="A349" s="395"/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6"/>
      <c r="O349" s="408" t="s">
        <v>70</v>
      </c>
      <c r="P349" s="409"/>
      <c r="Q349" s="409"/>
      <c r="R349" s="409"/>
      <c r="S349" s="409"/>
      <c r="T349" s="409"/>
      <c r="U349" s="410"/>
      <c r="V349" s="37" t="s">
        <v>66</v>
      </c>
      <c r="W349" s="387">
        <f>IFERROR(SUM(W346:W347),"0")</f>
        <v>80</v>
      </c>
      <c r="X349" s="387">
        <f>IFERROR(SUM(X346:X347),"0")</f>
        <v>85.8</v>
      </c>
      <c r="Y349" s="37"/>
      <c r="Z349" s="388"/>
      <c r="AA349" s="388"/>
    </row>
    <row r="350" spans="1:67" ht="16.5" hidden="1" customHeight="1" x14ac:dyDescent="0.25">
      <c r="A350" s="466" t="s">
        <v>507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9"/>
      <c r="AA350" s="379"/>
    </row>
    <row r="351" spans="1:67" ht="14.25" hidden="1" customHeight="1" x14ac:dyDescent="0.25">
      <c r="A351" s="400" t="s">
        <v>113</v>
      </c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  <c r="U351" s="395"/>
      <c r="V351" s="395"/>
      <c r="W351" s="395"/>
      <c r="X351" s="395"/>
      <c r="Y351" s="395"/>
      <c r="Z351" s="378"/>
      <c r="AA351" s="378"/>
    </row>
    <row r="352" spans="1:67" ht="37.5" hidden="1" customHeight="1" x14ac:dyDescent="0.25">
      <c r="A352" s="54" t="s">
        <v>508</v>
      </c>
      <c r="B352" s="54" t="s">
        <v>509</v>
      </c>
      <c r="C352" s="31">
        <v>4301011324</v>
      </c>
      <c r="D352" s="397">
        <v>4607091384185</v>
      </c>
      <c r="E352" s="393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7">
        <v>4607091384192</v>
      </c>
      <c r="E353" s="393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7">
        <v>4680115881907</v>
      </c>
      <c r="E354" s="393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7">
        <v>4680115883925</v>
      </c>
      <c r="E355" s="393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394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08" t="s">
        <v>70</v>
      </c>
      <c r="P356" s="409"/>
      <c r="Q356" s="409"/>
      <c r="R356" s="409"/>
      <c r="S356" s="409"/>
      <c r="T356" s="409"/>
      <c r="U356" s="410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hidden="1" x14ac:dyDescent="0.2">
      <c r="A357" s="395"/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6"/>
      <c r="O357" s="408" t="s">
        <v>70</v>
      </c>
      <c r="P357" s="409"/>
      <c r="Q357" s="409"/>
      <c r="R357" s="409"/>
      <c r="S357" s="409"/>
      <c r="T357" s="409"/>
      <c r="U357" s="410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hidden="1" customHeight="1" x14ac:dyDescent="0.25">
      <c r="A358" s="400" t="s">
        <v>61</v>
      </c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  <c r="R358" s="395"/>
      <c r="S358" s="395"/>
      <c r="T358" s="395"/>
      <c r="U358" s="395"/>
      <c r="V358" s="395"/>
      <c r="W358" s="395"/>
      <c r="X358" s="395"/>
      <c r="Y358" s="395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4301031139</v>
      </c>
      <c r="D359" s="397">
        <v>4607091384802</v>
      </c>
      <c r="E359" s="393"/>
      <c r="F359" s="384">
        <v>0.73</v>
      </c>
      <c r="G359" s="32">
        <v>6</v>
      </c>
      <c r="H359" s="384">
        <v>4.38</v>
      </c>
      <c r="I359" s="384">
        <v>4.58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4301031303</v>
      </c>
      <c r="D360" s="397">
        <v>4607091384802</v>
      </c>
      <c r="E360" s="393"/>
      <c r="F360" s="384">
        <v>0.73</v>
      </c>
      <c r="G360" s="32">
        <v>6</v>
      </c>
      <c r="H360" s="384">
        <v>4.38</v>
      </c>
      <c r="I360" s="384">
        <v>4.6399999999999997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7">
        <v>4607091384826</v>
      </c>
      <c r="E361" s="393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4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08" t="s">
        <v>70</v>
      </c>
      <c r="P362" s="409"/>
      <c r="Q362" s="409"/>
      <c r="R362" s="409"/>
      <c r="S362" s="409"/>
      <c r="T362" s="409"/>
      <c r="U362" s="410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5"/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6"/>
      <c r="O363" s="408" t="s">
        <v>70</v>
      </c>
      <c r="P363" s="409"/>
      <c r="Q363" s="409"/>
      <c r="R363" s="409"/>
      <c r="S363" s="409"/>
      <c r="T363" s="409"/>
      <c r="U363" s="410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0" t="s">
        <v>72</v>
      </c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  <c r="R364" s="395"/>
      <c r="S364" s="395"/>
      <c r="T364" s="395"/>
      <c r="U364" s="395"/>
      <c r="V364" s="395"/>
      <c r="W364" s="395"/>
      <c r="X364" s="395"/>
      <c r="Y364" s="395"/>
      <c r="Z364" s="378"/>
      <c r="AA364" s="378"/>
    </row>
    <row r="365" spans="1:67" ht="27" hidden="1" customHeight="1" x14ac:dyDescent="0.25">
      <c r="A365" s="54" t="s">
        <v>521</v>
      </c>
      <c r="B365" s="54" t="s">
        <v>522</v>
      </c>
      <c r="C365" s="31">
        <v>4301051635</v>
      </c>
      <c r="D365" s="397">
        <v>4607091384246</v>
      </c>
      <c r="E365" s="393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6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7">
        <v>4680115881976</v>
      </c>
      <c r="E366" s="393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7">
        <v>4607091384253</v>
      </c>
      <c r="E367" s="393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7">
        <v>4607091384253</v>
      </c>
      <c r="E368" s="393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7">
        <v>4680115881969</v>
      </c>
      <c r="E369" s="393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394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08" t="s">
        <v>70</v>
      </c>
      <c r="P370" s="409"/>
      <c r="Q370" s="409"/>
      <c r="R370" s="409"/>
      <c r="S370" s="409"/>
      <c r="T370" s="409"/>
      <c r="U370" s="410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hidden="1" x14ac:dyDescent="0.2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6"/>
      <c r="O371" s="408" t="s">
        <v>70</v>
      </c>
      <c r="P371" s="409"/>
      <c r="Q371" s="409"/>
      <c r="R371" s="409"/>
      <c r="S371" s="409"/>
      <c r="T371" s="409"/>
      <c r="U371" s="410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hidden="1" customHeight="1" x14ac:dyDescent="0.25">
      <c r="A372" s="400" t="s">
        <v>215</v>
      </c>
      <c r="B372" s="395"/>
      <c r="C372" s="395"/>
      <c r="D372" s="395"/>
      <c r="E372" s="395"/>
      <c r="F372" s="395"/>
      <c r="G372" s="395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  <c r="R372" s="395"/>
      <c r="S372" s="395"/>
      <c r="T372" s="395"/>
      <c r="U372" s="395"/>
      <c r="V372" s="395"/>
      <c r="W372" s="395"/>
      <c r="X372" s="395"/>
      <c r="Y372" s="395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7">
        <v>4607091389357</v>
      </c>
      <c r="E373" s="393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7">
        <v>4607091389357</v>
      </c>
      <c r="E374" s="393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4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4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08" t="s">
        <v>70</v>
      </c>
      <c r="P375" s="409"/>
      <c r="Q375" s="409"/>
      <c r="R375" s="409"/>
      <c r="S375" s="409"/>
      <c r="T375" s="409"/>
      <c r="U375" s="410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5"/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6"/>
      <c r="O376" s="408" t="s">
        <v>70</v>
      </c>
      <c r="P376" s="409"/>
      <c r="Q376" s="409"/>
      <c r="R376" s="409"/>
      <c r="S376" s="409"/>
      <c r="T376" s="409"/>
      <c r="U376" s="410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401" t="s">
        <v>533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8"/>
      <c r="AA377" s="48"/>
    </row>
    <row r="378" spans="1:67" ht="16.5" hidden="1" customHeight="1" x14ac:dyDescent="0.25">
      <c r="A378" s="466" t="s">
        <v>534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9"/>
      <c r="AA378" s="379"/>
    </row>
    <row r="379" spans="1:67" ht="14.25" hidden="1" customHeight="1" x14ac:dyDescent="0.25">
      <c r="A379" s="400" t="s">
        <v>113</v>
      </c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  <c r="R379" s="395"/>
      <c r="S379" s="395"/>
      <c r="T379" s="395"/>
      <c r="U379" s="395"/>
      <c r="V379" s="395"/>
      <c r="W379" s="395"/>
      <c r="X379" s="395"/>
      <c r="Y379" s="395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7">
        <v>4607091389708</v>
      </c>
      <c r="E380" s="393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97">
        <v>4607091389692</v>
      </c>
      <c r="E381" s="393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4"/>
      <c r="U381" s="34"/>
      <c r="V381" s="35" t="s">
        <v>66</v>
      </c>
      <c r="W381" s="385">
        <v>36</v>
      </c>
      <c r="X381" s="386">
        <f>IFERROR(IF(W381="",0,CEILING((W381/$H381),1)*$H381),"")</f>
        <v>37.800000000000004</v>
      </c>
      <c r="Y381" s="36">
        <f>IFERROR(IF(X381=0,"",ROUNDUP(X381/H381,0)*0.00753),"")</f>
        <v>0.10542</v>
      </c>
      <c r="Z381" s="56"/>
      <c r="AA381" s="57"/>
      <c r="AE381" s="64"/>
      <c r="BB381" s="279" t="s">
        <v>1</v>
      </c>
      <c r="BL381" s="64">
        <f>IFERROR(W381*I381/H381,"0")</f>
        <v>38.666666666666664</v>
      </c>
      <c r="BM381" s="64">
        <f>IFERROR(X381*I381/H381,"0")</f>
        <v>40.6</v>
      </c>
      <c r="BN381" s="64">
        <f>IFERROR(1/J381*(W381/H381),"0")</f>
        <v>8.5470085470085458E-2</v>
      </c>
      <c r="BO381" s="64">
        <f>IFERROR(1/J381*(X381/H381),"0")</f>
        <v>8.9743589743589744E-2</v>
      </c>
    </row>
    <row r="382" spans="1:67" x14ac:dyDescent="0.2">
      <c r="A382" s="394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08" t="s">
        <v>70</v>
      </c>
      <c r="P382" s="409"/>
      <c r="Q382" s="409"/>
      <c r="R382" s="409"/>
      <c r="S382" s="409"/>
      <c r="T382" s="409"/>
      <c r="U382" s="410"/>
      <c r="V382" s="37" t="s">
        <v>71</v>
      </c>
      <c r="W382" s="387">
        <f>IFERROR(W380/H380,"0")+IFERROR(W381/H381,"0")</f>
        <v>13.333333333333332</v>
      </c>
      <c r="X382" s="387">
        <f>IFERROR(X380/H380,"0")+IFERROR(X381/H381,"0")</f>
        <v>14</v>
      </c>
      <c r="Y382" s="387">
        <f>IFERROR(IF(Y380="",0,Y380),"0")+IFERROR(IF(Y381="",0,Y381),"0")</f>
        <v>0.10542</v>
      </c>
      <c r="Z382" s="388"/>
      <c r="AA382" s="388"/>
    </row>
    <row r="383" spans="1:67" x14ac:dyDescent="0.2">
      <c r="A383" s="395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6"/>
      <c r="O383" s="408" t="s">
        <v>70</v>
      </c>
      <c r="P383" s="409"/>
      <c r="Q383" s="409"/>
      <c r="R383" s="409"/>
      <c r="S383" s="409"/>
      <c r="T383" s="409"/>
      <c r="U383" s="410"/>
      <c r="V383" s="37" t="s">
        <v>66</v>
      </c>
      <c r="W383" s="387">
        <f>IFERROR(SUM(W380:W381),"0")</f>
        <v>36</v>
      </c>
      <c r="X383" s="387">
        <f>IFERROR(SUM(X380:X381),"0")</f>
        <v>37.800000000000004</v>
      </c>
      <c r="Y383" s="37"/>
      <c r="Z383" s="388"/>
      <c r="AA383" s="388"/>
    </row>
    <row r="384" spans="1:67" ht="14.25" hidden="1" customHeight="1" x14ac:dyDescent="0.25">
      <c r="A384" s="400" t="s">
        <v>61</v>
      </c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  <c r="R384" s="395"/>
      <c r="S384" s="395"/>
      <c r="T384" s="395"/>
      <c r="U384" s="395"/>
      <c r="V384" s="395"/>
      <c r="W384" s="395"/>
      <c r="X384" s="395"/>
      <c r="Y384" s="395"/>
      <c r="Z384" s="378"/>
      <c r="AA384" s="378"/>
    </row>
    <row r="385" spans="1:67" ht="27" hidden="1" customHeight="1" x14ac:dyDescent="0.25">
      <c r="A385" s="54" t="s">
        <v>539</v>
      </c>
      <c r="B385" s="54" t="s">
        <v>540</v>
      </c>
      <c r="C385" s="31">
        <v>4301031177</v>
      </c>
      <c r="D385" s="397">
        <v>4607091389753</v>
      </c>
      <c r="E385" s="393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2"/>
      <c r="Q385" s="392"/>
      <c r="R385" s="392"/>
      <c r="S385" s="393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hidden="1" customHeight="1" x14ac:dyDescent="0.25">
      <c r="A386" s="54" t="s">
        <v>539</v>
      </c>
      <c r="B386" s="54" t="s">
        <v>541</v>
      </c>
      <c r="C386" s="31">
        <v>4301031322</v>
      </c>
      <c r="D386" s="397">
        <v>4607091389753</v>
      </c>
      <c r="E386" s="393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3" t="s">
        <v>542</v>
      </c>
      <c r="P386" s="392"/>
      <c r="Q386" s="392"/>
      <c r="R386" s="392"/>
      <c r="S386" s="393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4301031174</v>
      </c>
      <c r="D387" s="397">
        <v>4607091389760</v>
      </c>
      <c r="E387" s="393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2"/>
      <c r="Q387" s="392"/>
      <c r="R387" s="392"/>
      <c r="S387" s="393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545</v>
      </c>
      <c r="C388" s="31">
        <v>4301031323</v>
      </c>
      <c r="D388" s="397">
        <v>4607091389760</v>
      </c>
      <c r="E388" s="393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54" t="s">
        <v>546</v>
      </c>
      <c r="P388" s="392"/>
      <c r="Q388" s="392"/>
      <c r="R388" s="392"/>
      <c r="S388" s="393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547</v>
      </c>
      <c r="B389" s="54" t="s">
        <v>548</v>
      </c>
      <c r="C389" s="31">
        <v>4301031356</v>
      </c>
      <c r="D389" s="397">
        <v>4607091389746</v>
      </c>
      <c r="E389" s="393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57" t="s">
        <v>549</v>
      </c>
      <c r="P389" s="392"/>
      <c r="Q389" s="392"/>
      <c r="R389" s="392"/>
      <c r="S389" s="393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547</v>
      </c>
      <c r="B390" s="54" t="s">
        <v>550</v>
      </c>
      <c r="C390" s="31">
        <v>4301031325</v>
      </c>
      <c r="D390" s="397">
        <v>4607091389746</v>
      </c>
      <c r="E390" s="393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1" t="s">
        <v>549</v>
      </c>
      <c r="P390" s="392"/>
      <c r="Q390" s="392"/>
      <c r="R390" s="392"/>
      <c r="S390" s="393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97">
        <v>4680115882928</v>
      </c>
      <c r="E391" s="393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4"/>
      <c r="U391" s="34"/>
      <c r="V391" s="35" t="s">
        <v>66</v>
      </c>
      <c r="W391" s="385">
        <v>25.2</v>
      </c>
      <c r="X391" s="386">
        <f t="shared" si="69"/>
        <v>25.2</v>
      </c>
      <c r="Y391" s="36">
        <f t="shared" si="70"/>
        <v>0.11295000000000001</v>
      </c>
      <c r="Z391" s="56"/>
      <c r="AA391" s="57"/>
      <c r="AE391" s="64"/>
      <c r="BB391" s="286" t="s">
        <v>1</v>
      </c>
      <c r="BL391" s="64">
        <f t="shared" si="71"/>
        <v>39</v>
      </c>
      <c r="BM391" s="64">
        <f t="shared" si="72"/>
        <v>39</v>
      </c>
      <c r="BN391" s="64">
        <f t="shared" si="73"/>
        <v>9.6153846153846145E-2</v>
      </c>
      <c r="BO391" s="64">
        <f t="shared" si="74"/>
        <v>9.6153846153846145E-2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7">
        <v>4680115883147</v>
      </c>
      <c r="E392" s="393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2" t="s">
        <v>555</v>
      </c>
      <c r="P392" s="392"/>
      <c r="Q392" s="392"/>
      <c r="R392" s="392"/>
      <c r="S392" s="393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7">
        <v>4680115883147</v>
      </c>
      <c r="E393" s="393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4301031178</v>
      </c>
      <c r="D394" s="397">
        <v>4607091384338</v>
      </c>
      <c r="E394" s="393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2"/>
      <c r="Q394" s="392"/>
      <c r="R394" s="392"/>
      <c r="S394" s="393"/>
      <c r="T394" s="34"/>
      <c r="U394" s="34"/>
      <c r="V394" s="35" t="s">
        <v>66</v>
      </c>
      <c r="W394" s="385">
        <v>105</v>
      </c>
      <c r="X394" s="386">
        <f t="shared" si="69"/>
        <v>105</v>
      </c>
      <c r="Y394" s="36">
        <f t="shared" si="75"/>
        <v>0.251</v>
      </c>
      <c r="Z394" s="56"/>
      <c r="AA394" s="57"/>
      <c r="AE394" s="64"/>
      <c r="BB394" s="289" t="s">
        <v>1</v>
      </c>
      <c r="BL394" s="64">
        <f t="shared" si="71"/>
        <v>111.5</v>
      </c>
      <c r="BM394" s="64">
        <f t="shared" si="72"/>
        <v>111.5</v>
      </c>
      <c r="BN394" s="64">
        <f t="shared" si="73"/>
        <v>0.21367521367521369</v>
      </c>
      <c r="BO394" s="64">
        <f t="shared" si="74"/>
        <v>0.21367521367521369</v>
      </c>
    </row>
    <row r="395" spans="1:67" ht="27" hidden="1" customHeight="1" x14ac:dyDescent="0.25">
      <c r="A395" s="54" t="s">
        <v>557</v>
      </c>
      <c r="B395" s="54" t="s">
        <v>559</v>
      </c>
      <c r="C395" s="31">
        <v>4301031330</v>
      </c>
      <c r="D395" s="397">
        <v>4607091384338</v>
      </c>
      <c r="E395" s="393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95" t="s">
        <v>560</v>
      </c>
      <c r="P395" s="392"/>
      <c r="Q395" s="392"/>
      <c r="R395" s="392"/>
      <c r="S395" s="393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7">
        <v>4680115883154</v>
      </c>
      <c r="E396" s="393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0" t="s">
        <v>563</v>
      </c>
      <c r="P396" s="392"/>
      <c r="Q396" s="392"/>
      <c r="R396" s="392"/>
      <c r="S396" s="393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7">
        <v>4680115883154</v>
      </c>
      <c r="E397" s="393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4301031171</v>
      </c>
      <c r="D398" s="397">
        <v>4607091389524</v>
      </c>
      <c r="E398" s="393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2"/>
      <c r="Q398" s="392"/>
      <c r="R398" s="392"/>
      <c r="S398" s="393"/>
      <c r="T398" s="34"/>
      <c r="U398" s="34"/>
      <c r="V398" s="35" t="s">
        <v>66</v>
      </c>
      <c r="W398" s="385">
        <v>18.899999999999999</v>
      </c>
      <c r="X398" s="386">
        <f t="shared" si="69"/>
        <v>18.900000000000002</v>
      </c>
      <c r="Y398" s="36">
        <f t="shared" si="75"/>
        <v>4.5179999999999998E-2</v>
      </c>
      <c r="Z398" s="56"/>
      <c r="AA398" s="57"/>
      <c r="AE398" s="64"/>
      <c r="BB398" s="293" t="s">
        <v>1</v>
      </c>
      <c r="BL398" s="64">
        <f t="shared" si="71"/>
        <v>20.069999999999997</v>
      </c>
      <c r="BM398" s="64">
        <f t="shared" si="72"/>
        <v>20.07</v>
      </c>
      <c r="BN398" s="64">
        <f t="shared" si="73"/>
        <v>3.8461538461538457E-2</v>
      </c>
      <c r="BO398" s="64">
        <f t="shared" si="74"/>
        <v>3.8461538461538464E-2</v>
      </c>
    </row>
    <row r="399" spans="1:67" ht="37.5" hidden="1" customHeight="1" x14ac:dyDescent="0.25">
      <c r="A399" s="54" t="s">
        <v>565</v>
      </c>
      <c r="B399" s="54" t="s">
        <v>567</v>
      </c>
      <c r="C399" s="31">
        <v>4301031331</v>
      </c>
      <c r="D399" s="397">
        <v>4607091389524</v>
      </c>
      <c r="E399" s="393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27" t="s">
        <v>568</v>
      </c>
      <c r="P399" s="392"/>
      <c r="Q399" s="392"/>
      <c r="R399" s="392"/>
      <c r="S399" s="393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4301031337</v>
      </c>
      <c r="D400" s="397">
        <v>4680115883161</v>
      </c>
      <c r="E400" s="393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25" t="s">
        <v>571</v>
      </c>
      <c r="P400" s="392"/>
      <c r="Q400" s="392"/>
      <c r="R400" s="392"/>
      <c r="S400" s="393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572</v>
      </c>
      <c r="C401" s="31">
        <v>4301031258</v>
      </c>
      <c r="D401" s="397">
        <v>4680115883161</v>
      </c>
      <c r="E401" s="393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2"/>
      <c r="Q401" s="392"/>
      <c r="R401" s="392"/>
      <c r="S401" s="393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7">
        <v>4607091384345</v>
      </c>
      <c r="E402" s="393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5" t="s">
        <v>575</v>
      </c>
      <c r="P402" s="392"/>
      <c r="Q402" s="392"/>
      <c r="R402" s="392"/>
      <c r="S402" s="393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7">
        <v>4680115883178</v>
      </c>
      <c r="E403" s="393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4301031172</v>
      </c>
      <c r="D404" s="397">
        <v>4607091389531</v>
      </c>
      <c r="E404" s="393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2"/>
      <c r="Q404" s="392"/>
      <c r="R404" s="392"/>
      <c r="S404" s="393"/>
      <c r="T404" s="34"/>
      <c r="U404" s="34"/>
      <c r="V404" s="35" t="s">
        <v>66</v>
      </c>
      <c r="W404" s="385">
        <v>52.5</v>
      </c>
      <c r="X404" s="386">
        <f t="shared" si="69"/>
        <v>52.5</v>
      </c>
      <c r="Y404" s="36">
        <f t="shared" si="75"/>
        <v>0.1255</v>
      </c>
      <c r="Z404" s="56"/>
      <c r="AA404" s="57"/>
      <c r="AE404" s="64"/>
      <c r="BB404" s="299" t="s">
        <v>1</v>
      </c>
      <c r="BL404" s="64">
        <f t="shared" si="71"/>
        <v>55.75</v>
      </c>
      <c r="BM404" s="64">
        <f t="shared" si="72"/>
        <v>55.75</v>
      </c>
      <c r="BN404" s="64">
        <f t="shared" si="73"/>
        <v>0.10683760683760685</v>
      </c>
      <c r="BO404" s="64">
        <f t="shared" si="74"/>
        <v>0.10683760683760685</v>
      </c>
    </row>
    <row r="405" spans="1:67" ht="27" hidden="1" customHeight="1" x14ac:dyDescent="0.25">
      <c r="A405" s="54" t="s">
        <v>578</v>
      </c>
      <c r="B405" s="54" t="s">
        <v>580</v>
      </c>
      <c r="C405" s="31">
        <v>4301031333</v>
      </c>
      <c r="D405" s="397">
        <v>4607091389531</v>
      </c>
      <c r="E405" s="393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790" t="s">
        <v>581</v>
      </c>
      <c r="P405" s="392"/>
      <c r="Q405" s="392"/>
      <c r="R405" s="392"/>
      <c r="S405" s="393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4301031338</v>
      </c>
      <c r="D406" s="397">
        <v>4680115883185</v>
      </c>
      <c r="E406" s="393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1" t="s">
        <v>584</v>
      </c>
      <c r="P406" s="392"/>
      <c r="Q406" s="392"/>
      <c r="R406" s="392"/>
      <c r="S406" s="393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585</v>
      </c>
      <c r="C407" s="31">
        <v>4301031255</v>
      </c>
      <c r="D407" s="397">
        <v>4680115883185</v>
      </c>
      <c r="E407" s="393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2"/>
      <c r="Q407" s="392"/>
      <c r="R407" s="392"/>
      <c r="S407" s="393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4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08" t="s">
        <v>70</v>
      </c>
      <c r="P408" s="409"/>
      <c r="Q408" s="409"/>
      <c r="R408" s="409"/>
      <c r="S408" s="409"/>
      <c r="T408" s="409"/>
      <c r="U408" s="410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99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99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0.53462999999999994</v>
      </c>
      <c r="Z408" s="388"/>
      <c r="AA408" s="388"/>
    </row>
    <row r="409" spans="1:67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6"/>
      <c r="O409" s="408" t="s">
        <v>70</v>
      </c>
      <c r="P409" s="409"/>
      <c r="Q409" s="409"/>
      <c r="R409" s="409"/>
      <c r="S409" s="409"/>
      <c r="T409" s="409"/>
      <c r="U409" s="410"/>
      <c r="V409" s="37" t="s">
        <v>66</v>
      </c>
      <c r="W409" s="387">
        <f>IFERROR(SUM(W385:W407),"0")</f>
        <v>201.6</v>
      </c>
      <c r="X409" s="387">
        <f>IFERROR(SUM(X385:X407),"0")</f>
        <v>201.6</v>
      </c>
      <c r="Y409" s="37"/>
      <c r="Z409" s="388"/>
      <c r="AA409" s="388"/>
    </row>
    <row r="410" spans="1:67" ht="14.25" hidden="1" customHeight="1" x14ac:dyDescent="0.25">
      <c r="A410" s="400" t="s">
        <v>72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7">
        <v>4607091389654</v>
      </c>
      <c r="E411" s="393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7">
        <v>4607091384352</v>
      </c>
      <c r="E412" s="393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4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08" t="s">
        <v>70</v>
      </c>
      <c r="P413" s="409"/>
      <c r="Q413" s="409"/>
      <c r="R413" s="409"/>
      <c r="S413" s="409"/>
      <c r="T413" s="409"/>
      <c r="U413" s="410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5"/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6"/>
      <c r="O414" s="408" t="s">
        <v>70</v>
      </c>
      <c r="P414" s="409"/>
      <c r="Q414" s="409"/>
      <c r="R414" s="409"/>
      <c r="S414" s="409"/>
      <c r="T414" s="409"/>
      <c r="U414" s="410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0" t="s">
        <v>91</v>
      </c>
      <c r="B415" s="395"/>
      <c r="C415" s="395"/>
      <c r="D415" s="395"/>
      <c r="E415" s="395"/>
      <c r="F415" s="395"/>
      <c r="G415" s="395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  <c r="R415" s="395"/>
      <c r="S415" s="395"/>
      <c r="T415" s="395"/>
      <c r="U415" s="395"/>
      <c r="V415" s="395"/>
      <c r="W415" s="395"/>
      <c r="X415" s="395"/>
      <c r="Y415" s="395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97">
        <v>4680115884335</v>
      </c>
      <c r="E416" s="393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4"/>
      <c r="U416" s="34"/>
      <c r="V416" s="35" t="s">
        <v>66</v>
      </c>
      <c r="W416" s="385">
        <v>18</v>
      </c>
      <c r="X416" s="386">
        <f>IFERROR(IF(W416="",0,CEILING((W416/$H416),1)*$H416),"")</f>
        <v>18</v>
      </c>
      <c r="Y416" s="36">
        <f>IFERROR(IF(X416=0,"",ROUNDUP(X416/H416,0)*0.00627),"")</f>
        <v>9.4050000000000009E-2</v>
      </c>
      <c r="Z416" s="56"/>
      <c r="AA416" s="57"/>
      <c r="AE416" s="64"/>
      <c r="BB416" s="305" t="s">
        <v>1</v>
      </c>
      <c r="BL416" s="64">
        <f>IFERROR(W416*I416/H416,"0")</f>
        <v>27</v>
      </c>
      <c r="BM416" s="64">
        <f>IFERROR(X416*I416/H416,"0")</f>
        <v>27</v>
      </c>
      <c r="BN416" s="64">
        <f>IFERROR(1/J416*(W416/H416),"0")</f>
        <v>7.4999999999999997E-2</v>
      </c>
      <c r="BO416" s="64">
        <f>IFERROR(1/J416*(X416/H416),"0")</f>
        <v>7.4999999999999997E-2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4301032047</v>
      </c>
      <c r="D417" s="397">
        <v>4680115884342</v>
      </c>
      <c r="E417" s="393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97">
        <v>4680115884113</v>
      </c>
      <c r="E418" s="393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4"/>
      <c r="U418" s="34"/>
      <c r="V418" s="35" t="s">
        <v>66</v>
      </c>
      <c r="W418" s="385">
        <v>11</v>
      </c>
      <c r="X418" s="386">
        <f>IFERROR(IF(W418="",0,CEILING((W418/$H418),1)*$H418),"")</f>
        <v>11.88</v>
      </c>
      <c r="Y418" s="36">
        <f>IFERROR(IF(X418=0,"",ROUNDUP(X418/H418,0)*0.00627),"")</f>
        <v>5.6430000000000001E-2</v>
      </c>
      <c r="Z418" s="56"/>
      <c r="AA418" s="57"/>
      <c r="AE418" s="64"/>
      <c r="BB418" s="307" t="s">
        <v>1</v>
      </c>
      <c r="BL418" s="64">
        <f>IFERROR(W418*I418/H418,"0")</f>
        <v>15.666666666666666</v>
      </c>
      <c r="BM418" s="64">
        <f>IFERROR(X418*I418/H418,"0")</f>
        <v>16.919999999999998</v>
      </c>
      <c r="BN418" s="64">
        <f>IFERROR(1/J418*(W418/H418),"0")</f>
        <v>4.1666666666666664E-2</v>
      </c>
      <c r="BO418" s="64">
        <f>IFERROR(1/J418*(X418/H418),"0")</f>
        <v>4.4999999999999998E-2</v>
      </c>
    </row>
    <row r="419" spans="1:67" x14ac:dyDescent="0.2">
      <c r="A419" s="394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08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87">
        <f>IFERROR(W416/H416,"0")+IFERROR(W417/H417,"0")+IFERROR(W418/H418,"0")</f>
        <v>23.333333333333332</v>
      </c>
      <c r="X419" s="387">
        <f>IFERROR(X416/H416,"0")+IFERROR(X417/H417,"0")+IFERROR(X418/H418,"0")</f>
        <v>24</v>
      </c>
      <c r="Y419" s="387">
        <f>IFERROR(IF(Y416="",0,Y416),"0")+IFERROR(IF(Y417="",0,Y417),"0")+IFERROR(IF(Y418="",0,Y418),"0")</f>
        <v>0.15048</v>
      </c>
      <c r="Z419" s="388"/>
      <c r="AA419" s="388"/>
    </row>
    <row r="420" spans="1:67" x14ac:dyDescent="0.2">
      <c r="A420" s="395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6"/>
      <c r="O420" s="408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87">
        <f>IFERROR(SUM(W416:W418),"0")</f>
        <v>29</v>
      </c>
      <c r="X420" s="387">
        <f>IFERROR(SUM(X416:X418),"0")</f>
        <v>29.880000000000003</v>
      </c>
      <c r="Y420" s="37"/>
      <c r="Z420" s="388"/>
      <c r="AA420" s="388"/>
    </row>
    <row r="421" spans="1:67" ht="16.5" hidden="1" customHeight="1" x14ac:dyDescent="0.25">
      <c r="A421" s="466" t="s">
        <v>598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9"/>
      <c r="AA421" s="379"/>
    </row>
    <row r="422" spans="1:67" ht="14.25" hidden="1" customHeight="1" x14ac:dyDescent="0.25">
      <c r="A422" s="400" t="s">
        <v>105</v>
      </c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  <c r="R422" s="395"/>
      <c r="S422" s="395"/>
      <c r="T422" s="395"/>
      <c r="U422" s="395"/>
      <c r="V422" s="395"/>
      <c r="W422" s="395"/>
      <c r="X422" s="395"/>
      <c r="Y422" s="395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7">
        <v>4607091389388</v>
      </c>
      <c r="E423" s="393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7">
        <v>4607091389364</v>
      </c>
      <c r="E424" s="393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28" t="s">
        <v>603</v>
      </c>
      <c r="P424" s="392"/>
      <c r="Q424" s="392"/>
      <c r="R424" s="392"/>
      <c r="S424" s="393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4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08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5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6"/>
      <c r="O426" s="408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0" t="s">
        <v>61</v>
      </c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  <c r="R427" s="395"/>
      <c r="S427" s="395"/>
      <c r="T427" s="395"/>
      <c r="U427" s="395"/>
      <c r="V427" s="395"/>
      <c r="W427" s="395"/>
      <c r="X427" s="395"/>
      <c r="Y427" s="395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4301031212</v>
      </c>
      <c r="D428" s="397">
        <v>4607091389739</v>
      </c>
      <c r="E428" s="393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3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hidden="1" customHeight="1" x14ac:dyDescent="0.25">
      <c r="A429" s="54" t="s">
        <v>604</v>
      </c>
      <c r="B429" s="54" t="s">
        <v>606</v>
      </c>
      <c r="C429" s="31">
        <v>4301031324</v>
      </c>
      <c r="D429" s="397">
        <v>4607091389739</v>
      </c>
      <c r="E429" s="393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65</v>
      </c>
      <c r="M429" s="33"/>
      <c r="N429" s="32">
        <v>50</v>
      </c>
      <c r="O429" s="572" t="s">
        <v>607</v>
      </c>
      <c r="P429" s="392"/>
      <c r="Q429" s="392"/>
      <c r="R429" s="392"/>
      <c r="S429" s="393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7">
        <v>4607091389425</v>
      </c>
      <c r="E430" s="393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50" t="s">
        <v>610</v>
      </c>
      <c r="P430" s="392"/>
      <c r="Q430" s="392"/>
      <c r="R430" s="392"/>
      <c r="S430" s="393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7">
        <v>4680115882911</v>
      </c>
      <c r="E431" s="393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1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4301031167</v>
      </c>
      <c r="D432" s="397">
        <v>4680115880771</v>
      </c>
      <c r="E432" s="393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3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615</v>
      </c>
      <c r="C433" s="31">
        <v>4301031334</v>
      </c>
      <c r="D433" s="397">
        <v>4680115880771</v>
      </c>
      <c r="E433" s="393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4" t="s">
        <v>616</v>
      </c>
      <c r="P433" s="392"/>
      <c r="Q433" s="392"/>
      <c r="R433" s="392"/>
      <c r="S433" s="393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4301031173</v>
      </c>
      <c r="D434" s="397">
        <v>4607091389500</v>
      </c>
      <c r="E434" s="393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4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2"/>
      <c r="Q434" s="392"/>
      <c r="R434" s="392"/>
      <c r="S434" s="393"/>
      <c r="T434" s="34"/>
      <c r="U434" s="34"/>
      <c r="V434" s="35" t="s">
        <v>66</v>
      </c>
      <c r="W434" s="385">
        <v>101.5</v>
      </c>
      <c r="X434" s="386">
        <f t="shared" si="76"/>
        <v>102.9</v>
      </c>
      <c r="Y434" s="36">
        <f t="shared" si="81"/>
        <v>0.24598</v>
      </c>
      <c r="Z434" s="56"/>
      <c r="AA434" s="57"/>
      <c r="AE434" s="64"/>
      <c r="BB434" s="316" t="s">
        <v>1</v>
      </c>
      <c r="BL434" s="64">
        <f t="shared" si="77"/>
        <v>107.78333333333333</v>
      </c>
      <c r="BM434" s="64">
        <f t="shared" si="78"/>
        <v>109.27</v>
      </c>
      <c r="BN434" s="64">
        <f t="shared" si="79"/>
        <v>0.20655270655270655</v>
      </c>
      <c r="BO434" s="64">
        <f t="shared" si="80"/>
        <v>0.20940170940170943</v>
      </c>
    </row>
    <row r="435" spans="1:67" ht="27" hidden="1" customHeight="1" x14ac:dyDescent="0.25">
      <c r="A435" s="54" t="s">
        <v>617</v>
      </c>
      <c r="B435" s="54" t="s">
        <v>619</v>
      </c>
      <c r="C435" s="31">
        <v>4301031327</v>
      </c>
      <c r="D435" s="397">
        <v>4607091389500</v>
      </c>
      <c r="E435" s="393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87" t="s">
        <v>620</v>
      </c>
      <c r="P435" s="392"/>
      <c r="Q435" s="392"/>
      <c r="R435" s="392"/>
      <c r="S435" s="393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08" t="s">
        <v>70</v>
      </c>
      <c r="P436" s="409"/>
      <c r="Q436" s="409"/>
      <c r="R436" s="409"/>
      <c r="S436" s="409"/>
      <c r="T436" s="409"/>
      <c r="U436" s="410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48.333333333333329</v>
      </c>
      <c r="X436" s="387">
        <f>IFERROR(X428/H428,"0")+IFERROR(X429/H429,"0")+IFERROR(X430/H430,"0")+IFERROR(X431/H431,"0")+IFERROR(X432/H432,"0")+IFERROR(X433/H433,"0")+IFERROR(X434/H434,"0")+IFERROR(X435/H435,"0")</f>
        <v>49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0.24598</v>
      </c>
      <c r="Z436" s="388"/>
      <c r="AA436" s="388"/>
    </row>
    <row r="437" spans="1:67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6"/>
      <c r="O437" s="408" t="s">
        <v>70</v>
      </c>
      <c r="P437" s="409"/>
      <c r="Q437" s="409"/>
      <c r="R437" s="409"/>
      <c r="S437" s="409"/>
      <c r="T437" s="409"/>
      <c r="U437" s="410"/>
      <c r="V437" s="37" t="s">
        <v>66</v>
      </c>
      <c r="W437" s="387">
        <f>IFERROR(SUM(W428:W435),"0")</f>
        <v>101.5</v>
      </c>
      <c r="X437" s="387">
        <f>IFERROR(SUM(X428:X435),"0")</f>
        <v>102.9</v>
      </c>
      <c r="Y437" s="37"/>
      <c r="Z437" s="388"/>
      <c r="AA437" s="388"/>
    </row>
    <row r="438" spans="1:67" ht="14.25" hidden="1" customHeight="1" x14ac:dyDescent="0.25">
      <c r="A438" s="400" t="s">
        <v>91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97">
        <v>4680115884359</v>
      </c>
      <c r="E439" s="393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4"/>
      <c r="U439" s="34"/>
      <c r="V439" s="35" t="s">
        <v>66</v>
      </c>
      <c r="W439" s="385">
        <v>9</v>
      </c>
      <c r="X439" s="386">
        <f>IFERROR(IF(W439="",0,CEILING((W439/$H439),1)*$H439),"")</f>
        <v>9.6</v>
      </c>
      <c r="Y439" s="36">
        <f>IFERROR(IF(X439=0,"",ROUNDUP(X439/H439,0)*0.00627),"")</f>
        <v>5.0160000000000003E-2</v>
      </c>
      <c r="Z439" s="56"/>
      <c r="AA439" s="57"/>
      <c r="AE439" s="64"/>
      <c r="BB439" s="318" t="s">
        <v>1</v>
      </c>
      <c r="BL439" s="64">
        <f>IFERROR(W439*I439/H439,"0")</f>
        <v>13.5</v>
      </c>
      <c r="BM439" s="64">
        <f>IFERROR(X439*I439/H439,"0")</f>
        <v>14.400000000000002</v>
      </c>
      <c r="BN439" s="64">
        <f>IFERROR(1/J439*(W439/H439),"0")</f>
        <v>3.7499999999999999E-2</v>
      </c>
      <c r="BO439" s="64">
        <f>IFERROR(1/J439*(X439/H439),"0")</f>
        <v>0.04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7">
        <v>4680115884571</v>
      </c>
      <c r="E440" s="393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4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08" t="s">
        <v>70</v>
      </c>
      <c r="P441" s="409"/>
      <c r="Q441" s="409"/>
      <c r="R441" s="409"/>
      <c r="S441" s="409"/>
      <c r="T441" s="409"/>
      <c r="U441" s="410"/>
      <c r="V441" s="37" t="s">
        <v>71</v>
      </c>
      <c r="W441" s="387">
        <f>IFERROR(W439/H439,"0")+IFERROR(W440/H440,"0")</f>
        <v>7.5</v>
      </c>
      <c r="X441" s="387">
        <f>IFERROR(X439/H439,"0")+IFERROR(X440/H440,"0")</f>
        <v>8</v>
      </c>
      <c r="Y441" s="387">
        <f>IFERROR(IF(Y439="",0,Y439),"0")+IFERROR(IF(Y440="",0,Y440),"0")</f>
        <v>5.0160000000000003E-2</v>
      </c>
      <c r="Z441" s="388"/>
      <c r="AA441" s="388"/>
    </row>
    <row r="442" spans="1:67" x14ac:dyDescent="0.2">
      <c r="A442" s="395"/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6"/>
      <c r="O442" s="408" t="s">
        <v>70</v>
      </c>
      <c r="P442" s="409"/>
      <c r="Q442" s="409"/>
      <c r="R442" s="409"/>
      <c r="S442" s="409"/>
      <c r="T442" s="409"/>
      <c r="U442" s="410"/>
      <c r="V442" s="37" t="s">
        <v>66</v>
      </c>
      <c r="W442" s="387">
        <f>IFERROR(SUM(W439:W440),"0")</f>
        <v>9</v>
      </c>
      <c r="X442" s="387">
        <f>IFERROR(SUM(X439:X440),"0")</f>
        <v>9.6</v>
      </c>
      <c r="Y442" s="37"/>
      <c r="Z442" s="388"/>
      <c r="AA442" s="388"/>
    </row>
    <row r="443" spans="1:67" ht="14.25" hidden="1" customHeight="1" x14ac:dyDescent="0.25">
      <c r="A443" s="400" t="s">
        <v>100</v>
      </c>
      <c r="B443" s="395"/>
      <c r="C443" s="395"/>
      <c r="D443" s="395"/>
      <c r="E443" s="395"/>
      <c r="F443" s="395"/>
      <c r="G443" s="395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  <c r="R443" s="395"/>
      <c r="S443" s="395"/>
      <c r="T443" s="395"/>
      <c r="U443" s="395"/>
      <c r="V443" s="395"/>
      <c r="W443" s="395"/>
      <c r="X443" s="395"/>
      <c r="Y443" s="395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7">
        <v>4680115884090</v>
      </c>
      <c r="E444" s="393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4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08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5"/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6"/>
      <c r="O446" s="408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0" t="s">
        <v>627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97">
        <v>4680115884564</v>
      </c>
      <c r="E448" s="393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4"/>
      <c r="U448" s="34"/>
      <c r="V448" s="35" t="s">
        <v>66</v>
      </c>
      <c r="W448" s="385">
        <v>7.5</v>
      </c>
      <c r="X448" s="38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64"/>
      <c r="BB448" s="321" t="s">
        <v>1</v>
      </c>
      <c r="BL448" s="64">
        <f>IFERROR(W448*I448/H448,"0")</f>
        <v>9</v>
      </c>
      <c r="BM448" s="64">
        <f>IFERROR(X448*I448/H448,"0")</f>
        <v>10.799999999999999</v>
      </c>
      <c r="BN448" s="64">
        <f>IFERROR(1/J448*(W448/H448),"0")</f>
        <v>1.2500000000000001E-2</v>
      </c>
      <c r="BO448" s="64">
        <f>IFERROR(1/J448*(X448/H448),"0")</f>
        <v>1.4999999999999999E-2</v>
      </c>
    </row>
    <row r="449" spans="1:67" x14ac:dyDescent="0.2">
      <c r="A449" s="394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08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87">
        <f>IFERROR(W448/H448,"0")</f>
        <v>2.5</v>
      </c>
      <c r="X449" s="387">
        <f>IFERROR(X448/H448,"0")</f>
        <v>3</v>
      </c>
      <c r="Y449" s="387">
        <f>IFERROR(IF(Y448="",0,Y448),"0")</f>
        <v>1.881E-2</v>
      </c>
      <c r="Z449" s="388"/>
      <c r="AA449" s="388"/>
    </row>
    <row r="450" spans="1:67" x14ac:dyDescent="0.2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6"/>
      <c r="O450" s="408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87">
        <f>IFERROR(SUM(W448:W448),"0")</f>
        <v>7.5</v>
      </c>
      <c r="X450" s="387">
        <f>IFERROR(SUM(X448:X448),"0")</f>
        <v>9</v>
      </c>
      <c r="Y450" s="37"/>
      <c r="Z450" s="388"/>
      <c r="AA450" s="388"/>
    </row>
    <row r="451" spans="1:67" ht="16.5" hidden="1" customHeight="1" x14ac:dyDescent="0.25">
      <c r="A451" s="466" t="s">
        <v>630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9"/>
      <c r="AA451" s="379"/>
    </row>
    <row r="452" spans="1:67" ht="14.25" hidden="1" customHeight="1" x14ac:dyDescent="0.25">
      <c r="A452" s="400" t="s">
        <v>61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97">
        <v>4680115885189</v>
      </c>
      <c r="E453" s="393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4"/>
      <c r="U453" s="34"/>
      <c r="V453" s="35" t="s">
        <v>66</v>
      </c>
      <c r="W453" s="385">
        <v>10</v>
      </c>
      <c r="X453" s="386">
        <f>IFERROR(IF(W453="",0,CEILING((W453/$H453),1)*$H453),"")</f>
        <v>10.799999999999999</v>
      </c>
      <c r="Y453" s="36">
        <f>IFERROR(IF(X453=0,"",ROUNDUP(X453/H453,0)*0.00502),"")</f>
        <v>4.5179999999999998E-2</v>
      </c>
      <c r="Z453" s="56"/>
      <c r="AA453" s="57"/>
      <c r="AE453" s="64"/>
      <c r="BB453" s="322" t="s">
        <v>1</v>
      </c>
      <c r="BL453" s="64">
        <f>IFERROR(W453*I453/H453,"0")</f>
        <v>11.433333333333334</v>
      </c>
      <c r="BM453" s="64">
        <f>IFERROR(X453*I453/H453,"0")</f>
        <v>12.348000000000001</v>
      </c>
      <c r="BN453" s="64">
        <f>IFERROR(1/J453*(W453/H453),"0")</f>
        <v>3.561253561253562E-2</v>
      </c>
      <c r="BO453" s="64">
        <f>IFERROR(1/J453*(X453/H453),"0")</f>
        <v>3.8461538461538464E-2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4301031293</v>
      </c>
      <c r="D454" s="397">
        <v>4680115885172</v>
      </c>
      <c r="E454" s="393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635</v>
      </c>
      <c r="B455" s="54" t="s">
        <v>636</v>
      </c>
      <c r="C455" s="31">
        <v>4301031291</v>
      </c>
      <c r="D455" s="397">
        <v>4680115885110</v>
      </c>
      <c r="E455" s="393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4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08" t="s">
        <v>70</v>
      </c>
      <c r="P456" s="409"/>
      <c r="Q456" s="409"/>
      <c r="R456" s="409"/>
      <c r="S456" s="409"/>
      <c r="T456" s="409"/>
      <c r="U456" s="410"/>
      <c r="V456" s="37" t="s">
        <v>71</v>
      </c>
      <c r="W456" s="387">
        <f>IFERROR(W453/H453,"0")+IFERROR(W454/H454,"0")+IFERROR(W455/H455,"0")</f>
        <v>8.3333333333333339</v>
      </c>
      <c r="X456" s="387">
        <f>IFERROR(X453/H453,"0")+IFERROR(X454/H454,"0")+IFERROR(X455/H455,"0")</f>
        <v>9</v>
      </c>
      <c r="Y456" s="387">
        <f>IFERROR(IF(Y453="",0,Y453),"0")+IFERROR(IF(Y454="",0,Y454),"0")+IFERROR(IF(Y455="",0,Y455),"0")</f>
        <v>4.5179999999999998E-2</v>
      </c>
      <c r="Z456" s="388"/>
      <c r="AA456" s="388"/>
    </row>
    <row r="457" spans="1:67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6"/>
      <c r="O457" s="408" t="s">
        <v>70</v>
      </c>
      <c r="P457" s="409"/>
      <c r="Q457" s="409"/>
      <c r="R457" s="409"/>
      <c r="S457" s="409"/>
      <c r="T457" s="409"/>
      <c r="U457" s="410"/>
      <c r="V457" s="37" t="s">
        <v>66</v>
      </c>
      <c r="W457" s="387">
        <f>IFERROR(SUM(W453:W455),"0")</f>
        <v>10</v>
      </c>
      <c r="X457" s="387">
        <f>IFERROR(SUM(X453:X455),"0")</f>
        <v>10.799999999999999</v>
      </c>
      <c r="Y457" s="37"/>
      <c r="Z457" s="388"/>
      <c r="AA457" s="388"/>
    </row>
    <row r="458" spans="1:67" ht="16.5" hidden="1" customHeight="1" x14ac:dyDescent="0.25">
      <c r="A458" s="466" t="s">
        <v>637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9"/>
      <c r="AA458" s="379"/>
    </row>
    <row r="459" spans="1:67" ht="14.25" hidden="1" customHeight="1" x14ac:dyDescent="0.25">
      <c r="A459" s="400" t="s">
        <v>61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7">
        <v>4680115885738</v>
      </c>
      <c r="E460" s="393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7" t="s">
        <v>640</v>
      </c>
      <c r="P460" s="392"/>
      <c r="Q460" s="392"/>
      <c r="R460" s="392"/>
      <c r="S460" s="393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7">
        <v>4680115885103</v>
      </c>
      <c r="E461" s="393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4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08" t="s">
        <v>70</v>
      </c>
      <c r="P462" s="409"/>
      <c r="Q462" s="409"/>
      <c r="R462" s="409"/>
      <c r="S462" s="409"/>
      <c r="T462" s="409"/>
      <c r="U462" s="410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5"/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6"/>
      <c r="O463" s="408" t="s">
        <v>70</v>
      </c>
      <c r="P463" s="409"/>
      <c r="Q463" s="409"/>
      <c r="R463" s="409"/>
      <c r="S463" s="409"/>
      <c r="T463" s="409"/>
      <c r="U463" s="410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0" t="s">
        <v>215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7">
        <v>4680115885509</v>
      </c>
      <c r="E465" s="393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91" t="s">
        <v>645</v>
      </c>
      <c r="P465" s="392"/>
      <c r="Q465" s="392"/>
      <c r="R465" s="392"/>
      <c r="S465" s="393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4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08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6"/>
      <c r="O467" s="408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401" t="s">
        <v>646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402"/>
      <c r="Z468" s="48"/>
      <c r="AA468" s="48"/>
    </row>
    <row r="469" spans="1:67" ht="16.5" hidden="1" customHeight="1" x14ac:dyDescent="0.25">
      <c r="A469" s="466" t="s">
        <v>646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9"/>
      <c r="AA469" s="379"/>
    </row>
    <row r="470" spans="1:67" ht="14.25" hidden="1" customHeight="1" x14ac:dyDescent="0.25">
      <c r="A470" s="400" t="s">
        <v>113</v>
      </c>
      <c r="B470" s="395"/>
      <c r="C470" s="395"/>
      <c r="D470" s="395"/>
      <c r="E470" s="395"/>
      <c r="F470" s="395"/>
      <c r="G470" s="395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  <c r="R470" s="395"/>
      <c r="S470" s="395"/>
      <c r="T470" s="395"/>
      <c r="U470" s="395"/>
      <c r="V470" s="395"/>
      <c r="W470" s="395"/>
      <c r="X470" s="395"/>
      <c r="Y470" s="395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97">
        <v>4607091389067</v>
      </c>
      <c r="E471" s="393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4"/>
      <c r="U471" s="34"/>
      <c r="V471" s="35" t="s">
        <v>66</v>
      </c>
      <c r="W471" s="385">
        <v>70</v>
      </c>
      <c r="X471" s="386">
        <f t="shared" ref="X471:X481" si="82">IFERROR(IF(W471="",0,CEILING((W471/$H471),1)*$H471),"")</f>
        <v>73.92</v>
      </c>
      <c r="Y471" s="36">
        <f t="shared" ref="Y471:Y477" si="83">IFERROR(IF(X471=0,"",ROUNDUP(X471/H471,0)*0.01196),"")</f>
        <v>0.16744000000000001</v>
      </c>
      <c r="Z471" s="56"/>
      <c r="AA471" s="57"/>
      <c r="AE471" s="64"/>
      <c r="BB471" s="328" t="s">
        <v>1</v>
      </c>
      <c r="BL471" s="64">
        <f t="shared" ref="BL471:BL481" si="84">IFERROR(W471*I471/H471,"0")</f>
        <v>74.772727272727266</v>
      </c>
      <c r="BM471" s="64">
        <f t="shared" ref="BM471:BM481" si="85">IFERROR(X471*I471/H471,"0")</f>
        <v>78.959999999999994</v>
      </c>
      <c r="BN471" s="64">
        <f t="shared" ref="BN471:BN481" si="86">IFERROR(1/J471*(W471/H471),"0")</f>
        <v>0.12747668997668998</v>
      </c>
      <c r="BO471" s="64">
        <f t="shared" ref="BO471:BO481" si="87">IFERROR(1/J471*(X471/H471),"0")</f>
        <v>0.13461538461538464</v>
      </c>
    </row>
    <row r="472" spans="1:67" ht="27" hidden="1" customHeight="1" x14ac:dyDescent="0.25">
      <c r="A472" s="54" t="s">
        <v>649</v>
      </c>
      <c r="B472" s="54" t="s">
        <v>650</v>
      </c>
      <c r="C472" s="31">
        <v>4301011376</v>
      </c>
      <c r="D472" s="397">
        <v>4680115885226</v>
      </c>
      <c r="E472" s="393"/>
      <c r="F472" s="384">
        <v>0.85</v>
      </c>
      <c r="G472" s="32">
        <v>6</v>
      </c>
      <c r="H472" s="384">
        <v>5.0999999999999996</v>
      </c>
      <c r="I472" s="384">
        <v>5.46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7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2"/>
      <c r="Q472" s="392"/>
      <c r="R472" s="392"/>
      <c r="S472" s="393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4301011779</v>
      </c>
      <c r="D473" s="397">
        <v>4607091383522</v>
      </c>
      <c r="E473" s="393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2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2"/>
      <c r="Q473" s="392"/>
      <c r="R473" s="392"/>
      <c r="S473" s="393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7">
        <v>4680115885271</v>
      </c>
      <c r="E474" s="393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1" t="s">
        <v>655</v>
      </c>
      <c r="P474" s="392"/>
      <c r="Q474" s="392"/>
      <c r="R474" s="392"/>
      <c r="S474" s="393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7">
        <v>4680115884502</v>
      </c>
      <c r="E475" s="393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7">
        <v>4607091389104</v>
      </c>
      <c r="E476" s="393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4"/>
      <c r="U476" s="34"/>
      <c r="V476" s="35" t="s">
        <v>66</v>
      </c>
      <c r="W476" s="385">
        <v>80</v>
      </c>
      <c r="X476" s="386">
        <f t="shared" si="82"/>
        <v>84.48</v>
      </c>
      <c r="Y476" s="36">
        <f t="shared" si="83"/>
        <v>0.19136</v>
      </c>
      <c r="Z476" s="56"/>
      <c r="AA476" s="57"/>
      <c r="AE476" s="64"/>
      <c r="BB476" s="333" t="s">
        <v>1</v>
      </c>
      <c r="BL476" s="64">
        <f t="shared" si="84"/>
        <v>85.454545454545453</v>
      </c>
      <c r="BM476" s="64">
        <f t="shared" si="85"/>
        <v>90.24</v>
      </c>
      <c r="BN476" s="64">
        <f t="shared" si="86"/>
        <v>0.14568764568764569</v>
      </c>
      <c r="BO476" s="64">
        <f t="shared" si="87"/>
        <v>0.15384615384615385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7">
        <v>4680115884519</v>
      </c>
      <c r="E477" s="393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97">
        <v>4680115880603</v>
      </c>
      <c r="E478" s="393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4"/>
      <c r="U478" s="34"/>
      <c r="V478" s="35" t="s">
        <v>66</v>
      </c>
      <c r="W478" s="385">
        <v>42</v>
      </c>
      <c r="X478" s="386">
        <f t="shared" si="82"/>
        <v>43.2</v>
      </c>
      <c r="Y478" s="36">
        <f>IFERROR(IF(X478=0,"",ROUNDUP(X478/H478,0)*0.00937),"")</f>
        <v>0.11244</v>
      </c>
      <c r="Z478" s="56"/>
      <c r="AA478" s="57"/>
      <c r="AE478" s="64"/>
      <c r="BB478" s="335" t="s">
        <v>1</v>
      </c>
      <c r="BL478" s="64">
        <f t="shared" si="84"/>
        <v>44.8</v>
      </c>
      <c r="BM478" s="64">
        <f t="shared" si="85"/>
        <v>46.08</v>
      </c>
      <c r="BN478" s="64">
        <f t="shared" si="86"/>
        <v>9.722222222222221E-2</v>
      </c>
      <c r="BO478" s="64">
        <f t="shared" si="87"/>
        <v>0.1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7">
        <v>4680115882782</v>
      </c>
      <c r="E479" s="393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0" t="s">
        <v>666</v>
      </c>
      <c r="P479" s="392"/>
      <c r="Q479" s="392"/>
      <c r="R479" s="392"/>
      <c r="S479" s="393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7">
        <v>4607091389098</v>
      </c>
      <c r="E480" s="393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97">
        <v>4607091389982</v>
      </c>
      <c r="E481" s="393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4"/>
      <c r="U481" s="34"/>
      <c r="V481" s="35" t="s">
        <v>66</v>
      </c>
      <c r="W481" s="385">
        <v>24</v>
      </c>
      <c r="X481" s="386">
        <f t="shared" si="82"/>
        <v>25.2</v>
      </c>
      <c r="Y481" s="36">
        <f>IFERROR(IF(X481=0,"",ROUNDUP(X481/H481,0)*0.00937),"")</f>
        <v>6.5589999999999996E-2</v>
      </c>
      <c r="Z481" s="56"/>
      <c r="AA481" s="57"/>
      <c r="AE481" s="64"/>
      <c r="BB481" s="338" t="s">
        <v>1</v>
      </c>
      <c r="BL481" s="64">
        <f t="shared" si="84"/>
        <v>25.599999999999998</v>
      </c>
      <c r="BM481" s="64">
        <f t="shared" si="85"/>
        <v>26.88</v>
      </c>
      <c r="BN481" s="64">
        <f t="shared" si="86"/>
        <v>5.5555555555555552E-2</v>
      </c>
      <c r="BO481" s="64">
        <f t="shared" si="87"/>
        <v>5.8333333333333334E-2</v>
      </c>
    </row>
    <row r="482" spans="1:67" x14ac:dyDescent="0.2">
      <c r="A482" s="394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08" t="s">
        <v>70</v>
      </c>
      <c r="P482" s="409"/>
      <c r="Q482" s="409"/>
      <c r="R482" s="409"/>
      <c r="S482" s="409"/>
      <c r="T482" s="409"/>
      <c r="U482" s="410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46.742424242424235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49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0.53683000000000003</v>
      </c>
      <c r="Z482" s="388"/>
      <c r="AA482" s="388"/>
    </row>
    <row r="483" spans="1:67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6"/>
      <c r="O483" s="408" t="s">
        <v>70</v>
      </c>
      <c r="P483" s="409"/>
      <c r="Q483" s="409"/>
      <c r="R483" s="409"/>
      <c r="S483" s="409"/>
      <c r="T483" s="409"/>
      <c r="U483" s="410"/>
      <c r="V483" s="37" t="s">
        <v>66</v>
      </c>
      <c r="W483" s="387">
        <f>IFERROR(SUM(W471:W481),"0")</f>
        <v>216</v>
      </c>
      <c r="X483" s="387">
        <f>IFERROR(SUM(X471:X481),"0")</f>
        <v>226.8</v>
      </c>
      <c r="Y483" s="37"/>
      <c r="Z483" s="388"/>
      <c r="AA483" s="388"/>
    </row>
    <row r="484" spans="1:67" ht="14.25" hidden="1" customHeight="1" x14ac:dyDescent="0.25">
      <c r="A484" s="400" t="s">
        <v>105</v>
      </c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  <c r="R484" s="395"/>
      <c r="S484" s="395"/>
      <c r="T484" s="395"/>
      <c r="U484" s="395"/>
      <c r="V484" s="395"/>
      <c r="W484" s="395"/>
      <c r="X484" s="395"/>
      <c r="Y484" s="395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7">
        <v>4607091388930</v>
      </c>
      <c r="E485" s="393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4"/>
      <c r="U485" s="34"/>
      <c r="V485" s="35" t="s">
        <v>66</v>
      </c>
      <c r="W485" s="385">
        <v>90</v>
      </c>
      <c r="X485" s="386">
        <f>IFERROR(IF(W485="",0,CEILING((W485/$H485),1)*$H485),"")</f>
        <v>95.04</v>
      </c>
      <c r="Y485" s="36">
        <f>IFERROR(IF(X485=0,"",ROUNDUP(X485/H485,0)*0.01196),"")</f>
        <v>0.21528</v>
      </c>
      <c r="Z485" s="56"/>
      <c r="AA485" s="57"/>
      <c r="AE485" s="64"/>
      <c r="BB485" s="339" t="s">
        <v>1</v>
      </c>
      <c r="BL485" s="64">
        <f>IFERROR(W485*I485/H485,"0")</f>
        <v>96.136363636363626</v>
      </c>
      <c r="BM485" s="64">
        <f>IFERROR(X485*I485/H485,"0")</f>
        <v>101.52000000000001</v>
      </c>
      <c r="BN485" s="64">
        <f>IFERROR(1/J485*(W485/H485),"0")</f>
        <v>0.16389860139860138</v>
      </c>
      <c r="BO485" s="64">
        <f>IFERROR(1/J485*(X485/H485),"0")</f>
        <v>0.17307692307692307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7">
        <v>4680115880054</v>
      </c>
      <c r="E486" s="393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4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08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87">
        <f>IFERROR(W485/H485,"0")+IFERROR(W486/H486,"0")</f>
        <v>17.045454545454543</v>
      </c>
      <c r="X487" s="387">
        <f>IFERROR(X485/H485,"0")+IFERROR(X486/H486,"0")</f>
        <v>18</v>
      </c>
      <c r="Y487" s="387">
        <f>IFERROR(IF(Y485="",0,Y485),"0")+IFERROR(IF(Y486="",0,Y486),"0")</f>
        <v>0.21528</v>
      </c>
      <c r="Z487" s="388"/>
      <c r="AA487" s="388"/>
    </row>
    <row r="488" spans="1:67" x14ac:dyDescent="0.2">
      <c r="A488" s="395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6"/>
      <c r="O488" s="408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87">
        <f>IFERROR(SUM(W485:W486),"0")</f>
        <v>90</v>
      </c>
      <c r="X488" s="387">
        <f>IFERROR(SUM(X485:X486),"0")</f>
        <v>95.04</v>
      </c>
      <c r="Y488" s="37"/>
      <c r="Z488" s="388"/>
      <c r="AA488" s="388"/>
    </row>
    <row r="489" spans="1:67" ht="14.25" hidden="1" customHeight="1" x14ac:dyDescent="0.25">
      <c r="A489" s="400" t="s">
        <v>61</v>
      </c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  <c r="R489" s="395"/>
      <c r="S489" s="395"/>
      <c r="T489" s="395"/>
      <c r="U489" s="395"/>
      <c r="V489" s="395"/>
      <c r="W489" s="395"/>
      <c r="X489" s="395"/>
      <c r="Y489" s="395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97">
        <v>4680115883116</v>
      </c>
      <c r="E490" s="393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4"/>
      <c r="U490" s="34"/>
      <c r="V490" s="35" t="s">
        <v>66</v>
      </c>
      <c r="W490" s="385">
        <v>30</v>
      </c>
      <c r="X490" s="386">
        <f t="shared" ref="X490:X495" si="88">IFERROR(IF(W490="",0,CEILING((W490/$H490),1)*$H490),"")</f>
        <v>31.68</v>
      </c>
      <c r="Y490" s="36">
        <f>IFERROR(IF(X490=0,"",ROUNDUP(X490/H490,0)*0.01196),"")</f>
        <v>7.1760000000000004E-2</v>
      </c>
      <c r="Z490" s="56"/>
      <c r="AA490" s="57"/>
      <c r="AE490" s="64"/>
      <c r="BB490" s="341" t="s">
        <v>1</v>
      </c>
      <c r="BL490" s="64">
        <f t="shared" ref="BL490:BL495" si="89">IFERROR(W490*I490/H490,"0")</f>
        <v>32.04545454545454</v>
      </c>
      <c r="BM490" s="64">
        <f t="shared" ref="BM490:BM495" si="90">IFERROR(X490*I490/H490,"0")</f>
        <v>33.839999999999996</v>
      </c>
      <c r="BN490" s="64">
        <f t="shared" ref="BN490:BN495" si="91">IFERROR(1/J490*(W490/H490),"0")</f>
        <v>5.4632867132867136E-2</v>
      </c>
      <c r="BO490" s="64">
        <f t="shared" ref="BO490:BO495" si="92">IFERROR(1/J490*(X490/H490),"0")</f>
        <v>5.7692307692307696E-2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4301031248</v>
      </c>
      <c r="D491" s="397">
        <v>4680115883093</v>
      </c>
      <c r="E491" s="393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7">
        <v>4680115883109</v>
      </c>
      <c r="E492" s="393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4"/>
      <c r="U492" s="34"/>
      <c r="V492" s="35" t="s">
        <v>66</v>
      </c>
      <c r="W492" s="385">
        <v>120</v>
      </c>
      <c r="X492" s="386">
        <f t="shared" si="88"/>
        <v>121.44000000000001</v>
      </c>
      <c r="Y492" s="36">
        <f>IFERROR(IF(X492=0,"",ROUNDUP(X492/H492,0)*0.01196),"")</f>
        <v>0.27507999999999999</v>
      </c>
      <c r="Z492" s="56"/>
      <c r="AA492" s="57"/>
      <c r="AE492" s="64"/>
      <c r="BB492" s="343" t="s">
        <v>1</v>
      </c>
      <c r="BL492" s="64">
        <f t="shared" si="89"/>
        <v>128.18181818181816</v>
      </c>
      <c r="BM492" s="64">
        <f t="shared" si="90"/>
        <v>129.72</v>
      </c>
      <c r="BN492" s="64">
        <f t="shared" si="91"/>
        <v>0.21853146853146854</v>
      </c>
      <c r="BO492" s="64">
        <f t="shared" si="92"/>
        <v>0.22115384615384617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97">
        <v>4680115882072</v>
      </c>
      <c r="E493" s="393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4"/>
      <c r="U493" s="34"/>
      <c r="V493" s="35" t="s">
        <v>66</v>
      </c>
      <c r="W493" s="385">
        <v>72</v>
      </c>
      <c r="X493" s="386">
        <f t="shared" si="88"/>
        <v>72</v>
      </c>
      <c r="Y493" s="36">
        <f>IFERROR(IF(X493=0,"",ROUNDUP(X493/H493,0)*0.00937),"")</f>
        <v>0.18740000000000001</v>
      </c>
      <c r="Z493" s="56"/>
      <c r="AA493" s="57"/>
      <c r="AE493" s="64"/>
      <c r="BB493" s="344" t="s">
        <v>1</v>
      </c>
      <c r="BL493" s="64">
        <f t="shared" si="89"/>
        <v>76.8</v>
      </c>
      <c r="BM493" s="64">
        <f t="shared" si="90"/>
        <v>76.8</v>
      </c>
      <c r="BN493" s="64">
        <f t="shared" si="91"/>
        <v>0.16666666666666666</v>
      </c>
      <c r="BO493" s="64">
        <f t="shared" si="92"/>
        <v>0.16666666666666666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4301031251</v>
      </c>
      <c r="D494" s="397">
        <v>4680115882102</v>
      </c>
      <c r="E494" s="393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97">
        <v>4680115882096</v>
      </c>
      <c r="E495" s="393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4"/>
      <c r="U495" s="34"/>
      <c r="V495" s="35" t="s">
        <v>66</v>
      </c>
      <c r="W495" s="385">
        <v>42</v>
      </c>
      <c r="X495" s="386">
        <f t="shared" si="88"/>
        <v>43.2</v>
      </c>
      <c r="Y495" s="36">
        <f>IFERROR(IF(X495=0,"",ROUNDUP(X495/H495,0)*0.00937),"")</f>
        <v>0.11244</v>
      </c>
      <c r="Z495" s="56"/>
      <c r="AA495" s="57"/>
      <c r="AE495" s="64"/>
      <c r="BB495" s="346" t="s">
        <v>1</v>
      </c>
      <c r="BL495" s="64">
        <f t="shared" si="89"/>
        <v>44.45</v>
      </c>
      <c r="BM495" s="64">
        <f t="shared" si="90"/>
        <v>45.720000000000006</v>
      </c>
      <c r="BN495" s="64">
        <f t="shared" si="91"/>
        <v>9.722222222222221E-2</v>
      </c>
      <c r="BO495" s="64">
        <f t="shared" si="92"/>
        <v>0.1</v>
      </c>
    </row>
    <row r="496" spans="1:67" x14ac:dyDescent="0.2">
      <c r="A496" s="394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08" t="s">
        <v>70</v>
      </c>
      <c r="P496" s="409"/>
      <c r="Q496" s="409"/>
      <c r="R496" s="409"/>
      <c r="S496" s="409"/>
      <c r="T496" s="409"/>
      <c r="U496" s="410"/>
      <c r="V496" s="37" t="s">
        <v>71</v>
      </c>
      <c r="W496" s="387">
        <f>IFERROR(W490/H490,"0")+IFERROR(W491/H491,"0")+IFERROR(W492/H492,"0")+IFERROR(W493/H493,"0")+IFERROR(W494/H494,"0")+IFERROR(W495/H495,"0")</f>
        <v>60.075757575757571</v>
      </c>
      <c r="X496" s="387">
        <f>IFERROR(X490/H490,"0")+IFERROR(X491/H491,"0")+IFERROR(X492/H492,"0")+IFERROR(X493/H493,"0")+IFERROR(X494/H494,"0")+IFERROR(X495/H495,"0")</f>
        <v>61</v>
      </c>
      <c r="Y496" s="387">
        <f>IFERROR(IF(Y490="",0,Y490),"0")+IFERROR(IF(Y491="",0,Y491),"0")+IFERROR(IF(Y492="",0,Y492),"0")+IFERROR(IF(Y493="",0,Y493),"0")+IFERROR(IF(Y494="",0,Y494),"0")+IFERROR(IF(Y495="",0,Y495),"0")</f>
        <v>0.64668000000000003</v>
      </c>
      <c r="Z496" s="388"/>
      <c r="AA496" s="388"/>
    </row>
    <row r="497" spans="1:67" x14ac:dyDescent="0.2">
      <c r="A497" s="395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6"/>
      <c r="O497" s="408" t="s">
        <v>70</v>
      </c>
      <c r="P497" s="409"/>
      <c r="Q497" s="409"/>
      <c r="R497" s="409"/>
      <c r="S497" s="409"/>
      <c r="T497" s="409"/>
      <c r="U497" s="410"/>
      <c r="V497" s="37" t="s">
        <v>66</v>
      </c>
      <c r="W497" s="387">
        <f>IFERROR(SUM(W490:W495),"0")</f>
        <v>264</v>
      </c>
      <c r="X497" s="387">
        <f>IFERROR(SUM(X490:X495),"0")</f>
        <v>268.32</v>
      </c>
      <c r="Y497" s="37"/>
      <c r="Z497" s="388"/>
      <c r="AA497" s="388"/>
    </row>
    <row r="498" spans="1:67" ht="14.25" hidden="1" customHeight="1" x14ac:dyDescent="0.25">
      <c r="A498" s="400" t="s">
        <v>72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7">
        <v>4607091383409</v>
      </c>
      <c r="E499" s="393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7">
        <v>4607091383416</v>
      </c>
      <c r="E500" s="393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7">
        <v>4680115883536</v>
      </c>
      <c r="E501" s="393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4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08" t="s">
        <v>70</v>
      </c>
      <c r="P502" s="409"/>
      <c r="Q502" s="409"/>
      <c r="R502" s="409"/>
      <c r="S502" s="409"/>
      <c r="T502" s="409"/>
      <c r="U502" s="410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5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6"/>
      <c r="O503" s="408" t="s">
        <v>70</v>
      </c>
      <c r="P503" s="409"/>
      <c r="Q503" s="409"/>
      <c r="R503" s="409"/>
      <c r="S503" s="409"/>
      <c r="T503" s="409"/>
      <c r="U503" s="410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0" t="s">
        <v>215</v>
      </c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  <c r="R504" s="395"/>
      <c r="S504" s="395"/>
      <c r="T504" s="395"/>
      <c r="U504" s="395"/>
      <c r="V504" s="395"/>
      <c r="W504" s="395"/>
      <c r="X504" s="395"/>
      <c r="Y504" s="395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7">
        <v>4680115885035</v>
      </c>
      <c r="E505" s="393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4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08" t="s">
        <v>70</v>
      </c>
      <c r="P506" s="409"/>
      <c r="Q506" s="409"/>
      <c r="R506" s="409"/>
      <c r="S506" s="409"/>
      <c r="T506" s="409"/>
      <c r="U506" s="410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5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6"/>
      <c r="O507" s="408" t="s">
        <v>70</v>
      </c>
      <c r="P507" s="409"/>
      <c r="Q507" s="409"/>
      <c r="R507" s="409"/>
      <c r="S507" s="409"/>
      <c r="T507" s="409"/>
      <c r="U507" s="410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401" t="s">
        <v>695</v>
      </c>
      <c r="B508" s="402"/>
      <c r="C508" s="402"/>
      <c r="D508" s="402"/>
      <c r="E508" s="402"/>
      <c r="F508" s="402"/>
      <c r="G508" s="402"/>
      <c r="H508" s="402"/>
      <c r="I508" s="402"/>
      <c r="J508" s="402"/>
      <c r="K508" s="402"/>
      <c r="L508" s="402"/>
      <c r="M508" s="402"/>
      <c r="N508" s="402"/>
      <c r="O508" s="402"/>
      <c r="P508" s="402"/>
      <c r="Q508" s="402"/>
      <c r="R508" s="402"/>
      <c r="S508" s="402"/>
      <c r="T508" s="402"/>
      <c r="U508" s="402"/>
      <c r="V508" s="402"/>
      <c r="W508" s="402"/>
      <c r="X508" s="402"/>
      <c r="Y508" s="402"/>
      <c r="Z508" s="48"/>
      <c r="AA508" s="48"/>
    </row>
    <row r="509" spans="1:67" ht="16.5" hidden="1" customHeight="1" x14ac:dyDescent="0.25">
      <c r="A509" s="466" t="s">
        <v>695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9"/>
      <c r="AA509" s="379"/>
    </row>
    <row r="510" spans="1:67" ht="14.25" hidden="1" customHeight="1" x14ac:dyDescent="0.25">
      <c r="A510" s="400" t="s">
        <v>113</v>
      </c>
      <c r="B510" s="395"/>
      <c r="C510" s="395"/>
      <c r="D510" s="395"/>
      <c r="E510" s="395"/>
      <c r="F510" s="395"/>
      <c r="G510" s="395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  <c r="U510" s="395"/>
      <c r="V510" s="395"/>
      <c r="W510" s="395"/>
      <c r="X510" s="395"/>
      <c r="Y510" s="395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97">
        <v>4640242181011</v>
      </c>
      <c r="E511" s="393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66" t="s">
        <v>698</v>
      </c>
      <c r="P511" s="392"/>
      <c r="Q511" s="392"/>
      <c r="R511" s="392"/>
      <c r="S511" s="393"/>
      <c r="T511" s="34"/>
      <c r="U511" s="34"/>
      <c r="V511" s="35" t="s">
        <v>66</v>
      </c>
      <c r="W511" s="385">
        <v>200</v>
      </c>
      <c r="X511" s="386">
        <f t="shared" ref="X511:X519" si="93">IFERROR(IF(W511="",0,CEILING((W511/$H511),1)*$H511),"")</f>
        <v>205.20000000000002</v>
      </c>
      <c r="Y511" s="36">
        <f t="shared" ref="Y511:Y516" si="94">IFERROR(IF(X511=0,"",ROUNDUP(X511/H511,0)*0.02175),"")</f>
        <v>0.41324999999999995</v>
      </c>
      <c r="Z511" s="56"/>
      <c r="AA511" s="57"/>
      <c r="AE511" s="64"/>
      <c r="BB511" s="351" t="s">
        <v>1</v>
      </c>
      <c r="BL511" s="64">
        <f t="shared" ref="BL511:BL519" si="95">IFERROR(W511*I511/H511,"0")</f>
        <v>208.88888888888889</v>
      </c>
      <c r="BM511" s="64">
        <f t="shared" ref="BM511:BM519" si="96">IFERROR(X511*I511/H511,"0")</f>
        <v>214.32</v>
      </c>
      <c r="BN511" s="64">
        <f t="shared" ref="BN511:BN519" si="97">IFERROR(1/J511*(W511/H511),"0")</f>
        <v>0.3306878306878307</v>
      </c>
      <c r="BO511" s="64">
        <f t="shared" ref="BO511:BO519" si="98">IFERROR(1/J511*(X511/H511),"0")</f>
        <v>0.33928571428571425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7">
        <v>4640242180045</v>
      </c>
      <c r="E512" s="393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4" t="s">
        <v>701</v>
      </c>
      <c r="P512" s="392"/>
      <c r="Q512" s="392"/>
      <c r="R512" s="392"/>
      <c r="S512" s="393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97">
        <v>4640242180441</v>
      </c>
      <c r="E513" s="393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4" t="s">
        <v>704</v>
      </c>
      <c r="P513" s="392"/>
      <c r="Q513" s="392"/>
      <c r="R513" s="392"/>
      <c r="S513" s="393"/>
      <c r="T513" s="34"/>
      <c r="U513" s="34"/>
      <c r="V513" s="35" t="s">
        <v>66</v>
      </c>
      <c r="W513" s="385">
        <v>130</v>
      </c>
      <c r="X513" s="386">
        <f t="shared" si="93"/>
        <v>132</v>
      </c>
      <c r="Y513" s="36">
        <f t="shared" si="94"/>
        <v>0.23924999999999999</v>
      </c>
      <c r="Z513" s="56"/>
      <c r="AA513" s="57"/>
      <c r="AE513" s="64"/>
      <c r="BB513" s="353" t="s">
        <v>1</v>
      </c>
      <c r="BL513" s="64">
        <f t="shared" si="95"/>
        <v>135.20000000000002</v>
      </c>
      <c r="BM513" s="64">
        <f t="shared" si="96"/>
        <v>137.28</v>
      </c>
      <c r="BN513" s="64">
        <f t="shared" si="97"/>
        <v>0.19345238095238096</v>
      </c>
      <c r="BO513" s="64">
        <f t="shared" si="98"/>
        <v>0.19642857142857142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7">
        <v>4640242180601</v>
      </c>
      <c r="E514" s="393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3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97">
        <v>4640242180564</v>
      </c>
      <c r="E515" s="393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2" t="s">
        <v>710</v>
      </c>
      <c r="P515" s="392"/>
      <c r="Q515" s="392"/>
      <c r="R515" s="392"/>
      <c r="S515" s="393"/>
      <c r="T515" s="34"/>
      <c r="U515" s="34"/>
      <c r="V515" s="35" t="s">
        <v>66</v>
      </c>
      <c r="W515" s="385">
        <v>200</v>
      </c>
      <c r="X515" s="386">
        <f t="shared" si="93"/>
        <v>204</v>
      </c>
      <c r="Y515" s="36">
        <f t="shared" si="94"/>
        <v>0.36974999999999997</v>
      </c>
      <c r="Z515" s="56"/>
      <c r="AA515" s="57"/>
      <c r="AE515" s="64"/>
      <c r="BB515" s="355" t="s">
        <v>1</v>
      </c>
      <c r="BL515" s="64">
        <f t="shared" si="95"/>
        <v>208</v>
      </c>
      <c r="BM515" s="64">
        <f t="shared" si="96"/>
        <v>212.16</v>
      </c>
      <c r="BN515" s="64">
        <f t="shared" si="97"/>
        <v>0.29761904761904762</v>
      </c>
      <c r="BO515" s="64">
        <f t="shared" si="98"/>
        <v>0.30357142857142855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97">
        <v>4640242180922</v>
      </c>
      <c r="E516" s="393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36" t="s">
        <v>713</v>
      </c>
      <c r="P516" s="392"/>
      <c r="Q516" s="392"/>
      <c r="R516" s="392"/>
      <c r="S516" s="393"/>
      <c r="T516" s="34"/>
      <c r="U516" s="34"/>
      <c r="V516" s="35" t="s">
        <v>66</v>
      </c>
      <c r="W516" s="385">
        <v>130</v>
      </c>
      <c r="X516" s="386">
        <f t="shared" si="93"/>
        <v>140.4</v>
      </c>
      <c r="Y516" s="36">
        <f t="shared" si="94"/>
        <v>0.28275</v>
      </c>
      <c r="Z516" s="56"/>
      <c r="AA516" s="57"/>
      <c r="AE516" s="64"/>
      <c r="BB516" s="356" t="s">
        <v>1</v>
      </c>
      <c r="BL516" s="64">
        <f t="shared" si="95"/>
        <v>135.77777777777774</v>
      </c>
      <c r="BM516" s="64">
        <f t="shared" si="96"/>
        <v>146.63999999999999</v>
      </c>
      <c r="BN516" s="64">
        <f t="shared" si="97"/>
        <v>0.21494708994708991</v>
      </c>
      <c r="BO516" s="64">
        <f t="shared" si="98"/>
        <v>0.23214285714285712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97">
        <v>4640242181189</v>
      </c>
      <c r="E517" s="393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42" t="s">
        <v>716</v>
      </c>
      <c r="P517" s="392"/>
      <c r="Q517" s="392"/>
      <c r="R517" s="392"/>
      <c r="S517" s="393"/>
      <c r="T517" s="34"/>
      <c r="U517" s="34"/>
      <c r="V517" s="35" t="s">
        <v>66</v>
      </c>
      <c r="W517" s="385">
        <v>80</v>
      </c>
      <c r="X517" s="386">
        <f t="shared" si="93"/>
        <v>80</v>
      </c>
      <c r="Y517" s="36">
        <f>IFERROR(IF(X517=0,"",ROUNDUP(X517/H517,0)*0.00937),"")</f>
        <v>0.18740000000000001</v>
      </c>
      <c r="Z517" s="56"/>
      <c r="AA517" s="57"/>
      <c r="AE517" s="64"/>
      <c r="BB517" s="357" t="s">
        <v>1</v>
      </c>
      <c r="BL517" s="64">
        <f t="shared" si="95"/>
        <v>84.800000000000011</v>
      </c>
      <c r="BM517" s="64">
        <f t="shared" si="96"/>
        <v>84.800000000000011</v>
      </c>
      <c r="BN517" s="64">
        <f t="shared" si="97"/>
        <v>0.16666666666666666</v>
      </c>
      <c r="BO517" s="64">
        <f t="shared" si="98"/>
        <v>0.16666666666666666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97">
        <v>4640242180038</v>
      </c>
      <c r="E518" s="393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84" t="s">
        <v>719</v>
      </c>
      <c r="P518" s="392"/>
      <c r="Q518" s="392"/>
      <c r="R518" s="392"/>
      <c r="S518" s="393"/>
      <c r="T518" s="34"/>
      <c r="U518" s="34"/>
      <c r="V518" s="35" t="s">
        <v>66</v>
      </c>
      <c r="W518" s="385">
        <v>80</v>
      </c>
      <c r="X518" s="386">
        <f t="shared" si="93"/>
        <v>80</v>
      </c>
      <c r="Y518" s="36">
        <f>IFERROR(IF(X518=0,"",ROUNDUP(X518/H518,0)*0.00937),"")</f>
        <v>0.18740000000000001</v>
      </c>
      <c r="Z518" s="56"/>
      <c r="AA518" s="57"/>
      <c r="AE518" s="64"/>
      <c r="BB518" s="358" t="s">
        <v>1</v>
      </c>
      <c r="BL518" s="64">
        <f t="shared" si="95"/>
        <v>84.800000000000011</v>
      </c>
      <c r="BM518" s="64">
        <f t="shared" si="96"/>
        <v>84.800000000000011</v>
      </c>
      <c r="BN518" s="64">
        <f t="shared" si="97"/>
        <v>0.16666666666666666</v>
      </c>
      <c r="BO518" s="64">
        <f t="shared" si="98"/>
        <v>0.16666666666666666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97">
        <v>4640242181172</v>
      </c>
      <c r="E519" s="393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79" t="s">
        <v>722</v>
      </c>
      <c r="P519" s="392"/>
      <c r="Q519" s="392"/>
      <c r="R519" s="392"/>
      <c r="S519" s="393"/>
      <c r="T519" s="34"/>
      <c r="U519" s="34"/>
      <c r="V519" s="35" t="s">
        <v>66</v>
      </c>
      <c r="W519" s="385">
        <v>48</v>
      </c>
      <c r="X519" s="386">
        <f t="shared" si="93"/>
        <v>48</v>
      </c>
      <c r="Y519" s="36">
        <f>IFERROR(IF(X519=0,"",ROUNDUP(X519/H519,0)*0.00937),"")</f>
        <v>0.11244</v>
      </c>
      <c r="Z519" s="56"/>
      <c r="AA519" s="57"/>
      <c r="AE519" s="64"/>
      <c r="BB519" s="359" t="s">
        <v>1</v>
      </c>
      <c r="BL519" s="64">
        <f t="shared" si="95"/>
        <v>50.88</v>
      </c>
      <c r="BM519" s="64">
        <f t="shared" si="96"/>
        <v>50.88</v>
      </c>
      <c r="BN519" s="64">
        <f t="shared" si="97"/>
        <v>0.1</v>
      </c>
      <c r="BO519" s="64">
        <f t="shared" si="98"/>
        <v>0.1</v>
      </c>
    </row>
    <row r="520" spans="1:67" x14ac:dyDescent="0.2">
      <c r="A520" s="394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08" t="s">
        <v>70</v>
      </c>
      <c r="P520" s="409"/>
      <c r="Q520" s="409"/>
      <c r="R520" s="409"/>
      <c r="S520" s="409"/>
      <c r="T520" s="409"/>
      <c r="U520" s="410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110.05555555555556</v>
      </c>
      <c r="X520" s="387">
        <f>IFERROR(X511/H511,"0")+IFERROR(X512/H512,"0")+IFERROR(X513/H513,"0")+IFERROR(X514/H514,"0")+IFERROR(X515/H515,"0")+IFERROR(X516/H516,"0")+IFERROR(X517/H517,"0")+IFERROR(X518/H518,"0")+IFERROR(X519/H519,"0")</f>
        <v>112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1.7922400000000001</v>
      </c>
      <c r="Z520" s="388"/>
      <c r="AA520" s="388"/>
    </row>
    <row r="521" spans="1:67" x14ac:dyDescent="0.2">
      <c r="A521" s="395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6"/>
      <c r="O521" s="408" t="s">
        <v>70</v>
      </c>
      <c r="P521" s="409"/>
      <c r="Q521" s="409"/>
      <c r="R521" s="409"/>
      <c r="S521" s="409"/>
      <c r="T521" s="409"/>
      <c r="U521" s="410"/>
      <c r="V521" s="37" t="s">
        <v>66</v>
      </c>
      <c r="W521" s="387">
        <f>IFERROR(SUM(W511:W519),"0")</f>
        <v>868</v>
      </c>
      <c r="X521" s="387">
        <f>IFERROR(SUM(X511:X519),"0")</f>
        <v>889.6</v>
      </c>
      <c r="Y521" s="37"/>
      <c r="Z521" s="388"/>
      <c r="AA521" s="388"/>
    </row>
    <row r="522" spans="1:67" ht="14.25" hidden="1" customHeight="1" x14ac:dyDescent="0.25">
      <c r="A522" s="400" t="s">
        <v>105</v>
      </c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  <c r="R522" s="395"/>
      <c r="S522" s="395"/>
      <c r="T522" s="395"/>
      <c r="U522" s="395"/>
      <c r="V522" s="395"/>
      <c r="W522" s="395"/>
      <c r="X522" s="395"/>
      <c r="Y522" s="395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7">
        <v>4640242180526</v>
      </c>
      <c r="E523" s="393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20" t="s">
        <v>725</v>
      </c>
      <c r="P523" s="392"/>
      <c r="Q523" s="392"/>
      <c r="R523" s="392"/>
      <c r="S523" s="393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97">
        <v>4640242180519</v>
      </c>
      <c r="E524" s="393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6" t="s">
        <v>728</v>
      </c>
      <c r="P524" s="392"/>
      <c r="Q524" s="392"/>
      <c r="R524" s="392"/>
      <c r="S524" s="393"/>
      <c r="T524" s="34"/>
      <c r="U524" s="34"/>
      <c r="V524" s="35" t="s">
        <v>66</v>
      </c>
      <c r="W524" s="385">
        <v>200</v>
      </c>
      <c r="X524" s="386">
        <f>IFERROR(IF(W524="",0,CEILING((W524/$H524),1)*$H524),"")</f>
        <v>205.20000000000002</v>
      </c>
      <c r="Y524" s="36">
        <f>IFERROR(IF(X524=0,"",ROUNDUP(X524/H524,0)*0.02175),"")</f>
        <v>0.41324999999999995</v>
      </c>
      <c r="Z524" s="56"/>
      <c r="AA524" s="57"/>
      <c r="AE524" s="64"/>
      <c r="BB524" s="361" t="s">
        <v>1</v>
      </c>
      <c r="BL524" s="64">
        <f>IFERROR(W524*I524/H524,"0")</f>
        <v>208.88888888888889</v>
      </c>
      <c r="BM524" s="64">
        <f>IFERROR(X524*I524/H524,"0")</f>
        <v>214.32</v>
      </c>
      <c r="BN524" s="64">
        <f>IFERROR(1/J524*(W524/H524),"0")</f>
        <v>0.3306878306878307</v>
      </c>
      <c r="BO524" s="64">
        <f>IFERROR(1/J524*(X524/H524),"0")</f>
        <v>0.33928571428571425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97">
        <v>4640242180090</v>
      </c>
      <c r="E525" s="393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89" t="s">
        <v>731</v>
      </c>
      <c r="P525" s="392"/>
      <c r="Q525" s="392"/>
      <c r="R525" s="392"/>
      <c r="S525" s="393"/>
      <c r="T525" s="34"/>
      <c r="U525" s="34"/>
      <c r="V525" s="35" t="s">
        <v>66</v>
      </c>
      <c r="W525" s="385">
        <v>150</v>
      </c>
      <c r="X525" s="386">
        <f>IFERROR(IF(W525="",0,CEILING((W525/$H525),1)*$H525),"")</f>
        <v>151.20000000000002</v>
      </c>
      <c r="Y525" s="36">
        <f>IFERROR(IF(X525=0,"",ROUNDUP(X525/H525,0)*0.02175),"")</f>
        <v>0.30449999999999999</v>
      </c>
      <c r="Z525" s="56"/>
      <c r="AA525" s="57"/>
      <c r="AE525" s="64"/>
      <c r="BB525" s="362" t="s">
        <v>1</v>
      </c>
      <c r="BL525" s="64">
        <f>IFERROR(W525*I525/H525,"0")</f>
        <v>156.66666666666666</v>
      </c>
      <c r="BM525" s="64">
        <f>IFERROR(X525*I525/H525,"0")</f>
        <v>157.91999999999999</v>
      </c>
      <c r="BN525" s="64">
        <f>IFERROR(1/J525*(W525/H525),"0")</f>
        <v>0.24801587301587297</v>
      </c>
      <c r="BO525" s="64">
        <f>IFERROR(1/J525*(X525/H525),"0")</f>
        <v>0.25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7">
        <v>4640242180090</v>
      </c>
      <c r="E526" s="393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43" t="s">
        <v>734</v>
      </c>
      <c r="P526" s="392"/>
      <c r="Q526" s="392"/>
      <c r="R526" s="392"/>
      <c r="S526" s="393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97">
        <v>4640242181363</v>
      </c>
      <c r="E527" s="393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72" t="s">
        <v>737</v>
      </c>
      <c r="P527" s="392"/>
      <c r="Q527" s="392"/>
      <c r="R527" s="392"/>
      <c r="S527" s="393"/>
      <c r="T527" s="34"/>
      <c r="U527" s="34"/>
      <c r="V527" s="35" t="s">
        <v>66</v>
      </c>
      <c r="W527" s="385">
        <v>60</v>
      </c>
      <c r="X527" s="386">
        <f>IFERROR(IF(W527="",0,CEILING((W527/$H527),1)*$H527),"")</f>
        <v>60</v>
      </c>
      <c r="Y527" s="36">
        <f>IFERROR(IF(X527=0,"",ROUNDUP(X527/H527,0)*0.00937),"")</f>
        <v>0.14055000000000001</v>
      </c>
      <c r="Z527" s="56"/>
      <c r="AA527" s="57"/>
      <c r="AE527" s="64"/>
      <c r="BB527" s="364" t="s">
        <v>1</v>
      </c>
      <c r="BL527" s="64">
        <f>IFERROR(W527*I527/H527,"0")</f>
        <v>63.6</v>
      </c>
      <c r="BM527" s="64">
        <f>IFERROR(X527*I527/H527,"0")</f>
        <v>63.6</v>
      </c>
      <c r="BN527" s="64">
        <f>IFERROR(1/J527*(W527/H527),"0")</f>
        <v>0.125</v>
      </c>
      <c r="BO527" s="64">
        <f>IFERROR(1/J527*(X527/H527),"0")</f>
        <v>0.125</v>
      </c>
    </row>
    <row r="528" spans="1:67" x14ac:dyDescent="0.2">
      <c r="A528" s="394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08" t="s">
        <v>70</v>
      </c>
      <c r="P528" s="409"/>
      <c r="Q528" s="409"/>
      <c r="R528" s="409"/>
      <c r="S528" s="409"/>
      <c r="T528" s="409"/>
      <c r="U528" s="410"/>
      <c r="V528" s="37" t="s">
        <v>71</v>
      </c>
      <c r="W528" s="387">
        <f>IFERROR(W523/H523,"0")+IFERROR(W524/H524,"0")+IFERROR(W525/H525,"0")+IFERROR(W526/H526,"0")+IFERROR(W527/H527,"0")</f>
        <v>47.407407407407405</v>
      </c>
      <c r="X528" s="387">
        <f>IFERROR(X523/H523,"0")+IFERROR(X524/H524,"0")+IFERROR(X525/H525,"0")+IFERROR(X526/H526,"0")+IFERROR(X527/H527,"0")</f>
        <v>48</v>
      </c>
      <c r="Y528" s="387">
        <f>IFERROR(IF(Y523="",0,Y523),"0")+IFERROR(IF(Y524="",0,Y524),"0")+IFERROR(IF(Y525="",0,Y525),"0")+IFERROR(IF(Y526="",0,Y526),"0")+IFERROR(IF(Y527="",0,Y527),"0")</f>
        <v>0.85829999999999984</v>
      </c>
      <c r="Z528" s="388"/>
      <c r="AA528" s="388"/>
    </row>
    <row r="529" spans="1:67" x14ac:dyDescent="0.2">
      <c r="A529" s="395"/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6"/>
      <c r="O529" s="408" t="s">
        <v>70</v>
      </c>
      <c r="P529" s="409"/>
      <c r="Q529" s="409"/>
      <c r="R529" s="409"/>
      <c r="S529" s="409"/>
      <c r="T529" s="409"/>
      <c r="U529" s="410"/>
      <c r="V529" s="37" t="s">
        <v>66</v>
      </c>
      <c r="W529" s="387">
        <f>IFERROR(SUM(W523:W527),"0")</f>
        <v>410</v>
      </c>
      <c r="X529" s="387">
        <f>IFERROR(SUM(X523:X527),"0")</f>
        <v>416.40000000000003</v>
      </c>
      <c r="Y529" s="37"/>
      <c r="Z529" s="388"/>
      <c r="AA529" s="388"/>
    </row>
    <row r="530" spans="1:67" ht="14.25" hidden="1" customHeight="1" x14ac:dyDescent="0.25">
      <c r="A530" s="400" t="s">
        <v>61</v>
      </c>
      <c r="B530" s="395"/>
      <c r="C530" s="395"/>
      <c r="D530" s="395"/>
      <c r="E530" s="395"/>
      <c r="F530" s="395"/>
      <c r="G530" s="395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  <c r="R530" s="395"/>
      <c r="S530" s="395"/>
      <c r="T530" s="395"/>
      <c r="U530" s="395"/>
      <c r="V530" s="395"/>
      <c r="W530" s="395"/>
      <c r="X530" s="395"/>
      <c r="Y530" s="395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97">
        <v>4640242180816</v>
      </c>
      <c r="E531" s="393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0" t="s">
        <v>740</v>
      </c>
      <c r="P531" s="392"/>
      <c r="Q531" s="392"/>
      <c r="R531" s="392"/>
      <c r="S531" s="393"/>
      <c r="T531" s="34"/>
      <c r="U531" s="34"/>
      <c r="V531" s="35" t="s">
        <v>66</v>
      </c>
      <c r="W531" s="385">
        <v>140</v>
      </c>
      <c r="X531" s="386">
        <f>IFERROR(IF(W531="",0,CEILING((W531/$H531),1)*$H531),"")</f>
        <v>142.80000000000001</v>
      </c>
      <c r="Y531" s="36">
        <f>IFERROR(IF(X531=0,"",ROUNDUP(X531/H531,0)*0.00753),"")</f>
        <v>0.25602000000000003</v>
      </c>
      <c r="Z531" s="56"/>
      <c r="AA531" s="57"/>
      <c r="AE531" s="64"/>
      <c r="BB531" s="365" t="s">
        <v>1</v>
      </c>
      <c r="BL531" s="64">
        <f>IFERROR(W531*I531/H531,"0")</f>
        <v>148.66666666666666</v>
      </c>
      <c r="BM531" s="64">
        <f>IFERROR(X531*I531/H531,"0")</f>
        <v>151.64000000000001</v>
      </c>
      <c r="BN531" s="64">
        <f>IFERROR(1/J531*(W531/H531),"0")</f>
        <v>0.21367521367521364</v>
      </c>
      <c r="BO531" s="64">
        <f>IFERROR(1/J531*(X531/H531),"0")</f>
        <v>0.21794871794871795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97">
        <v>4640242180595</v>
      </c>
      <c r="E532" s="393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717" t="s">
        <v>743</v>
      </c>
      <c r="P532" s="392"/>
      <c r="Q532" s="392"/>
      <c r="R532" s="392"/>
      <c r="S532" s="393"/>
      <c r="T532" s="34"/>
      <c r="U532" s="34"/>
      <c r="V532" s="35" t="s">
        <v>66</v>
      </c>
      <c r="W532" s="385">
        <v>140</v>
      </c>
      <c r="X532" s="386">
        <f>IFERROR(IF(W532="",0,CEILING((W532/$H532),1)*$H532),"")</f>
        <v>142.80000000000001</v>
      </c>
      <c r="Y532" s="36">
        <f>IFERROR(IF(X532=0,"",ROUNDUP(X532/H532,0)*0.00753),"")</f>
        <v>0.25602000000000003</v>
      </c>
      <c r="Z532" s="56"/>
      <c r="AA532" s="57"/>
      <c r="AE532" s="64"/>
      <c r="BB532" s="366" t="s">
        <v>1</v>
      </c>
      <c r="BL532" s="64">
        <f>IFERROR(W532*I532/H532,"0")</f>
        <v>148.66666666666666</v>
      </c>
      <c r="BM532" s="64">
        <f>IFERROR(X532*I532/H532,"0")</f>
        <v>151.64000000000001</v>
      </c>
      <c r="BN532" s="64">
        <f>IFERROR(1/J532*(W532/H532),"0")</f>
        <v>0.21367521367521364</v>
      </c>
      <c r="BO532" s="64">
        <f>IFERROR(1/J532*(X532/H532),"0")</f>
        <v>0.21794871794871795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7">
        <v>4640242180076</v>
      </c>
      <c r="E533" s="393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5" t="s">
        <v>746</v>
      </c>
      <c r="P533" s="392"/>
      <c r="Q533" s="392"/>
      <c r="R533" s="392"/>
      <c r="S533" s="393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97">
        <v>4640242180489</v>
      </c>
      <c r="E534" s="393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89" t="s">
        <v>749</v>
      </c>
      <c r="P534" s="392"/>
      <c r="Q534" s="392"/>
      <c r="R534" s="392"/>
      <c r="S534" s="393"/>
      <c r="T534" s="34"/>
      <c r="U534" s="34"/>
      <c r="V534" s="35" t="s">
        <v>66</v>
      </c>
      <c r="W534" s="385">
        <v>56</v>
      </c>
      <c r="X534" s="386">
        <f>IFERROR(IF(W534="",0,CEILING((W534/$H534),1)*$H534),"")</f>
        <v>57.12</v>
      </c>
      <c r="Y534" s="36">
        <f>IFERROR(IF(X534=0,"",ROUNDUP(X534/H534,0)*0.00502),"")</f>
        <v>0.17068</v>
      </c>
      <c r="Z534" s="56"/>
      <c r="AA534" s="57"/>
      <c r="AE534" s="64"/>
      <c r="BB534" s="368" t="s">
        <v>1</v>
      </c>
      <c r="BL534" s="64">
        <f>IFERROR(W534*I534/H534,"0")</f>
        <v>61.333333333333343</v>
      </c>
      <c r="BM534" s="64">
        <f>IFERROR(X534*I534/H534,"0")</f>
        <v>62.560000000000009</v>
      </c>
      <c r="BN534" s="64">
        <f>IFERROR(1/J534*(W534/H534),"0")</f>
        <v>0.14245014245014248</v>
      </c>
      <c r="BO534" s="64">
        <f>IFERROR(1/J534*(X534/H534),"0")</f>
        <v>0.14529914529914531</v>
      </c>
    </row>
    <row r="535" spans="1:67" x14ac:dyDescent="0.2">
      <c r="A535" s="394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08" t="s">
        <v>70</v>
      </c>
      <c r="P535" s="409"/>
      <c r="Q535" s="409"/>
      <c r="R535" s="409"/>
      <c r="S535" s="409"/>
      <c r="T535" s="409"/>
      <c r="U535" s="410"/>
      <c r="V535" s="37" t="s">
        <v>71</v>
      </c>
      <c r="W535" s="387">
        <f>IFERROR(W531/H531,"0")+IFERROR(W532/H532,"0")+IFERROR(W533/H533,"0")+IFERROR(W534/H534,"0")</f>
        <v>100</v>
      </c>
      <c r="X535" s="387">
        <f>IFERROR(X531/H531,"0")+IFERROR(X532/H532,"0")+IFERROR(X533/H533,"0")+IFERROR(X534/H534,"0")</f>
        <v>102</v>
      </c>
      <c r="Y535" s="387">
        <f>IFERROR(IF(Y531="",0,Y531),"0")+IFERROR(IF(Y532="",0,Y532),"0")+IFERROR(IF(Y533="",0,Y533),"0")+IFERROR(IF(Y534="",0,Y534),"0")</f>
        <v>0.68271999999999999</v>
      </c>
      <c r="Z535" s="388"/>
      <c r="AA535" s="388"/>
    </row>
    <row r="536" spans="1:67" x14ac:dyDescent="0.2">
      <c r="A536" s="395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6"/>
      <c r="O536" s="408" t="s">
        <v>70</v>
      </c>
      <c r="P536" s="409"/>
      <c r="Q536" s="409"/>
      <c r="R536" s="409"/>
      <c r="S536" s="409"/>
      <c r="T536" s="409"/>
      <c r="U536" s="410"/>
      <c r="V536" s="37" t="s">
        <v>66</v>
      </c>
      <c r="W536" s="387">
        <f>IFERROR(SUM(W531:W534),"0")</f>
        <v>336</v>
      </c>
      <c r="X536" s="387">
        <f>IFERROR(SUM(X531:X534),"0")</f>
        <v>342.72</v>
      </c>
      <c r="Y536" s="37"/>
      <c r="Z536" s="388"/>
      <c r="AA536" s="388"/>
    </row>
    <row r="537" spans="1:67" ht="14.25" hidden="1" customHeight="1" x14ac:dyDescent="0.25">
      <c r="A537" s="400" t="s">
        <v>72</v>
      </c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  <c r="R537" s="395"/>
      <c r="S537" s="395"/>
      <c r="T537" s="395"/>
      <c r="U537" s="395"/>
      <c r="V537" s="395"/>
      <c r="W537" s="395"/>
      <c r="X537" s="395"/>
      <c r="Y537" s="395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7">
        <v>4640242180533</v>
      </c>
      <c r="E538" s="393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2" t="s">
        <v>752</v>
      </c>
      <c r="P538" s="392"/>
      <c r="Q538" s="392"/>
      <c r="R538" s="392"/>
      <c r="S538" s="393"/>
      <c r="T538" s="34"/>
      <c r="U538" s="34"/>
      <c r="V538" s="35" t="s">
        <v>66</v>
      </c>
      <c r="W538" s="385">
        <v>200</v>
      </c>
      <c r="X538" s="386">
        <f>IFERROR(IF(W538="",0,CEILING((W538/$H538),1)*$H538),"")</f>
        <v>202.79999999999998</v>
      </c>
      <c r="Y538" s="36">
        <f>IFERROR(IF(X538=0,"",ROUNDUP(X538/H538,0)*0.02175),"")</f>
        <v>0.5655</v>
      </c>
      <c r="Z538" s="56"/>
      <c r="AA538" s="57"/>
      <c r="AE538" s="64"/>
      <c r="BB538" s="369" t="s">
        <v>1</v>
      </c>
      <c r="BL538" s="64">
        <f>IFERROR(W538*I538/H538,"0")</f>
        <v>214.46153846153848</v>
      </c>
      <c r="BM538" s="64">
        <f>IFERROR(X538*I538/H538,"0")</f>
        <v>217.464</v>
      </c>
      <c r="BN538" s="64">
        <f>IFERROR(1/J538*(W538/H538),"0")</f>
        <v>0.45787545787545786</v>
      </c>
      <c r="BO538" s="64">
        <f>IFERROR(1/J538*(X538/H538),"0")</f>
        <v>0.46428571428571425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7">
        <v>4640242180106</v>
      </c>
      <c r="E539" s="393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539" t="s">
        <v>755</v>
      </c>
      <c r="P539" s="392"/>
      <c r="Q539" s="392"/>
      <c r="R539" s="392"/>
      <c r="S539" s="393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7">
        <v>4640242180540</v>
      </c>
      <c r="E540" s="393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00" t="s">
        <v>758</v>
      </c>
      <c r="P540" s="392"/>
      <c r="Q540" s="392"/>
      <c r="R540" s="392"/>
      <c r="S540" s="393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4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08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87">
        <f>IFERROR(W538/H538,"0")+IFERROR(W539/H539,"0")+IFERROR(W540/H540,"0")</f>
        <v>25.641025641025642</v>
      </c>
      <c r="X541" s="387">
        <f>IFERROR(X538/H538,"0")+IFERROR(X539/H539,"0")+IFERROR(X540/H540,"0")</f>
        <v>26</v>
      </c>
      <c r="Y541" s="387">
        <f>IFERROR(IF(Y538="",0,Y538),"0")+IFERROR(IF(Y539="",0,Y539),"0")+IFERROR(IF(Y540="",0,Y540),"0")</f>
        <v>0.5655</v>
      </c>
      <c r="Z541" s="388"/>
      <c r="AA541" s="388"/>
    </row>
    <row r="542" spans="1:67" x14ac:dyDescent="0.2">
      <c r="A542" s="395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6"/>
      <c r="O542" s="408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87">
        <f>IFERROR(SUM(W538:W540),"0")</f>
        <v>200</v>
      </c>
      <c r="X542" s="387">
        <f>IFERROR(SUM(X538:X540),"0")</f>
        <v>202.79999999999998</v>
      </c>
      <c r="Y542" s="37"/>
      <c r="Z542" s="388"/>
      <c r="AA542" s="388"/>
    </row>
    <row r="543" spans="1:67" ht="14.25" hidden="1" customHeight="1" x14ac:dyDescent="0.25">
      <c r="A543" s="400" t="s">
        <v>215</v>
      </c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  <c r="R543" s="395"/>
      <c r="S543" s="395"/>
      <c r="T543" s="395"/>
      <c r="U543" s="395"/>
      <c r="V543" s="395"/>
      <c r="W543" s="395"/>
      <c r="X543" s="395"/>
      <c r="Y543" s="395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7">
        <v>4640242180120</v>
      </c>
      <c r="E544" s="393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88" t="s">
        <v>761</v>
      </c>
      <c r="P544" s="392"/>
      <c r="Q544" s="392"/>
      <c r="R544" s="392"/>
      <c r="S544" s="393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97">
        <v>4640242180120</v>
      </c>
      <c r="E545" s="393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3" t="s">
        <v>763</v>
      </c>
      <c r="P545" s="392"/>
      <c r="Q545" s="392"/>
      <c r="R545" s="392"/>
      <c r="S545" s="393"/>
      <c r="T545" s="34"/>
      <c r="U545" s="34"/>
      <c r="V545" s="35" t="s">
        <v>66</v>
      </c>
      <c r="W545" s="385">
        <v>130</v>
      </c>
      <c r="X545" s="386">
        <f>IFERROR(IF(W545="",0,CEILING((W545/$H545),1)*$H545),"")</f>
        <v>132.6</v>
      </c>
      <c r="Y545" s="36">
        <f>IFERROR(IF(X545=0,"",ROUNDUP(X545/H545,0)*0.02175),"")</f>
        <v>0.36974999999999997</v>
      </c>
      <c r="Z545" s="56"/>
      <c r="AA545" s="57"/>
      <c r="AE545" s="64"/>
      <c r="BB545" s="373" t="s">
        <v>1</v>
      </c>
      <c r="BL545" s="64">
        <f>IFERROR(W545*I545/H545,"0")</f>
        <v>137.99999999999997</v>
      </c>
      <c r="BM545" s="64">
        <f>IFERROR(X545*I545/H545,"0")</f>
        <v>140.76</v>
      </c>
      <c r="BN545" s="64">
        <f>IFERROR(1/J545*(W545/H545),"0")</f>
        <v>0.29761904761904762</v>
      </c>
      <c r="BO545" s="64">
        <f>IFERROR(1/J545*(X545/H545),"0")</f>
        <v>0.30357142857142855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7">
        <v>4640242180137</v>
      </c>
      <c r="E546" s="393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6" t="s">
        <v>766</v>
      </c>
      <c r="P546" s="392"/>
      <c r="Q546" s="392"/>
      <c r="R546" s="392"/>
      <c r="S546" s="393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97">
        <v>4640242180137</v>
      </c>
      <c r="E547" s="393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88" t="s">
        <v>768</v>
      </c>
      <c r="P547" s="392"/>
      <c r="Q547" s="392"/>
      <c r="R547" s="392"/>
      <c r="S547" s="393"/>
      <c r="T547" s="34"/>
      <c r="U547" s="34"/>
      <c r="V547" s="35" t="s">
        <v>66</v>
      </c>
      <c r="W547" s="385">
        <v>130</v>
      </c>
      <c r="X547" s="386">
        <f>IFERROR(IF(W547="",0,CEILING((W547/$H547),1)*$H547),"")</f>
        <v>132.6</v>
      </c>
      <c r="Y547" s="36">
        <f>IFERROR(IF(X547=0,"",ROUNDUP(X547/H547,0)*0.02175),"")</f>
        <v>0.36974999999999997</v>
      </c>
      <c r="Z547" s="56"/>
      <c r="AA547" s="57"/>
      <c r="AE547" s="64"/>
      <c r="BB547" s="375" t="s">
        <v>1</v>
      </c>
      <c r="BL547" s="64">
        <f>IFERROR(W547*I547/H547,"0")</f>
        <v>137.99999999999997</v>
      </c>
      <c r="BM547" s="64">
        <f>IFERROR(X547*I547/H547,"0")</f>
        <v>140.76</v>
      </c>
      <c r="BN547" s="64">
        <f>IFERROR(1/J547*(W547/H547),"0")</f>
        <v>0.29761904761904762</v>
      </c>
      <c r="BO547" s="64">
        <f>IFERROR(1/J547*(X547/H547),"0")</f>
        <v>0.30357142857142855</v>
      </c>
    </row>
    <row r="548" spans="1:67" x14ac:dyDescent="0.2">
      <c r="A548" s="394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08" t="s">
        <v>70</v>
      </c>
      <c r="P548" s="409"/>
      <c r="Q548" s="409"/>
      <c r="R548" s="409"/>
      <c r="S548" s="409"/>
      <c r="T548" s="409"/>
      <c r="U548" s="410"/>
      <c r="V548" s="37" t="s">
        <v>71</v>
      </c>
      <c r="W548" s="387">
        <f>IFERROR(W544/H544,"0")+IFERROR(W545/H545,"0")+IFERROR(W546/H546,"0")+IFERROR(W547/H547,"0")</f>
        <v>33.333333333333336</v>
      </c>
      <c r="X548" s="387">
        <f>IFERROR(X544/H544,"0")+IFERROR(X545/H545,"0")+IFERROR(X546/H546,"0")+IFERROR(X547/H547,"0")</f>
        <v>34</v>
      </c>
      <c r="Y548" s="387">
        <f>IFERROR(IF(Y544="",0,Y544),"0")+IFERROR(IF(Y545="",0,Y545),"0")+IFERROR(IF(Y546="",0,Y546),"0")+IFERROR(IF(Y547="",0,Y547),"0")</f>
        <v>0.73949999999999994</v>
      </c>
      <c r="Z548" s="388"/>
      <c r="AA548" s="388"/>
    </row>
    <row r="549" spans="1:67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6"/>
      <c r="O549" s="408" t="s">
        <v>70</v>
      </c>
      <c r="P549" s="409"/>
      <c r="Q549" s="409"/>
      <c r="R549" s="409"/>
      <c r="S549" s="409"/>
      <c r="T549" s="409"/>
      <c r="U549" s="410"/>
      <c r="V549" s="37" t="s">
        <v>66</v>
      </c>
      <c r="W549" s="387">
        <f>IFERROR(SUM(W544:W547),"0")</f>
        <v>260</v>
      </c>
      <c r="X549" s="387">
        <f>IFERROR(SUM(X544:X547),"0")</f>
        <v>265.2</v>
      </c>
      <c r="Y549" s="37"/>
      <c r="Z549" s="388"/>
      <c r="AA549" s="388"/>
    </row>
    <row r="550" spans="1:67" ht="15" customHeight="1" x14ac:dyDescent="0.2">
      <c r="A550" s="714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8"/>
      <c r="O550" s="547" t="s">
        <v>769</v>
      </c>
      <c r="P550" s="427"/>
      <c r="Q550" s="427"/>
      <c r="R550" s="427"/>
      <c r="S550" s="427"/>
      <c r="T550" s="427"/>
      <c r="U550" s="428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16936.599999999999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17101.159999999996</v>
      </c>
      <c r="Y550" s="37"/>
      <c r="Z550" s="388"/>
      <c r="AA550" s="388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8"/>
      <c r="O551" s="547" t="s">
        <v>770</v>
      </c>
      <c r="P551" s="427"/>
      <c r="Q551" s="427"/>
      <c r="R551" s="427"/>
      <c r="S551" s="427"/>
      <c r="T551" s="427"/>
      <c r="U551" s="428"/>
      <c r="V551" s="37" t="s">
        <v>66</v>
      </c>
      <c r="W551" s="387">
        <f>IFERROR(SUM(BL22:BL547),"0")</f>
        <v>18217.5491827636</v>
      </c>
      <c r="X551" s="387">
        <f>IFERROR(SUM(BM22:BM547),"0")</f>
        <v>18392.591999999993</v>
      </c>
      <c r="Y551" s="37"/>
      <c r="Z551" s="388"/>
      <c r="AA551" s="388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8"/>
      <c r="O552" s="547" t="s">
        <v>771</v>
      </c>
      <c r="P552" s="427"/>
      <c r="Q552" s="427"/>
      <c r="R552" s="427"/>
      <c r="S552" s="427"/>
      <c r="T552" s="427"/>
      <c r="U552" s="428"/>
      <c r="V552" s="37" t="s">
        <v>772</v>
      </c>
      <c r="W552" s="38">
        <f>ROUNDUP(SUM(BN22:BN547),0)</f>
        <v>37</v>
      </c>
      <c r="X552" s="38">
        <f>ROUNDUP(SUM(BO22:BO547),0)</f>
        <v>37</v>
      </c>
      <c r="Y552" s="37"/>
      <c r="Z552" s="388"/>
      <c r="AA552" s="388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8"/>
      <c r="O553" s="547" t="s">
        <v>773</v>
      </c>
      <c r="P553" s="427"/>
      <c r="Q553" s="427"/>
      <c r="R553" s="427"/>
      <c r="S553" s="427"/>
      <c r="T553" s="427"/>
      <c r="U553" s="428"/>
      <c r="V553" s="37" t="s">
        <v>66</v>
      </c>
      <c r="W553" s="387">
        <f>GrossWeightTotal+PalletQtyTotal*25</f>
        <v>19142.5491827636</v>
      </c>
      <c r="X553" s="387">
        <f>GrossWeightTotalR+PalletQtyTotalR*25</f>
        <v>19317.591999999993</v>
      </c>
      <c r="Y553" s="37"/>
      <c r="Z553" s="388"/>
      <c r="AA553" s="388"/>
    </row>
    <row r="554" spans="1:67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8"/>
      <c r="O554" s="547" t="s">
        <v>774</v>
      </c>
      <c r="P554" s="427"/>
      <c r="Q554" s="427"/>
      <c r="R554" s="427"/>
      <c r="S554" s="427"/>
      <c r="T554" s="427"/>
      <c r="U554" s="428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4638.2234703355389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4668</v>
      </c>
      <c r="Y554" s="37"/>
      <c r="Z554" s="388"/>
      <c r="AA554" s="388"/>
    </row>
    <row r="555" spans="1:67" ht="14.25" hidden="1" customHeight="1" x14ac:dyDescent="0.2">
      <c r="A555" s="395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448"/>
      <c r="O555" s="547" t="s">
        <v>775</v>
      </c>
      <c r="P555" s="427"/>
      <c r="Q555" s="427"/>
      <c r="R555" s="427"/>
      <c r="S555" s="427"/>
      <c r="T555" s="427"/>
      <c r="U555" s="428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42.570650000000008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480"/>
      <c r="E557" s="480"/>
      <c r="F557" s="481"/>
      <c r="G557" s="389" t="s">
        <v>235</v>
      </c>
      <c r="H557" s="480"/>
      <c r="I557" s="480"/>
      <c r="J557" s="480"/>
      <c r="K557" s="480"/>
      <c r="L557" s="480"/>
      <c r="M557" s="480"/>
      <c r="N557" s="480"/>
      <c r="O557" s="481"/>
      <c r="P557" s="389" t="s">
        <v>470</v>
      </c>
      <c r="Q557" s="481"/>
      <c r="R557" s="389" t="s">
        <v>533</v>
      </c>
      <c r="S557" s="480"/>
      <c r="T557" s="480"/>
      <c r="U557" s="481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61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562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189</v>
      </c>
      <c r="D560" s="46">
        <f>IFERROR(X59*1,"0")+IFERROR(X60*1,"0")+IFERROR(X61*1,"0")+IFERROR(X62*1,"0")</f>
        <v>806.40000000000009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3856.3</v>
      </c>
      <c r="F560" s="46">
        <f>IFERROR(X134*1,"0")+IFERROR(X135*1,"0")+IFERROR(X136*1,"0")+IFERROR(X137*1,"0")+IFERROR(X138*1,"0")</f>
        <v>1343.7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336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2828.7000000000003</v>
      </c>
      <c r="J560" s="46">
        <f>IFERROR(X214*1,"0")+IFERROR(X215*1,"0")+IFERROR(X216*1,"0")+IFERROR(X217*1,"0")+IFERROR(X218*1,"0")+IFERROR(X219*1,"0")+IFERROR(X220*1,"0")+IFERROR(X224*1,"0")+IFERROR(X225*1,"0")</f>
        <v>210</v>
      </c>
      <c r="K560" s="46">
        <f>IFERROR(X230*1,"0")+IFERROR(X231*1,"0")+IFERROR(X232*1,"0")+IFERROR(X233*1,"0")+IFERROR(X234*1,"0")+IFERROR(X235*1,"0")+IFERROR(X236*1,"0")+IFERROR(X237*1,"0")</f>
        <v>232.79999999999998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130.20000000000002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1901.4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2158.2000000000003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269.27999999999997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121.5</v>
      </c>
      <c r="T560" s="46">
        <f>IFERROR(X453*1,"0")+IFERROR(X454*1,"0")+IFERROR(X455*1,"0")</f>
        <v>10.799999999999999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590.16000000000008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2116.7199999999998</v>
      </c>
      <c r="AA560" s="52"/>
      <c r="AD560" s="377"/>
    </row>
  </sheetData>
  <sheetProtection algorithmName="SHA-512" hashValue="wiCV9V4ffZWDQdG3ZFwPtp0da0+lNFm13JFTe4HOlgvGw53YgUb6hxP5CYac4Y1t2FsNEHNN/PEM1Kmo94xqWw==" saltValue="jgH5hjCRiDeBOTuJ/kuEsA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7,00"/>
        <filter val="1 120,00"/>
        <filter val="1 146,60"/>
        <filter val="1 340,00"/>
        <filter val="1 400,00"/>
        <filter val="1 855,00"/>
        <filter val="10,00"/>
        <filter val="10,26"/>
        <filter val="100,00"/>
        <filter val="101,50"/>
        <filter val="105,00"/>
        <filter val="11,00"/>
        <filter val="110,06"/>
        <filter val="12,50"/>
        <filter val="120,00"/>
        <filter val="13,33"/>
        <filter val="130,00"/>
        <filter val="133,33"/>
        <filter val="139,78"/>
        <filter val="14,74"/>
        <filter val="140,00"/>
        <filter val="150,00"/>
        <filter val="153,10"/>
        <filter val="16 936,60"/>
        <filter val="16,67"/>
        <filter val="160,00"/>
        <filter val="17,05"/>
        <filter val="170,00"/>
        <filter val="175,00"/>
        <filter val="18 217,55"/>
        <filter val="18,00"/>
        <filter val="18,90"/>
        <filter val="180,00"/>
        <filter val="19 142,55"/>
        <filter val="2 000,00"/>
        <filter val="2 452,40"/>
        <filter val="2 654,50"/>
        <filter val="2,50"/>
        <filter val="20,00"/>
        <filter val="200,00"/>
        <filter val="201,60"/>
        <filter val="210,00"/>
        <filter val="216,00"/>
        <filter val="224,00"/>
        <filter val="23,24"/>
        <filter val="23,33"/>
        <filter val="24,00"/>
        <filter val="25,00"/>
        <filter val="25,20"/>
        <filter val="25,64"/>
        <filter val="260,00"/>
        <filter val="264,00"/>
        <filter val="280,00"/>
        <filter val="29,00"/>
        <filter val="30,00"/>
        <filter val="300,00"/>
        <filter val="320,00"/>
        <filter val="33,33"/>
        <filter val="331,50"/>
        <filter val="336,00"/>
        <filter val="35,00"/>
        <filter val="350,00"/>
        <filter val="36,00"/>
        <filter val="37"/>
        <filter val="381,57"/>
        <filter val="4 638,22"/>
        <filter val="40,00"/>
        <filter val="408,33"/>
        <filter val="41,67"/>
        <filter val="410,00"/>
        <filter val="42,00"/>
        <filter val="45,00"/>
        <filter val="46,74"/>
        <filter val="47,41"/>
        <filter val="48,00"/>
        <filter val="48,33"/>
        <filter val="50,00"/>
        <filter val="504,00"/>
        <filter val="52,50"/>
        <filter val="56,00"/>
        <filter val="59,26"/>
        <filter val="596,00"/>
        <filter val="60,00"/>
        <filter val="60,08"/>
        <filter val="602,51"/>
        <filter val="66,00"/>
        <filter val="66,50"/>
        <filter val="7,50"/>
        <filter val="7,69"/>
        <filter val="70,00"/>
        <filter val="72,00"/>
        <filter val="735,00"/>
        <filter val="751,50"/>
        <filter val="778,40"/>
        <filter val="8,33"/>
        <filter val="80,00"/>
        <filter val="804,00"/>
        <filter val="844,00"/>
        <filter val="868,00"/>
        <filter val="883,33"/>
        <filter val="885,60"/>
        <filter val="9,00"/>
        <filter val="90,00"/>
        <filter val="982,61"/>
        <filter val="99,00"/>
        <filter val="990,00"/>
      </filters>
    </filterColumn>
  </autoFilter>
  <mergeCells count="1005"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P557:Q557"/>
    <mergeCell ref="O380:S380"/>
    <mergeCell ref="A427:Y427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A509:Y509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7" spans="2:8" x14ac:dyDescent="0.2">
      <c r="B7" s="47" t="s">
        <v>784</v>
      </c>
      <c r="C7" s="47" t="s">
        <v>785</v>
      </c>
      <c r="D7" s="47" t="s">
        <v>786</v>
      </c>
      <c r="E7" s="47"/>
    </row>
    <row r="9" spans="2:8" x14ac:dyDescent="0.2">
      <c r="B9" s="47" t="s">
        <v>787</v>
      </c>
      <c r="C9" s="47" t="s">
        <v>782</v>
      </c>
      <c r="D9" s="47"/>
      <c r="E9" s="47"/>
    </row>
    <row r="11" spans="2:8" x14ac:dyDescent="0.2">
      <c r="B11" s="47" t="s">
        <v>787</v>
      </c>
      <c r="C11" s="47" t="s">
        <v>785</v>
      </c>
      <c r="D11" s="47"/>
      <c r="E11" s="47"/>
    </row>
    <row r="13" spans="2:8" x14ac:dyDescent="0.2">
      <c r="B13" s="47" t="s">
        <v>788</v>
      </c>
      <c r="C13" s="47"/>
      <c r="D13" s="47"/>
      <c r="E13" s="47"/>
    </row>
    <row r="14" spans="2:8" x14ac:dyDescent="0.2">
      <c r="B14" s="47" t="s">
        <v>789</v>
      </c>
      <c r="C14" s="47"/>
      <c r="D14" s="47"/>
      <c r="E14" s="47"/>
    </row>
    <row r="15" spans="2:8" x14ac:dyDescent="0.2">
      <c r="B15" s="47" t="s">
        <v>790</v>
      </c>
      <c r="C15" s="47"/>
      <c r="D15" s="47"/>
      <c r="E15" s="47"/>
    </row>
    <row r="16" spans="2:8" x14ac:dyDescent="0.2">
      <c r="B16" s="47" t="s">
        <v>791</v>
      </c>
      <c r="C16" s="47"/>
      <c r="D16" s="47"/>
      <c r="E16" s="47"/>
    </row>
    <row r="17" spans="2:5" x14ac:dyDescent="0.2">
      <c r="B17" s="47" t="s">
        <v>792</v>
      </c>
      <c r="C17" s="47"/>
      <c r="D17" s="47"/>
      <c r="E17" s="47"/>
    </row>
    <row r="18" spans="2:5" x14ac:dyDescent="0.2">
      <c r="B18" s="47" t="s">
        <v>793</v>
      </c>
      <c r="C18" s="47"/>
      <c r="D18" s="47"/>
      <c r="E18" s="47"/>
    </row>
    <row r="19" spans="2:5" x14ac:dyDescent="0.2">
      <c r="B19" s="47" t="s">
        <v>794</v>
      </c>
      <c r="C19" s="47"/>
      <c r="D19" s="47"/>
      <c r="E19" s="47"/>
    </row>
    <row r="20" spans="2:5" x14ac:dyDescent="0.2">
      <c r="B20" s="47" t="s">
        <v>795</v>
      </c>
      <c r="C20" s="47"/>
      <c r="D20" s="47"/>
      <c r="E20" s="47"/>
    </row>
    <row r="21" spans="2:5" x14ac:dyDescent="0.2">
      <c r="B21" s="47" t="s">
        <v>796</v>
      </c>
      <c r="C21" s="47"/>
      <c r="D21" s="47"/>
      <c r="E21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</sheetData>
  <sheetProtection algorithmName="SHA-512" hashValue="2ArGvD9iOgTEC+lDXCd0+j/CgT9Zea83RdvDr0eFFIhh37p2L2ibDd3Z+b/gJ1oLNUwn9daoMS43/zD7iVOxNA==" saltValue="VueP72WrjMymey5ukuhA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1287</vt:i4>
      </vt:variant>
    </vt:vector>
  </HeadingPairs>
  <TitlesOfParts>
    <vt:vector size="12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2024-07-17T11:16:10Z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