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0E6ED0-E3DD-421E-9BC5-496A65331C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W265" i="1"/>
  <c r="W264" i="1"/>
  <c r="BN263" i="1"/>
  <c r="BL263" i="1"/>
  <c r="Y263" i="1"/>
  <c r="X263" i="1"/>
  <c r="O263" i="1"/>
  <c r="BN262" i="1"/>
  <c r="BL262" i="1"/>
  <c r="Y262" i="1"/>
  <c r="X262" i="1"/>
  <c r="BN261" i="1"/>
  <c r="BL261" i="1"/>
  <c r="Y261" i="1"/>
  <c r="X261" i="1"/>
  <c r="O261" i="1"/>
  <c r="BN260" i="1"/>
  <c r="BL260" i="1"/>
  <c r="Y260" i="1"/>
  <c r="X260" i="1"/>
  <c r="W258" i="1"/>
  <c r="W257" i="1"/>
  <c r="BN256" i="1"/>
  <c r="BL256" i="1"/>
  <c r="Y256" i="1"/>
  <c r="X256" i="1"/>
  <c r="BN255" i="1"/>
  <c r="BL255" i="1"/>
  <c r="Y255" i="1"/>
  <c r="Y257" i="1" s="1"/>
  <c r="X255" i="1"/>
  <c r="W253" i="1"/>
  <c r="W252" i="1"/>
  <c r="BN251" i="1"/>
  <c r="BL251" i="1"/>
  <c r="Y251" i="1"/>
  <c r="Y252" i="1" s="1"/>
  <c r="X251" i="1"/>
  <c r="X253" i="1" s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O237" i="1"/>
  <c r="W234" i="1"/>
  <c r="W233" i="1"/>
  <c r="BN232" i="1"/>
  <c r="BL232" i="1"/>
  <c r="Y232" i="1"/>
  <c r="Y233" i="1" s="1"/>
  <c r="X232" i="1"/>
  <c r="X234" i="1" s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BN202" i="1"/>
  <c r="BL202" i="1"/>
  <c r="Y202" i="1"/>
  <c r="X202" i="1"/>
  <c r="BO202" i="1" s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O190" i="1"/>
  <c r="W186" i="1"/>
  <c r="W185" i="1"/>
  <c r="BN184" i="1"/>
  <c r="BL184" i="1"/>
  <c r="Y184" i="1"/>
  <c r="Y185" i="1" s="1"/>
  <c r="X184" i="1"/>
  <c r="O184" i="1"/>
  <c r="W181" i="1"/>
  <c r="W180" i="1"/>
  <c r="BN179" i="1"/>
  <c r="BL179" i="1"/>
  <c r="Y179" i="1"/>
  <c r="Y180" i="1" s="1"/>
  <c r="X179" i="1"/>
  <c r="O179" i="1"/>
  <c r="W176" i="1"/>
  <c r="W175" i="1"/>
  <c r="BN174" i="1"/>
  <c r="BL174" i="1"/>
  <c r="Y174" i="1"/>
  <c r="Y175" i="1" s="1"/>
  <c r="X174" i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Y145" i="1" s="1"/>
  <c r="X144" i="1"/>
  <c r="X146" i="1" s="1"/>
  <c r="W140" i="1"/>
  <c r="W139" i="1"/>
  <c r="BN138" i="1"/>
  <c r="BL138" i="1"/>
  <c r="Y138" i="1"/>
  <c r="Y139" i="1" s="1"/>
  <c r="X138" i="1"/>
  <c r="X139" i="1" s="1"/>
  <c r="O138" i="1"/>
  <c r="W135" i="1"/>
  <c r="W134" i="1"/>
  <c r="BN133" i="1"/>
  <c r="BL133" i="1"/>
  <c r="Y133" i="1"/>
  <c r="X133" i="1"/>
  <c r="BO133" i="1" s="1"/>
  <c r="O133" i="1"/>
  <c r="BN132" i="1"/>
  <c r="BL132" i="1"/>
  <c r="Y132" i="1"/>
  <c r="X132" i="1"/>
  <c r="O132" i="1"/>
  <c r="W129" i="1"/>
  <c r="W128" i="1"/>
  <c r="BN127" i="1"/>
  <c r="BL127" i="1"/>
  <c r="Y127" i="1"/>
  <c r="Y128" i="1" s="1"/>
  <c r="X127" i="1"/>
  <c r="O127" i="1"/>
  <c r="W124" i="1"/>
  <c r="W123" i="1"/>
  <c r="BN122" i="1"/>
  <c r="BL122" i="1"/>
  <c r="Y122" i="1"/>
  <c r="X122" i="1"/>
  <c r="BO122" i="1" s="1"/>
  <c r="O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W117" i="1"/>
  <c r="W116" i="1"/>
  <c r="BN115" i="1"/>
  <c r="BL115" i="1"/>
  <c r="Y115" i="1"/>
  <c r="X115" i="1"/>
  <c r="O115" i="1"/>
  <c r="BN114" i="1"/>
  <c r="BL114" i="1"/>
  <c r="Y114" i="1"/>
  <c r="X114" i="1"/>
  <c r="W111" i="1"/>
  <c r="W110" i="1"/>
  <c r="BN109" i="1"/>
  <c r="BL109" i="1"/>
  <c r="Y109" i="1"/>
  <c r="X109" i="1"/>
  <c r="BO109" i="1" s="1"/>
  <c r="O109" i="1"/>
  <c r="BN108" i="1"/>
  <c r="BL108" i="1"/>
  <c r="Y108" i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O86" i="1"/>
  <c r="BN85" i="1"/>
  <c r="BL85" i="1"/>
  <c r="Y85" i="1"/>
  <c r="X85" i="1"/>
  <c r="BO85" i="1" s="1"/>
  <c r="O85" i="1"/>
  <c r="BN84" i="1"/>
  <c r="BL84" i="1"/>
  <c r="Y84" i="1"/>
  <c r="X84" i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O76" i="1"/>
  <c r="W73" i="1"/>
  <c r="W72" i="1"/>
  <c r="BN71" i="1"/>
  <c r="BL71" i="1"/>
  <c r="Y71" i="1"/>
  <c r="Y72" i="1" s="1"/>
  <c r="X71" i="1"/>
  <c r="X72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1" i="1" s="1"/>
  <c r="X54" i="1"/>
  <c r="O54" i="1"/>
  <c r="W51" i="1"/>
  <c r="W50" i="1"/>
  <c r="BN49" i="1"/>
  <c r="BL49" i="1"/>
  <c r="Y49" i="1"/>
  <c r="X49" i="1"/>
  <c r="O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BM22" i="1" l="1"/>
  <c r="BO22" i="1"/>
  <c r="X23" i="1"/>
  <c r="Y32" i="1"/>
  <c r="Y295" i="1" s="1"/>
  <c r="X79" i="1"/>
  <c r="BM77" i="1"/>
  <c r="X95" i="1"/>
  <c r="Y95" i="1"/>
  <c r="BM93" i="1"/>
  <c r="X111" i="1"/>
  <c r="BM109" i="1"/>
  <c r="Y116" i="1"/>
  <c r="Y123" i="1"/>
  <c r="BM120" i="1"/>
  <c r="BM122" i="1"/>
  <c r="BM144" i="1"/>
  <c r="BO144" i="1"/>
  <c r="X145" i="1"/>
  <c r="BM149" i="1"/>
  <c r="BO149" i="1"/>
  <c r="X150" i="1"/>
  <c r="X159" i="1"/>
  <c r="BM156" i="1"/>
  <c r="BM157" i="1"/>
  <c r="X171" i="1"/>
  <c r="BM169" i="1"/>
  <c r="Y208" i="1"/>
  <c r="BM202" i="1"/>
  <c r="BM204" i="1"/>
  <c r="BM206" i="1"/>
  <c r="Y216" i="1"/>
  <c r="BM220" i="1"/>
  <c r="BO220" i="1"/>
  <c r="X221" i="1"/>
  <c r="BM226" i="1"/>
  <c r="BM244" i="1"/>
  <c r="BO244" i="1"/>
  <c r="BM245" i="1"/>
  <c r="BM246" i="1"/>
  <c r="X247" i="1"/>
  <c r="X88" i="1"/>
  <c r="BO82" i="1"/>
  <c r="BM82" i="1"/>
  <c r="BO84" i="1"/>
  <c r="BM84" i="1"/>
  <c r="BO86" i="1"/>
  <c r="BM86" i="1"/>
  <c r="BO100" i="1"/>
  <c r="BM100" i="1"/>
  <c r="BO102" i="1"/>
  <c r="BM102" i="1"/>
  <c r="BO115" i="1"/>
  <c r="BM115" i="1"/>
  <c r="X129" i="1"/>
  <c r="X128" i="1"/>
  <c r="BO127" i="1"/>
  <c r="BM127" i="1"/>
  <c r="X163" i="1"/>
  <c r="BO161" i="1"/>
  <c r="BM161" i="1"/>
  <c r="X176" i="1"/>
  <c r="X175" i="1"/>
  <c r="BO174" i="1"/>
  <c r="BM174" i="1"/>
  <c r="X186" i="1"/>
  <c r="X185" i="1"/>
  <c r="BO184" i="1"/>
  <c r="BM184" i="1"/>
  <c r="BO195" i="1"/>
  <c r="BM195" i="1"/>
  <c r="BO197" i="1"/>
  <c r="BM197" i="1"/>
  <c r="BO213" i="1"/>
  <c r="BM213" i="1"/>
  <c r="BO215" i="1"/>
  <c r="BM215" i="1"/>
  <c r="BO261" i="1"/>
  <c r="BM261" i="1"/>
  <c r="BO262" i="1"/>
  <c r="BM262" i="1"/>
  <c r="W290" i="1"/>
  <c r="X32" i="1"/>
  <c r="BO28" i="1"/>
  <c r="BM28" i="1"/>
  <c r="BO30" i="1"/>
  <c r="BM30" i="1"/>
  <c r="BO45" i="1"/>
  <c r="BM45" i="1"/>
  <c r="BO47" i="1"/>
  <c r="BM47" i="1"/>
  <c r="BO49" i="1"/>
  <c r="BM49" i="1"/>
  <c r="X67" i="1"/>
  <c r="BO65" i="1"/>
  <c r="BM65" i="1"/>
  <c r="X134" i="1"/>
  <c r="BO132" i="1"/>
  <c r="BM132" i="1"/>
  <c r="X181" i="1"/>
  <c r="X180" i="1"/>
  <c r="BO179" i="1"/>
  <c r="BM179" i="1"/>
  <c r="X192" i="1"/>
  <c r="X191" i="1"/>
  <c r="BO190" i="1"/>
  <c r="BM190" i="1"/>
  <c r="X258" i="1"/>
  <c r="X257" i="1"/>
  <c r="BO255" i="1"/>
  <c r="BM255" i="1"/>
  <c r="BO256" i="1"/>
  <c r="BM256" i="1"/>
  <c r="X51" i="1"/>
  <c r="X62" i="1"/>
  <c r="Y67" i="1"/>
  <c r="Y78" i="1"/>
  <c r="Y88" i="1"/>
  <c r="X104" i="1"/>
  <c r="Y104" i="1"/>
  <c r="Y110" i="1"/>
  <c r="X117" i="1"/>
  <c r="X124" i="1"/>
  <c r="Y134" i="1"/>
  <c r="Y158" i="1"/>
  <c r="Y163" i="1"/>
  <c r="Y170" i="1"/>
  <c r="Y198" i="1"/>
  <c r="Y227" i="1"/>
  <c r="Y264" i="1"/>
  <c r="X288" i="1"/>
  <c r="X289" i="1"/>
  <c r="F10" i="1"/>
  <c r="J9" i="1"/>
  <c r="F9" i="1"/>
  <c r="X33" i="1"/>
  <c r="X41" i="1"/>
  <c r="X50" i="1"/>
  <c r="X61" i="1"/>
  <c r="X68" i="1"/>
  <c r="X73" i="1"/>
  <c r="X78" i="1"/>
  <c r="X89" i="1"/>
  <c r="X96" i="1"/>
  <c r="X105" i="1"/>
  <c r="X110" i="1"/>
  <c r="X116" i="1"/>
  <c r="X123" i="1"/>
  <c r="X135" i="1"/>
  <c r="X140" i="1"/>
  <c r="X158" i="1"/>
  <c r="X164" i="1"/>
  <c r="X170" i="1"/>
  <c r="X198" i="1"/>
  <c r="BO203" i="1"/>
  <c r="BM203" i="1"/>
  <c r="BO205" i="1"/>
  <c r="BM205" i="1"/>
  <c r="BO207" i="1"/>
  <c r="BM207" i="1"/>
  <c r="X239" i="1"/>
  <c r="BO237" i="1"/>
  <c r="BM237" i="1"/>
  <c r="BO238" i="1"/>
  <c r="BM238" i="1"/>
  <c r="X264" i="1"/>
  <c r="BO260" i="1"/>
  <c r="BM260" i="1"/>
  <c r="BO263" i="1"/>
  <c r="BM263" i="1"/>
  <c r="H9" i="1"/>
  <c r="W291" i="1"/>
  <c r="W292" i="1"/>
  <c r="W294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6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3" i="1"/>
  <c r="BM108" i="1"/>
  <c r="BO108" i="1"/>
  <c r="BM114" i="1"/>
  <c r="BO114" i="1"/>
  <c r="BM121" i="1"/>
  <c r="BM133" i="1"/>
  <c r="BM138" i="1"/>
  <c r="BO138" i="1"/>
  <c r="BM154" i="1"/>
  <c r="BO154" i="1"/>
  <c r="BM155" i="1"/>
  <c r="BM162" i="1"/>
  <c r="BM168" i="1"/>
  <c r="BO168" i="1"/>
  <c r="X199" i="1"/>
  <c r="BM196" i="1"/>
  <c r="X208" i="1"/>
  <c r="X209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40" i="1"/>
  <c r="X252" i="1"/>
  <c r="BO251" i="1"/>
  <c r="BM251" i="1"/>
  <c r="X265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X292" i="1" l="1"/>
  <c r="X291" i="1"/>
  <c r="X293" i="1" s="1"/>
  <c r="X294" i="1"/>
  <c r="B303" i="1" s="1"/>
  <c r="X290" i="1"/>
  <c r="C303" i="1" s="1"/>
  <c r="W293" i="1"/>
  <c r="A303" i="1"/>
</calcChain>
</file>

<file path=xl/sharedStrings.xml><?xml version="1.0" encoding="utf-8"?>
<sst xmlns="http://schemas.openxmlformats.org/spreadsheetml/2006/main" count="1106" uniqueCount="421">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</sst>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86" customFormat="1" ht="45" customHeight="1" x14ac:dyDescent="0.2">
      <c r="A1" s="41"/>
      <c r="B1" s="41"/>
      <c r="C1" s="41"/>
      <c r="D1" s="290" t="s">
        <v>0</v>
      </c>
      <c r="E1" s="228"/>
      <c r="F1" s="228"/>
      <c r="G1" s="12" t="s">
        <v>1</v>
      </c>
      <c r="H1" s="290" t="s">
        <v>2</v>
      </c>
      <c r="I1" s="228"/>
      <c r="J1" s="228"/>
      <c r="K1" s="228"/>
      <c r="L1" s="228"/>
      <c r="M1" s="228"/>
      <c r="N1" s="228"/>
      <c r="O1" s="228"/>
      <c r="P1" s="228"/>
      <c r="Q1" s="399" t="s">
        <v>3</v>
      </c>
      <c r="R1" s="228"/>
      <c r="S1" s="22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6" customFormat="1" ht="23.45" customHeight="1" x14ac:dyDescent="0.2">
      <c r="A5" s="230" t="s">
        <v>8</v>
      </c>
      <c r="B5" s="231"/>
      <c r="C5" s="232"/>
      <c r="D5" s="250"/>
      <c r="E5" s="252"/>
      <c r="F5" s="382" t="s">
        <v>9</v>
      </c>
      <c r="G5" s="232"/>
      <c r="H5" s="250" t="s">
        <v>420</v>
      </c>
      <c r="I5" s="251"/>
      <c r="J5" s="251"/>
      <c r="K5" s="251"/>
      <c r="L5" s="252"/>
      <c r="M5" s="61"/>
      <c r="O5" s="24" t="s">
        <v>10</v>
      </c>
      <c r="P5" s="385">
        <v>45494</v>
      </c>
      <c r="Q5" s="300"/>
      <c r="S5" s="334" t="s">
        <v>11</v>
      </c>
      <c r="T5" s="260"/>
      <c r="U5" s="336" t="s">
        <v>12</v>
      </c>
      <c r="V5" s="300"/>
      <c r="AA5" s="51"/>
      <c r="AB5" s="51"/>
      <c r="AC5" s="51"/>
    </row>
    <row r="6" spans="1:30" s="186" customFormat="1" ht="24" customHeight="1" x14ac:dyDescent="0.2">
      <c r="A6" s="230" t="s">
        <v>13</v>
      </c>
      <c r="B6" s="231"/>
      <c r="C6" s="232"/>
      <c r="D6" s="373" t="s">
        <v>14</v>
      </c>
      <c r="E6" s="374"/>
      <c r="F6" s="374"/>
      <c r="G6" s="374"/>
      <c r="H6" s="374"/>
      <c r="I6" s="374"/>
      <c r="J6" s="374"/>
      <c r="K6" s="374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199"/>
      <c r="S6" s="259" t="s">
        <v>16</v>
      </c>
      <c r="T6" s="260"/>
      <c r="U6" s="366" t="s">
        <v>17</v>
      </c>
      <c r="V6" s="268"/>
      <c r="AA6" s="51"/>
      <c r="AB6" s="51"/>
      <c r="AC6" s="51"/>
    </row>
    <row r="7" spans="1:30" s="186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0"/>
      <c r="M7" s="63"/>
      <c r="O7" s="24"/>
      <c r="P7" s="42"/>
      <c r="Q7" s="42"/>
      <c r="S7" s="201"/>
      <c r="T7" s="260"/>
      <c r="U7" s="367"/>
      <c r="V7" s="368"/>
      <c r="AA7" s="51"/>
      <c r="AB7" s="51"/>
      <c r="AC7" s="51"/>
    </row>
    <row r="8" spans="1:30" s="186" customFormat="1" ht="25.5" customHeight="1" x14ac:dyDescent="0.2">
      <c r="A8" s="401" t="s">
        <v>18</v>
      </c>
      <c r="B8" s="204"/>
      <c r="C8" s="205"/>
      <c r="D8" s="285" t="s">
        <v>19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20</v>
      </c>
      <c r="P8" s="309">
        <v>0.375</v>
      </c>
      <c r="Q8" s="310"/>
      <c r="S8" s="201"/>
      <c r="T8" s="260"/>
      <c r="U8" s="367"/>
      <c r="V8" s="368"/>
      <c r="AA8" s="51"/>
      <c r="AB8" s="51"/>
      <c r="AC8" s="51"/>
    </row>
    <row r="9" spans="1:30" s="186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03"/>
      <c r="E9" s="211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4"/>
      <c r="O9" s="26" t="s">
        <v>21</v>
      </c>
      <c r="P9" s="238"/>
      <c r="Q9" s="239"/>
      <c r="S9" s="201"/>
      <c r="T9" s="260"/>
      <c r="U9" s="369"/>
      <c r="V9" s="370"/>
      <c r="W9" s="43"/>
      <c r="X9" s="43"/>
      <c r="Y9" s="43"/>
      <c r="Z9" s="43"/>
      <c r="AA9" s="51"/>
      <c r="AB9" s="51"/>
      <c r="AC9" s="51"/>
    </row>
    <row r="10" spans="1:30" s="186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03"/>
      <c r="E10" s="211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80" t="str">
        <f>IFERROR(VLOOKUP($D$10,Proxy,2,FALSE),"")</f>
        <v/>
      </c>
      <c r="I10" s="201"/>
      <c r="J10" s="201"/>
      <c r="K10" s="201"/>
      <c r="L10" s="201"/>
      <c r="M10" s="185"/>
      <c r="O10" s="26" t="s">
        <v>22</v>
      </c>
      <c r="P10" s="339"/>
      <c r="Q10" s="340"/>
      <c r="T10" s="24" t="s">
        <v>23</v>
      </c>
      <c r="U10" s="267" t="s">
        <v>24</v>
      </c>
      <c r="V10" s="268"/>
      <c r="W10" s="44"/>
      <c r="X10" s="44"/>
      <c r="Y10" s="44"/>
      <c r="Z10" s="44"/>
      <c r="AA10" s="51"/>
      <c r="AB10" s="51"/>
      <c r="AC10" s="51"/>
    </row>
    <row r="11" spans="1:30" s="1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9"/>
      <c r="Q11" s="300"/>
      <c r="T11" s="24" t="s">
        <v>27</v>
      </c>
      <c r="U11" s="330" t="s">
        <v>28</v>
      </c>
      <c r="V11" s="239"/>
      <c r="W11" s="45"/>
      <c r="X11" s="45"/>
      <c r="Y11" s="45"/>
      <c r="Z11" s="45"/>
      <c r="AA11" s="51"/>
      <c r="AB11" s="51"/>
      <c r="AC11" s="51"/>
    </row>
    <row r="12" spans="1:30" s="186" customFormat="1" ht="18.600000000000001" customHeight="1" x14ac:dyDescent="0.2">
      <c r="A12" s="377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M12" s="65"/>
      <c r="O12" s="24" t="s">
        <v>30</v>
      </c>
      <c r="P12" s="309"/>
      <c r="Q12" s="310"/>
      <c r="R12" s="23"/>
      <c r="T12" s="24"/>
      <c r="U12" s="228"/>
      <c r="V12" s="201"/>
      <c r="AA12" s="51"/>
      <c r="AB12" s="51"/>
      <c r="AC12" s="51"/>
    </row>
    <row r="13" spans="1:30" s="186" customFormat="1" ht="23.25" customHeight="1" x14ac:dyDescent="0.2">
      <c r="A13" s="377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65"/>
      <c r="N13" s="26"/>
      <c r="O13" s="26" t="s">
        <v>32</v>
      </c>
      <c r="P13" s="330"/>
      <c r="Q13" s="239"/>
      <c r="R13" s="23"/>
      <c r="W13" s="49"/>
      <c r="X13" s="49"/>
      <c r="Y13" s="49"/>
      <c r="Z13" s="49"/>
      <c r="AA13" s="51"/>
      <c r="AB13" s="51"/>
      <c r="AC13" s="51"/>
    </row>
    <row r="14" spans="1:30" s="186" customFormat="1" ht="18.600000000000001" customHeight="1" x14ac:dyDescent="0.2">
      <c r="A14" s="377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M14" s="65"/>
      <c r="W14" s="50"/>
      <c r="X14" s="50"/>
      <c r="Y14" s="50"/>
      <c r="Z14" s="50"/>
      <c r="AA14" s="51"/>
      <c r="AB14" s="51"/>
      <c r="AC14" s="51"/>
    </row>
    <row r="15" spans="1:30" s="186" customFormat="1" ht="22.5" customHeight="1" x14ac:dyDescent="0.2">
      <c r="A15" s="394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M15" s="66"/>
      <c r="O15" s="227" t="s">
        <v>35</v>
      </c>
      <c r="P15" s="228"/>
      <c r="Q15" s="228"/>
      <c r="R15" s="228"/>
      <c r="S15" s="22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29"/>
      <c r="P16" s="229"/>
      <c r="Q16" s="229"/>
      <c r="R16" s="229"/>
      <c r="S16" s="2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1" t="s">
        <v>36</v>
      </c>
      <c r="B17" s="221" t="s">
        <v>37</v>
      </c>
      <c r="C17" s="302" t="s">
        <v>38</v>
      </c>
      <c r="D17" s="221" t="s">
        <v>39</v>
      </c>
      <c r="E17" s="223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2"/>
      <c r="Q17" s="222"/>
      <c r="R17" s="222"/>
      <c r="S17" s="223"/>
      <c r="T17" s="393" t="s">
        <v>50</v>
      </c>
      <c r="U17" s="232"/>
      <c r="V17" s="221" t="s">
        <v>51</v>
      </c>
      <c r="W17" s="221" t="s">
        <v>52</v>
      </c>
      <c r="X17" s="397" t="s">
        <v>53</v>
      </c>
      <c r="Y17" s="221" t="s">
        <v>54</v>
      </c>
      <c r="Z17" s="272" t="s">
        <v>55</v>
      </c>
      <c r="AA17" s="272" t="s">
        <v>56</v>
      </c>
      <c r="AB17" s="272" t="s">
        <v>57</v>
      </c>
      <c r="AC17" s="273"/>
      <c r="AD17" s="274"/>
      <c r="AE17" s="283"/>
      <c r="BB17" s="392" t="s">
        <v>58</v>
      </c>
    </row>
    <row r="18" spans="1:67" ht="14.25" customHeight="1" x14ac:dyDescent="0.2">
      <c r="A18" s="257"/>
      <c r="B18" s="257"/>
      <c r="C18" s="257"/>
      <c r="D18" s="224"/>
      <c r="E18" s="226"/>
      <c r="F18" s="257"/>
      <c r="G18" s="257"/>
      <c r="H18" s="257"/>
      <c r="I18" s="257"/>
      <c r="J18" s="257"/>
      <c r="K18" s="257"/>
      <c r="L18" s="257"/>
      <c r="M18" s="257"/>
      <c r="N18" s="257"/>
      <c r="O18" s="224"/>
      <c r="P18" s="225"/>
      <c r="Q18" s="225"/>
      <c r="R18" s="225"/>
      <c r="S18" s="226"/>
      <c r="T18" s="187" t="s">
        <v>59</v>
      </c>
      <c r="U18" s="187" t="s">
        <v>60</v>
      </c>
      <c r="V18" s="257"/>
      <c r="W18" s="257"/>
      <c r="X18" s="398"/>
      <c r="Y18" s="257"/>
      <c r="Z18" s="344"/>
      <c r="AA18" s="344"/>
      <c r="AB18" s="275"/>
      <c r="AC18" s="276"/>
      <c r="AD18" s="277"/>
      <c r="AE18" s="284"/>
      <c r="BB18" s="201"/>
    </row>
    <row r="19" spans="1:67" ht="27.75" hidden="1" customHeight="1" x14ac:dyDescent="0.2">
      <c r="A19" s="235" t="s">
        <v>61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48"/>
      <c r="AA19" s="48"/>
    </row>
    <row r="20" spans="1:67" ht="16.5" hidden="1" customHeight="1" x14ac:dyDescent="0.25">
      <c r="A20" s="200" t="s">
        <v>61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88"/>
      <c r="AA20" s="188"/>
    </row>
    <row r="21" spans="1:67" ht="14.25" hidden="1" customHeight="1" x14ac:dyDescent="0.25">
      <c r="A21" s="234" t="s">
        <v>62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14">
        <v>4607111035752</v>
      </c>
      <c r="E22" s="199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8"/>
      <c r="Q22" s="198"/>
      <c r="R22" s="198"/>
      <c r="S22" s="199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8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9"/>
      <c r="O23" s="203" t="s">
        <v>68</v>
      </c>
      <c r="P23" s="204"/>
      <c r="Q23" s="204"/>
      <c r="R23" s="204"/>
      <c r="S23" s="204"/>
      <c r="T23" s="204"/>
      <c r="U23" s="205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9"/>
      <c r="O24" s="203" t="s">
        <v>68</v>
      </c>
      <c r="P24" s="204"/>
      <c r="Q24" s="204"/>
      <c r="R24" s="204"/>
      <c r="S24" s="204"/>
      <c r="T24" s="204"/>
      <c r="U24" s="205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hidden="1" customHeight="1" x14ac:dyDescent="0.2">
      <c r="A25" s="235" t="s">
        <v>70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48"/>
      <c r="AA25" s="48"/>
    </row>
    <row r="26" spans="1:67" ht="16.5" hidden="1" customHeight="1" x14ac:dyDescent="0.25">
      <c r="A26" s="200" t="s">
        <v>71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88"/>
      <c r="AA26" s="188"/>
    </row>
    <row r="27" spans="1:67" ht="14.25" hidden="1" customHeight="1" x14ac:dyDescent="0.25">
      <c r="A27" s="234" t="s">
        <v>72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73</v>
      </c>
      <c r="B28" s="54" t="s">
        <v>74</v>
      </c>
      <c r="C28" s="31">
        <v>4301132066</v>
      </c>
      <c r="D28" s="214">
        <v>4607111036520</v>
      </c>
      <c r="E28" s="199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8"/>
      <c r="Q28" s="198"/>
      <c r="R28" s="198"/>
      <c r="S28" s="199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14">
        <v>4607111036605</v>
      </c>
      <c r="E29" s="199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8"/>
      <c r="Q29" s="198"/>
      <c r="R29" s="198"/>
      <c r="S29" s="199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14">
        <v>4607111036537</v>
      </c>
      <c r="E30" s="199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8"/>
      <c r="Q30" s="198"/>
      <c r="R30" s="198"/>
      <c r="S30" s="199"/>
      <c r="T30" s="34"/>
      <c r="U30" s="34"/>
      <c r="V30" s="35" t="s">
        <v>67</v>
      </c>
      <c r="W30" s="193">
        <v>238</v>
      </c>
      <c r="X30" s="194">
        <f>IFERROR(IF(W30="","",W30),"")</f>
        <v>238</v>
      </c>
      <c r="Y30" s="36">
        <f>IFERROR(IF(W30="","",W30*0.00936),"")</f>
        <v>2.2276799999999999</v>
      </c>
      <c r="Z30" s="56"/>
      <c r="AA30" s="57"/>
      <c r="AE30" s="67"/>
      <c r="BB30" s="71" t="s">
        <v>76</v>
      </c>
      <c r="BL30" s="67">
        <f>IFERROR(W30*I30,"0")</f>
        <v>457.38839999999999</v>
      </c>
      <c r="BM30" s="67">
        <f>IFERROR(X30*I30,"0")</f>
        <v>457.38839999999999</v>
      </c>
      <c r="BN30" s="67">
        <f>IFERROR(W30/J30,"0")</f>
        <v>1.8888888888888888</v>
      </c>
      <c r="BO30" s="67">
        <f>IFERROR(X30/J30,"0")</f>
        <v>1.8888888888888888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14">
        <v>4607111036599</v>
      </c>
      <c r="E31" s="199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8"/>
      <c r="Q31" s="198"/>
      <c r="R31" s="198"/>
      <c r="S31" s="199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8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9"/>
      <c r="O32" s="203" t="s">
        <v>68</v>
      </c>
      <c r="P32" s="204"/>
      <c r="Q32" s="204"/>
      <c r="R32" s="204"/>
      <c r="S32" s="204"/>
      <c r="T32" s="204"/>
      <c r="U32" s="205"/>
      <c r="V32" s="37" t="s">
        <v>67</v>
      </c>
      <c r="W32" s="195">
        <f>IFERROR(SUM(W28:W31),"0")</f>
        <v>238</v>
      </c>
      <c r="X32" s="195">
        <f>IFERROR(SUM(X28:X31),"0")</f>
        <v>238</v>
      </c>
      <c r="Y32" s="195">
        <f>IFERROR(IF(Y28="",0,Y28),"0")+IFERROR(IF(Y29="",0,Y29),"0")+IFERROR(IF(Y30="",0,Y30),"0")+IFERROR(IF(Y31="",0,Y31),"0")</f>
        <v>2.2276799999999999</v>
      </c>
      <c r="Z32" s="196"/>
      <c r="AA32" s="196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9"/>
      <c r="O33" s="203" t="s">
        <v>68</v>
      </c>
      <c r="P33" s="204"/>
      <c r="Q33" s="204"/>
      <c r="R33" s="204"/>
      <c r="S33" s="204"/>
      <c r="T33" s="204"/>
      <c r="U33" s="205"/>
      <c r="V33" s="37" t="s">
        <v>69</v>
      </c>
      <c r="W33" s="195">
        <f>IFERROR(SUMPRODUCT(W28:W31*H28:H31),"0")</f>
        <v>357</v>
      </c>
      <c r="X33" s="195">
        <f>IFERROR(SUMPRODUCT(X28:X31*H28:H31),"0")</f>
        <v>357</v>
      </c>
      <c r="Y33" s="37"/>
      <c r="Z33" s="196"/>
      <c r="AA33" s="196"/>
    </row>
    <row r="34" spans="1:67" ht="16.5" hidden="1" customHeight="1" x14ac:dyDescent="0.25">
      <c r="A34" s="200" t="s">
        <v>83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88"/>
      <c r="AA34" s="188"/>
    </row>
    <row r="35" spans="1:67" ht="14.25" hidden="1" customHeight="1" x14ac:dyDescent="0.25">
      <c r="A35" s="234" t="s">
        <v>62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14">
        <v>4607111036285</v>
      </c>
      <c r="E36" s="199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5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8"/>
      <c r="Q36" s="198"/>
      <c r="R36" s="198"/>
      <c r="S36" s="199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14">
        <v>4607111036308</v>
      </c>
      <c r="E37" s="199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2" t="s">
        <v>88</v>
      </c>
      <c r="P37" s="198"/>
      <c r="Q37" s="198"/>
      <c r="R37" s="198"/>
      <c r="S37" s="199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4301070884</v>
      </c>
      <c r="D38" s="214">
        <v>4607111036315</v>
      </c>
      <c r="E38" s="199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8"/>
      <c r="Q38" s="198"/>
      <c r="R38" s="198"/>
      <c r="S38" s="199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214">
        <v>4607111036292</v>
      </c>
      <c r="E39" s="199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8"/>
      <c r="Q39" s="198"/>
      <c r="R39" s="198"/>
      <c r="S39" s="199"/>
      <c r="T39" s="34"/>
      <c r="U39" s="34"/>
      <c r="V39" s="35" t="s">
        <v>67</v>
      </c>
      <c r="W39" s="193">
        <v>12</v>
      </c>
      <c r="X39" s="194">
        <f>IFERROR(IF(W39="","",W39),"")</f>
        <v>12</v>
      </c>
      <c r="Y39" s="36">
        <f>IFERROR(IF(W39="","",W39*0.0155),"")</f>
        <v>0.186</v>
      </c>
      <c r="Z39" s="56"/>
      <c r="AA39" s="57"/>
      <c r="AE39" s="67"/>
      <c r="BB39" s="76" t="s">
        <v>1</v>
      </c>
      <c r="BL39" s="67">
        <f>IFERROR(W39*I39,"0")</f>
        <v>75.239999999999995</v>
      </c>
      <c r="BM39" s="67">
        <f>IFERROR(X39*I39,"0")</f>
        <v>75.239999999999995</v>
      </c>
      <c r="BN39" s="67">
        <f>IFERROR(W39/J39,"0")</f>
        <v>0.14285714285714285</v>
      </c>
      <c r="BO39" s="67">
        <f>IFERROR(X39/J39,"0")</f>
        <v>0.14285714285714285</v>
      </c>
    </row>
    <row r="40" spans="1:67" x14ac:dyDescent="0.2">
      <c r="A40" s="208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9"/>
      <c r="O40" s="203" t="s">
        <v>68</v>
      </c>
      <c r="P40" s="204"/>
      <c r="Q40" s="204"/>
      <c r="R40" s="204"/>
      <c r="S40" s="204"/>
      <c r="T40" s="204"/>
      <c r="U40" s="205"/>
      <c r="V40" s="37" t="s">
        <v>67</v>
      </c>
      <c r="W40" s="195">
        <f>IFERROR(SUM(W36:W39),"0")</f>
        <v>12</v>
      </c>
      <c r="X40" s="195">
        <f>IFERROR(SUM(X36:X39),"0")</f>
        <v>12</v>
      </c>
      <c r="Y40" s="195">
        <f>IFERROR(IF(Y36="",0,Y36),"0")+IFERROR(IF(Y37="",0,Y37),"0")+IFERROR(IF(Y38="",0,Y38),"0")+IFERROR(IF(Y39="",0,Y39),"0")</f>
        <v>0.186</v>
      </c>
      <c r="Z40" s="196"/>
      <c r="AA40" s="196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9"/>
      <c r="O41" s="203" t="s">
        <v>68</v>
      </c>
      <c r="P41" s="204"/>
      <c r="Q41" s="204"/>
      <c r="R41" s="204"/>
      <c r="S41" s="204"/>
      <c r="T41" s="204"/>
      <c r="U41" s="205"/>
      <c r="V41" s="37" t="s">
        <v>69</v>
      </c>
      <c r="W41" s="195">
        <f>IFERROR(SUMPRODUCT(W36:W39*H36:H39),"0")</f>
        <v>72</v>
      </c>
      <c r="X41" s="195">
        <f>IFERROR(SUMPRODUCT(X36:X39*H36:H39),"0")</f>
        <v>72</v>
      </c>
      <c r="Y41" s="37"/>
      <c r="Z41" s="196"/>
      <c r="AA41" s="196"/>
    </row>
    <row r="42" spans="1:67" ht="16.5" hidden="1" customHeight="1" x14ac:dyDescent="0.25">
      <c r="A42" s="200" t="s">
        <v>93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88"/>
      <c r="AA42" s="188"/>
    </row>
    <row r="43" spans="1:67" ht="14.25" hidden="1" customHeight="1" x14ac:dyDescent="0.25">
      <c r="A43" s="234" t="s">
        <v>94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95</v>
      </c>
      <c r="B44" s="54" t="s">
        <v>96</v>
      </c>
      <c r="C44" s="31">
        <v>4301190046</v>
      </c>
      <c r="D44" s="214">
        <v>4607111038951</v>
      </c>
      <c r="E44" s="199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8"/>
      <c r="Q44" s="198"/>
      <c r="R44" s="198"/>
      <c r="S44" s="199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98</v>
      </c>
      <c r="B45" s="54" t="s">
        <v>99</v>
      </c>
      <c r="C45" s="31">
        <v>4301190010</v>
      </c>
      <c r="D45" s="214">
        <v>4607111037596</v>
      </c>
      <c r="E45" s="199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1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8"/>
      <c r="Q45" s="198"/>
      <c r="R45" s="198"/>
      <c r="S45" s="199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4301190047</v>
      </c>
      <c r="D46" s="214">
        <v>4607111038579</v>
      </c>
      <c r="E46" s="199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8"/>
      <c r="Q46" s="198"/>
      <c r="R46" s="198"/>
      <c r="S46" s="199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102</v>
      </c>
      <c r="B47" s="54" t="s">
        <v>103</v>
      </c>
      <c r="C47" s="31">
        <v>4301190022</v>
      </c>
      <c r="D47" s="214">
        <v>4607111037053</v>
      </c>
      <c r="E47" s="199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8"/>
      <c r="Q47" s="198"/>
      <c r="R47" s="198"/>
      <c r="S47" s="199"/>
      <c r="T47" s="34"/>
      <c r="U47" s="34"/>
      <c r="V47" s="35" t="s">
        <v>67</v>
      </c>
      <c r="W47" s="193">
        <v>0</v>
      </c>
      <c r="X47" s="194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4301190023</v>
      </c>
      <c r="D48" s="214">
        <v>4607111037060</v>
      </c>
      <c r="E48" s="199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19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8"/>
      <c r="Q48" s="198"/>
      <c r="R48" s="198"/>
      <c r="S48" s="199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106</v>
      </c>
      <c r="B49" s="54" t="s">
        <v>107</v>
      </c>
      <c r="C49" s="31">
        <v>4301190049</v>
      </c>
      <c r="D49" s="214">
        <v>4607111038968</v>
      </c>
      <c r="E49" s="199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2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8"/>
      <c r="Q49" s="198"/>
      <c r="R49" s="198"/>
      <c r="S49" s="199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08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9"/>
      <c r="O50" s="203" t="s">
        <v>68</v>
      </c>
      <c r="P50" s="204"/>
      <c r="Q50" s="204"/>
      <c r="R50" s="204"/>
      <c r="S50" s="204"/>
      <c r="T50" s="204"/>
      <c r="U50" s="205"/>
      <c r="V50" s="37" t="s">
        <v>67</v>
      </c>
      <c r="W50" s="195">
        <f>IFERROR(SUM(W44:W49),"0")</f>
        <v>0</v>
      </c>
      <c r="X50" s="195">
        <f>IFERROR(SUM(X44:X49),"0")</f>
        <v>0</v>
      </c>
      <c r="Y50" s="195">
        <f>IFERROR(IF(Y44="",0,Y44),"0")+IFERROR(IF(Y45="",0,Y45),"0")+IFERROR(IF(Y46="",0,Y46),"0")+IFERROR(IF(Y47="",0,Y47),"0")+IFERROR(IF(Y48="",0,Y48),"0")+IFERROR(IF(Y49="",0,Y49),"0")</f>
        <v>0</v>
      </c>
      <c r="Z50" s="196"/>
      <c r="AA50" s="196"/>
    </row>
    <row r="51" spans="1:67" hidden="1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9"/>
      <c r="O51" s="203" t="s">
        <v>68</v>
      </c>
      <c r="P51" s="204"/>
      <c r="Q51" s="204"/>
      <c r="R51" s="204"/>
      <c r="S51" s="204"/>
      <c r="T51" s="204"/>
      <c r="U51" s="205"/>
      <c r="V51" s="37" t="s">
        <v>69</v>
      </c>
      <c r="W51" s="195">
        <f>IFERROR(SUMPRODUCT(W44:W49*H44:H49),"0")</f>
        <v>0</v>
      </c>
      <c r="X51" s="195">
        <f>IFERROR(SUMPRODUCT(X44:X49*H44:H49),"0")</f>
        <v>0</v>
      </c>
      <c r="Y51" s="37"/>
      <c r="Z51" s="196"/>
      <c r="AA51" s="196"/>
    </row>
    <row r="52" spans="1:67" ht="16.5" hidden="1" customHeight="1" x14ac:dyDescent="0.25">
      <c r="A52" s="200" t="s">
        <v>108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88"/>
      <c r="AA52" s="188"/>
    </row>
    <row r="53" spans="1:67" ht="14.25" hidden="1" customHeight="1" x14ac:dyDescent="0.25">
      <c r="A53" s="234" t="s">
        <v>62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14">
        <v>4607111037190</v>
      </c>
      <c r="E54" s="199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8"/>
      <c r="Q54" s="198"/>
      <c r="R54" s="198"/>
      <c r="S54" s="199"/>
      <c r="T54" s="34"/>
      <c r="U54" s="34"/>
      <c r="V54" s="35" t="s">
        <v>67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214">
        <v>4607111037183</v>
      </c>
      <c r="E55" s="199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8"/>
      <c r="Q55" s="198"/>
      <c r="R55" s="198"/>
      <c r="S55" s="199"/>
      <c r="T55" s="34"/>
      <c r="U55" s="34"/>
      <c r="V55" s="35" t="s">
        <v>67</v>
      </c>
      <c r="W55" s="193">
        <v>36</v>
      </c>
      <c r="X55" s="194">
        <f t="shared" si="6"/>
        <v>36</v>
      </c>
      <c r="Y55" s="36">
        <f t="shared" si="7"/>
        <v>0.55800000000000005</v>
      </c>
      <c r="Z55" s="56"/>
      <c r="AA55" s="57"/>
      <c r="AE55" s="67"/>
      <c r="BB55" s="84" t="s">
        <v>1</v>
      </c>
      <c r="BL55" s="67">
        <f t="shared" si="8"/>
        <v>269.49599999999998</v>
      </c>
      <c r="BM55" s="67">
        <f t="shared" si="9"/>
        <v>269.49599999999998</v>
      </c>
      <c r="BN55" s="67">
        <f t="shared" si="10"/>
        <v>0.42857142857142855</v>
      </c>
      <c r="BO55" s="67">
        <f t="shared" si="11"/>
        <v>0.42857142857142855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14">
        <v>4607111037091</v>
      </c>
      <c r="E56" s="199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4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8"/>
      <c r="Q56" s="198"/>
      <c r="R56" s="198"/>
      <c r="S56" s="199"/>
      <c r="T56" s="34"/>
      <c r="U56" s="34"/>
      <c r="V56" s="35" t="s">
        <v>67</v>
      </c>
      <c r="W56" s="193">
        <v>36</v>
      </c>
      <c r="X56" s="194">
        <f t="shared" si="6"/>
        <v>36</v>
      </c>
      <c r="Y56" s="36">
        <f t="shared" si="7"/>
        <v>0.55800000000000005</v>
      </c>
      <c r="Z56" s="56"/>
      <c r="AA56" s="57"/>
      <c r="AE56" s="67"/>
      <c r="BB56" s="85" t="s">
        <v>1</v>
      </c>
      <c r="BL56" s="67">
        <f t="shared" si="8"/>
        <v>255.96</v>
      </c>
      <c r="BM56" s="67">
        <f t="shared" si="9"/>
        <v>255.96</v>
      </c>
      <c r="BN56" s="67">
        <f t="shared" si="10"/>
        <v>0.42857142857142855</v>
      </c>
      <c r="BO56" s="67">
        <f t="shared" si="11"/>
        <v>0.42857142857142855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214">
        <v>4607111036902</v>
      </c>
      <c r="E57" s="199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8"/>
      <c r="Q57" s="198"/>
      <c r="R57" s="198"/>
      <c r="S57" s="199"/>
      <c r="T57" s="34"/>
      <c r="U57" s="34"/>
      <c r="V57" s="35" t="s">
        <v>67</v>
      </c>
      <c r="W57" s="193">
        <v>24</v>
      </c>
      <c r="X57" s="194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178.32</v>
      </c>
      <c r="BM57" s="67">
        <f t="shared" si="9"/>
        <v>178.32</v>
      </c>
      <c r="BN57" s="67">
        <f t="shared" si="10"/>
        <v>0.2857142857142857</v>
      </c>
      <c r="BO57" s="67">
        <f t="shared" si="11"/>
        <v>0.2857142857142857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214">
        <v>4607111036858</v>
      </c>
      <c r="E58" s="199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8"/>
      <c r="Q58" s="198"/>
      <c r="R58" s="198"/>
      <c r="S58" s="199"/>
      <c r="T58" s="34"/>
      <c r="U58" s="34"/>
      <c r="V58" s="35" t="s">
        <v>67</v>
      </c>
      <c r="W58" s="193">
        <v>12</v>
      </c>
      <c r="X58" s="194">
        <f t="shared" si="6"/>
        <v>12</v>
      </c>
      <c r="Y58" s="36">
        <f t="shared" si="7"/>
        <v>0.186</v>
      </c>
      <c r="Z58" s="56"/>
      <c r="AA58" s="57"/>
      <c r="AE58" s="67"/>
      <c r="BB58" s="87" t="s">
        <v>1</v>
      </c>
      <c r="BL58" s="67">
        <f t="shared" si="8"/>
        <v>86.395200000000003</v>
      </c>
      <c r="BM58" s="67">
        <f t="shared" si="9"/>
        <v>86.395200000000003</v>
      </c>
      <c r="BN58" s="67">
        <f t="shared" si="10"/>
        <v>0.14285714285714285</v>
      </c>
      <c r="BO58" s="67">
        <f t="shared" si="11"/>
        <v>0.14285714285714285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14">
        <v>4607111037510</v>
      </c>
      <c r="E59" s="199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8"/>
      <c r="Q59" s="198"/>
      <c r="R59" s="198"/>
      <c r="S59" s="199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121</v>
      </c>
      <c r="B60" s="54" t="s">
        <v>122</v>
      </c>
      <c r="C60" s="31">
        <v>4301070968</v>
      </c>
      <c r="D60" s="214">
        <v>4607111036889</v>
      </c>
      <c r="E60" s="199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8"/>
      <c r="Q60" s="198"/>
      <c r="R60" s="198"/>
      <c r="S60" s="199"/>
      <c r="T60" s="34"/>
      <c r="U60" s="34"/>
      <c r="V60" s="35" t="s">
        <v>67</v>
      </c>
      <c r="W60" s="193">
        <v>0</v>
      </c>
      <c r="X60" s="194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8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9"/>
      <c r="O61" s="203" t="s">
        <v>68</v>
      </c>
      <c r="P61" s="204"/>
      <c r="Q61" s="204"/>
      <c r="R61" s="204"/>
      <c r="S61" s="204"/>
      <c r="T61" s="204"/>
      <c r="U61" s="205"/>
      <c r="V61" s="37" t="s">
        <v>67</v>
      </c>
      <c r="W61" s="195">
        <f>IFERROR(SUM(W54:W60),"0")</f>
        <v>108</v>
      </c>
      <c r="X61" s="195">
        <f>IFERROR(SUM(X54:X60),"0")</f>
        <v>108</v>
      </c>
      <c r="Y61" s="195">
        <f>IFERROR(IF(Y54="",0,Y54),"0")+IFERROR(IF(Y55="",0,Y55),"0")+IFERROR(IF(Y56="",0,Y56),"0")+IFERROR(IF(Y57="",0,Y57),"0")+IFERROR(IF(Y58="",0,Y58),"0")+IFERROR(IF(Y59="",0,Y59),"0")+IFERROR(IF(Y60="",0,Y60),"0")</f>
        <v>1.6739999999999999</v>
      </c>
      <c r="Z61" s="196"/>
      <c r="AA61" s="196"/>
    </row>
    <row r="62" spans="1:67" x14ac:dyDescent="0.2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9"/>
      <c r="O62" s="203" t="s">
        <v>68</v>
      </c>
      <c r="P62" s="204"/>
      <c r="Q62" s="204"/>
      <c r="R62" s="204"/>
      <c r="S62" s="204"/>
      <c r="T62" s="204"/>
      <c r="U62" s="205"/>
      <c r="V62" s="37" t="s">
        <v>69</v>
      </c>
      <c r="W62" s="195">
        <f>IFERROR(SUMPRODUCT(W54:W60*H54:H60),"0")</f>
        <v>762.24</v>
      </c>
      <c r="X62" s="195">
        <f>IFERROR(SUMPRODUCT(X54:X60*H54:H60),"0")</f>
        <v>762.24</v>
      </c>
      <c r="Y62" s="37"/>
      <c r="Z62" s="196"/>
      <c r="AA62" s="196"/>
    </row>
    <row r="63" spans="1:67" ht="16.5" hidden="1" customHeight="1" x14ac:dyDescent="0.25">
      <c r="A63" s="200" t="s">
        <v>123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8"/>
      <c r="AA63" s="188"/>
    </row>
    <row r="64" spans="1:67" ht="14.25" hidden="1" customHeight="1" x14ac:dyDescent="0.25">
      <c r="A64" s="234" t="s">
        <v>62</v>
      </c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189"/>
      <c r="AA64" s="189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214">
        <v>4607111037411</v>
      </c>
      <c r="E65" s="199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8"/>
      <c r="Q65" s="198"/>
      <c r="R65" s="198"/>
      <c r="S65" s="199"/>
      <c r="T65" s="34"/>
      <c r="U65" s="34"/>
      <c r="V65" s="35" t="s">
        <v>67</v>
      </c>
      <c r="W65" s="193">
        <v>108</v>
      </c>
      <c r="X65" s="194">
        <f>IFERROR(IF(W65="","",W65),"")</f>
        <v>108</v>
      </c>
      <c r="Y65" s="36">
        <f>IFERROR(IF(W65="","",W65*0.00502),"")</f>
        <v>0.54215999999999998</v>
      </c>
      <c r="Z65" s="56"/>
      <c r="AA65" s="57"/>
      <c r="AE65" s="67"/>
      <c r="BB65" s="90" t="s">
        <v>1</v>
      </c>
      <c r="BL65" s="67">
        <f>IFERROR(W65*I65,"0")</f>
        <v>303.82560000000001</v>
      </c>
      <c r="BM65" s="67">
        <f>IFERROR(X65*I65,"0")</f>
        <v>303.82560000000001</v>
      </c>
      <c r="BN65" s="67">
        <f>IFERROR(W65/J65,"0")</f>
        <v>0.46153846153846156</v>
      </c>
      <c r="BO65" s="67">
        <f>IFERROR(X65/J65,"0")</f>
        <v>0.46153846153846156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214">
        <v>4607111036728</v>
      </c>
      <c r="E66" s="199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8"/>
      <c r="Q66" s="198"/>
      <c r="R66" s="198"/>
      <c r="S66" s="199"/>
      <c r="T66" s="34"/>
      <c r="U66" s="34"/>
      <c r="V66" s="35" t="s">
        <v>67</v>
      </c>
      <c r="W66" s="193">
        <v>120</v>
      </c>
      <c r="X66" s="194">
        <f>IFERROR(IF(W66="","",W66),"")</f>
        <v>120</v>
      </c>
      <c r="Y66" s="36">
        <f>IFERROR(IF(W66="","",W66*0.00866),"")</f>
        <v>1.0391999999999999</v>
      </c>
      <c r="Z66" s="56"/>
      <c r="AA66" s="57"/>
      <c r="AE66" s="67"/>
      <c r="BB66" s="91" t="s">
        <v>1</v>
      </c>
      <c r="BL66" s="67">
        <f>IFERROR(W66*I66,"0")</f>
        <v>625.58399999999995</v>
      </c>
      <c r="BM66" s="67">
        <f>IFERROR(X66*I66,"0")</f>
        <v>625.58399999999995</v>
      </c>
      <c r="BN66" s="67">
        <f>IFERROR(W66/J66,"0")</f>
        <v>0.83333333333333337</v>
      </c>
      <c r="BO66" s="67">
        <f>IFERROR(X66/J66,"0")</f>
        <v>0.83333333333333337</v>
      </c>
    </row>
    <row r="67" spans="1:67" x14ac:dyDescent="0.2">
      <c r="A67" s="208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9"/>
      <c r="O67" s="203" t="s">
        <v>68</v>
      </c>
      <c r="P67" s="204"/>
      <c r="Q67" s="204"/>
      <c r="R67" s="204"/>
      <c r="S67" s="204"/>
      <c r="T67" s="204"/>
      <c r="U67" s="205"/>
      <c r="V67" s="37" t="s">
        <v>67</v>
      </c>
      <c r="W67" s="195">
        <f>IFERROR(SUM(W65:W66),"0")</f>
        <v>228</v>
      </c>
      <c r="X67" s="195">
        <f>IFERROR(SUM(X65:X66),"0")</f>
        <v>228</v>
      </c>
      <c r="Y67" s="195">
        <f>IFERROR(IF(Y65="",0,Y65),"0")+IFERROR(IF(Y66="",0,Y66),"0")</f>
        <v>1.5813599999999999</v>
      </c>
      <c r="Z67" s="196"/>
      <c r="AA67" s="196"/>
    </row>
    <row r="68" spans="1:67" x14ac:dyDescent="0.2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9"/>
      <c r="O68" s="203" t="s">
        <v>68</v>
      </c>
      <c r="P68" s="204"/>
      <c r="Q68" s="204"/>
      <c r="R68" s="204"/>
      <c r="S68" s="204"/>
      <c r="T68" s="204"/>
      <c r="U68" s="205"/>
      <c r="V68" s="37" t="s">
        <v>69</v>
      </c>
      <c r="W68" s="195">
        <f>IFERROR(SUMPRODUCT(W65:W66*H65:H66),"0")</f>
        <v>891.6</v>
      </c>
      <c r="X68" s="195">
        <f>IFERROR(SUMPRODUCT(X65:X66*H65:H66),"0")</f>
        <v>891.6</v>
      </c>
      <c r="Y68" s="37"/>
      <c r="Z68" s="196"/>
      <c r="AA68" s="196"/>
    </row>
    <row r="69" spans="1:67" ht="16.5" hidden="1" customHeight="1" x14ac:dyDescent="0.25">
      <c r="A69" s="200" t="s">
        <v>129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8"/>
      <c r="AA69" s="188"/>
    </row>
    <row r="70" spans="1:67" ht="14.25" hidden="1" customHeight="1" x14ac:dyDescent="0.25">
      <c r="A70" s="234" t="s">
        <v>130</v>
      </c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189"/>
      <c r="AA70" s="189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14">
        <v>4607111033659</v>
      </c>
      <c r="E71" s="199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8"/>
      <c r="Q71" s="198"/>
      <c r="R71" s="198"/>
      <c r="S71" s="199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8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9"/>
      <c r="O72" s="203" t="s">
        <v>68</v>
      </c>
      <c r="P72" s="204"/>
      <c r="Q72" s="204"/>
      <c r="R72" s="204"/>
      <c r="S72" s="204"/>
      <c r="T72" s="204"/>
      <c r="U72" s="205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hidden="1" x14ac:dyDescent="0.2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9"/>
      <c r="O73" s="203" t="s">
        <v>68</v>
      </c>
      <c r="P73" s="204"/>
      <c r="Q73" s="204"/>
      <c r="R73" s="204"/>
      <c r="S73" s="204"/>
      <c r="T73" s="204"/>
      <c r="U73" s="205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hidden="1" customHeight="1" x14ac:dyDescent="0.25">
      <c r="A74" s="200" t="s">
        <v>133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8"/>
      <c r="AA74" s="188"/>
    </row>
    <row r="75" spans="1:67" ht="14.25" hidden="1" customHeight="1" x14ac:dyDescent="0.25">
      <c r="A75" s="234" t="s">
        <v>134</v>
      </c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189"/>
      <c r="AA75" s="189"/>
    </row>
    <row r="76" spans="1:67" ht="27" customHeight="1" x14ac:dyDescent="0.25">
      <c r="A76" s="54" t="s">
        <v>135</v>
      </c>
      <c r="B76" s="54" t="s">
        <v>136</v>
      </c>
      <c r="C76" s="31">
        <v>4301131021</v>
      </c>
      <c r="D76" s="214">
        <v>4607111034137</v>
      </c>
      <c r="E76" s="199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8"/>
      <c r="Q76" s="198"/>
      <c r="R76" s="198"/>
      <c r="S76" s="199"/>
      <c r="T76" s="34"/>
      <c r="U76" s="34"/>
      <c r="V76" s="35" t="s">
        <v>67</v>
      </c>
      <c r="W76" s="193">
        <v>14</v>
      </c>
      <c r="X76" s="194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76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214">
        <v>4607111034120</v>
      </c>
      <c r="E77" s="199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8"/>
      <c r="Q77" s="198"/>
      <c r="R77" s="198"/>
      <c r="S77" s="199"/>
      <c r="T77" s="34"/>
      <c r="U77" s="34"/>
      <c r="V77" s="35" t="s">
        <v>67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76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08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9"/>
      <c r="O78" s="203" t="s">
        <v>68</v>
      </c>
      <c r="P78" s="204"/>
      <c r="Q78" s="204"/>
      <c r="R78" s="204"/>
      <c r="S78" s="204"/>
      <c r="T78" s="204"/>
      <c r="U78" s="205"/>
      <c r="V78" s="37" t="s">
        <v>67</v>
      </c>
      <c r="W78" s="195">
        <f>IFERROR(SUM(W76:W77),"0")</f>
        <v>42</v>
      </c>
      <c r="X78" s="195">
        <f>IFERROR(SUM(X76:X77),"0")</f>
        <v>42</v>
      </c>
      <c r="Y78" s="195">
        <f>IFERROR(IF(Y76="",0,Y76),"0")+IFERROR(IF(Y77="",0,Y77),"0")</f>
        <v>0.75095999999999996</v>
      </c>
      <c r="Z78" s="196"/>
      <c r="AA78" s="196"/>
    </row>
    <row r="79" spans="1:67" x14ac:dyDescent="0.2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9"/>
      <c r="O79" s="203" t="s">
        <v>68</v>
      </c>
      <c r="P79" s="204"/>
      <c r="Q79" s="204"/>
      <c r="R79" s="204"/>
      <c r="S79" s="204"/>
      <c r="T79" s="204"/>
      <c r="U79" s="205"/>
      <c r="V79" s="37" t="s">
        <v>69</v>
      </c>
      <c r="W79" s="195">
        <f>IFERROR(SUMPRODUCT(W76:W77*H76:H77),"0")</f>
        <v>151.19999999999999</v>
      </c>
      <c r="X79" s="195">
        <f>IFERROR(SUMPRODUCT(X76:X77*H76:H77),"0")</f>
        <v>151.19999999999999</v>
      </c>
      <c r="Y79" s="37"/>
      <c r="Z79" s="196"/>
      <c r="AA79" s="196"/>
    </row>
    <row r="80" spans="1:67" ht="16.5" hidden="1" customHeight="1" x14ac:dyDescent="0.25">
      <c r="A80" s="200" t="s">
        <v>139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8"/>
      <c r="AA80" s="188"/>
    </row>
    <row r="81" spans="1:67" ht="14.25" hidden="1" customHeight="1" x14ac:dyDescent="0.25">
      <c r="A81" s="234" t="s">
        <v>130</v>
      </c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189"/>
      <c r="AA81" s="189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214">
        <v>4607111036407</v>
      </c>
      <c r="E82" s="199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8"/>
      <c r="Q82" s="198"/>
      <c r="R82" s="198"/>
      <c r="S82" s="199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142</v>
      </c>
      <c r="B83" s="54" t="s">
        <v>143</v>
      </c>
      <c r="C83" s="31">
        <v>4301135286</v>
      </c>
      <c r="D83" s="214">
        <v>4607111033628</v>
      </c>
      <c r="E83" s="199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8"/>
      <c r="Q83" s="198"/>
      <c r="R83" s="198"/>
      <c r="S83" s="199"/>
      <c r="T83" s="34"/>
      <c r="U83" s="34"/>
      <c r="V83" s="35" t="s">
        <v>67</v>
      </c>
      <c r="W83" s="193">
        <v>28</v>
      </c>
      <c r="X83" s="194">
        <f t="shared" si="12"/>
        <v>28</v>
      </c>
      <c r="Y83" s="36">
        <f t="shared" si="13"/>
        <v>0.50063999999999997</v>
      </c>
      <c r="Z83" s="56"/>
      <c r="AA83" s="57"/>
      <c r="AE83" s="67"/>
      <c r="BB83" s="96" t="s">
        <v>76</v>
      </c>
      <c r="BL83" s="67">
        <f t="shared" si="14"/>
        <v>120.50080000000001</v>
      </c>
      <c r="BM83" s="67">
        <f t="shared" si="15"/>
        <v>120.50080000000001</v>
      </c>
      <c r="BN83" s="67">
        <f t="shared" si="16"/>
        <v>0.4</v>
      </c>
      <c r="BO83" s="67">
        <f t="shared" si="17"/>
        <v>0.4</v>
      </c>
    </row>
    <row r="84" spans="1:67" ht="27" customHeight="1" x14ac:dyDescent="0.25">
      <c r="A84" s="54" t="s">
        <v>144</v>
      </c>
      <c r="B84" s="54" t="s">
        <v>145</v>
      </c>
      <c r="C84" s="31">
        <v>4301135292</v>
      </c>
      <c r="D84" s="214">
        <v>4607111033451</v>
      </c>
      <c r="E84" s="199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6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8"/>
      <c r="Q84" s="198"/>
      <c r="R84" s="198"/>
      <c r="S84" s="199"/>
      <c r="T84" s="34"/>
      <c r="U84" s="34"/>
      <c r="V84" s="35" t="s">
        <v>67</v>
      </c>
      <c r="W84" s="193">
        <v>84</v>
      </c>
      <c r="X84" s="194">
        <f t="shared" si="12"/>
        <v>84</v>
      </c>
      <c r="Y84" s="36">
        <f t="shared" si="13"/>
        <v>1.5019199999999999</v>
      </c>
      <c r="Z84" s="56"/>
      <c r="AA84" s="57"/>
      <c r="AE84" s="67"/>
      <c r="BB84" s="97" t="s">
        <v>76</v>
      </c>
      <c r="BL84" s="67">
        <f t="shared" si="14"/>
        <v>361.50240000000002</v>
      </c>
      <c r="BM84" s="67">
        <f t="shared" si="15"/>
        <v>361.50240000000002</v>
      </c>
      <c r="BN84" s="67">
        <f t="shared" si="16"/>
        <v>1.2</v>
      </c>
      <c r="BO84" s="67">
        <f t="shared" si="17"/>
        <v>1.2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4301135295</v>
      </c>
      <c r="D85" s="214">
        <v>4607111035141</v>
      </c>
      <c r="E85" s="199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4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8"/>
      <c r="Q85" s="198"/>
      <c r="R85" s="198"/>
      <c r="S85" s="199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148</v>
      </c>
      <c r="B86" s="54" t="s">
        <v>149</v>
      </c>
      <c r="C86" s="31">
        <v>4301135290</v>
      </c>
      <c r="D86" s="214">
        <v>4607111035028</v>
      </c>
      <c r="E86" s="199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8"/>
      <c r="Q86" s="198"/>
      <c r="R86" s="198"/>
      <c r="S86" s="199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214">
        <v>4607111033444</v>
      </c>
      <c r="E87" s="199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5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8"/>
      <c r="Q87" s="198"/>
      <c r="R87" s="198"/>
      <c r="S87" s="199"/>
      <c r="T87" s="34"/>
      <c r="U87" s="34"/>
      <c r="V87" s="35" t="s">
        <v>67</v>
      </c>
      <c r="W87" s="193">
        <v>140</v>
      </c>
      <c r="X87" s="194">
        <f t="shared" si="12"/>
        <v>140</v>
      </c>
      <c r="Y87" s="36">
        <f t="shared" si="13"/>
        <v>2.5032000000000001</v>
      </c>
      <c r="Z87" s="56"/>
      <c r="AA87" s="57"/>
      <c r="AE87" s="67"/>
      <c r="BB87" s="100" t="s">
        <v>76</v>
      </c>
      <c r="BL87" s="67">
        <f t="shared" si="14"/>
        <v>602.50400000000002</v>
      </c>
      <c r="BM87" s="67">
        <f t="shared" si="15"/>
        <v>602.50400000000002</v>
      </c>
      <c r="BN87" s="67">
        <f t="shared" si="16"/>
        <v>2</v>
      </c>
      <c r="BO87" s="67">
        <f t="shared" si="17"/>
        <v>2</v>
      </c>
    </row>
    <row r="88" spans="1:67" x14ac:dyDescent="0.2">
      <c r="A88" s="208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9"/>
      <c r="O88" s="203" t="s">
        <v>68</v>
      </c>
      <c r="P88" s="204"/>
      <c r="Q88" s="204"/>
      <c r="R88" s="204"/>
      <c r="S88" s="204"/>
      <c r="T88" s="204"/>
      <c r="U88" s="205"/>
      <c r="V88" s="37" t="s">
        <v>67</v>
      </c>
      <c r="W88" s="195">
        <f>IFERROR(SUM(W82:W87),"0")</f>
        <v>266</v>
      </c>
      <c r="X88" s="195">
        <f>IFERROR(SUM(X82:X87),"0")</f>
        <v>266</v>
      </c>
      <c r="Y88" s="195">
        <f>IFERROR(IF(Y82="",0,Y82),"0")+IFERROR(IF(Y83="",0,Y83),"0")+IFERROR(IF(Y84="",0,Y84),"0")+IFERROR(IF(Y85="",0,Y85),"0")+IFERROR(IF(Y86="",0,Y86),"0")+IFERROR(IF(Y87="",0,Y87),"0")</f>
        <v>4.7560799999999999</v>
      </c>
      <c r="Z88" s="196"/>
      <c r="AA88" s="196"/>
    </row>
    <row r="89" spans="1:67" x14ac:dyDescent="0.2">
      <c r="A89" s="201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9"/>
      <c r="O89" s="203" t="s">
        <v>68</v>
      </c>
      <c r="P89" s="204"/>
      <c r="Q89" s="204"/>
      <c r="R89" s="204"/>
      <c r="S89" s="204"/>
      <c r="T89" s="204"/>
      <c r="U89" s="205"/>
      <c r="V89" s="37" t="s">
        <v>69</v>
      </c>
      <c r="W89" s="195">
        <f>IFERROR(SUMPRODUCT(W82:W87*H82:H87),"0")</f>
        <v>966</v>
      </c>
      <c r="X89" s="195">
        <f>IFERROR(SUMPRODUCT(X82:X87*H82:H87),"0")</f>
        <v>966</v>
      </c>
      <c r="Y89" s="37"/>
      <c r="Z89" s="196"/>
      <c r="AA89" s="196"/>
    </row>
    <row r="90" spans="1:67" ht="16.5" hidden="1" customHeight="1" x14ac:dyDescent="0.25">
      <c r="A90" s="200" t="s">
        <v>152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8"/>
      <c r="AA90" s="188"/>
    </row>
    <row r="91" spans="1:67" ht="14.25" hidden="1" customHeight="1" x14ac:dyDescent="0.25">
      <c r="A91" s="234" t="s">
        <v>152</v>
      </c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189"/>
      <c r="AA91" s="189"/>
    </row>
    <row r="92" spans="1:67" ht="27" hidden="1" customHeight="1" x14ac:dyDescent="0.25">
      <c r="A92" s="54" t="s">
        <v>153</v>
      </c>
      <c r="B92" s="54" t="s">
        <v>154</v>
      </c>
      <c r="C92" s="31">
        <v>4301136042</v>
      </c>
      <c r="D92" s="214">
        <v>4607025784012</v>
      </c>
      <c r="E92" s="199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35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8"/>
      <c r="Q92" s="198"/>
      <c r="R92" s="198"/>
      <c r="S92" s="199"/>
      <c r="T92" s="34"/>
      <c r="U92" s="34"/>
      <c r="V92" s="35" t="s">
        <v>67</v>
      </c>
      <c r="W92" s="193">
        <v>0</v>
      </c>
      <c r="X92" s="194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76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155</v>
      </c>
      <c r="B93" s="54" t="s">
        <v>156</v>
      </c>
      <c r="C93" s="31">
        <v>4301136040</v>
      </c>
      <c r="D93" s="214">
        <v>4607025784319</v>
      </c>
      <c r="E93" s="199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8"/>
      <c r="Q93" s="198"/>
      <c r="R93" s="198"/>
      <c r="S93" s="199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157</v>
      </c>
      <c r="B94" s="54" t="s">
        <v>158</v>
      </c>
      <c r="C94" s="31">
        <v>4301136039</v>
      </c>
      <c r="D94" s="214">
        <v>4607111035370</v>
      </c>
      <c r="E94" s="199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7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8"/>
      <c r="Q94" s="198"/>
      <c r="R94" s="198"/>
      <c r="S94" s="199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idden="1" x14ac:dyDescent="0.2">
      <c r="A95" s="208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9"/>
      <c r="O95" s="203" t="s">
        <v>68</v>
      </c>
      <c r="P95" s="204"/>
      <c r="Q95" s="204"/>
      <c r="R95" s="204"/>
      <c r="S95" s="204"/>
      <c r="T95" s="204"/>
      <c r="U95" s="205"/>
      <c r="V95" s="37" t="s">
        <v>67</v>
      </c>
      <c r="W95" s="195">
        <f>IFERROR(SUM(W92:W94),"0")</f>
        <v>0</v>
      </c>
      <c r="X95" s="195">
        <f>IFERROR(SUM(X92:X94),"0")</f>
        <v>0</v>
      </c>
      <c r="Y95" s="195">
        <f>IFERROR(IF(Y92="",0,Y92),"0")+IFERROR(IF(Y93="",0,Y93),"0")+IFERROR(IF(Y94="",0,Y94),"0")</f>
        <v>0</v>
      </c>
      <c r="Z95" s="196"/>
      <c r="AA95" s="196"/>
    </row>
    <row r="96" spans="1:67" hidden="1" x14ac:dyDescent="0.2">
      <c r="A96" s="201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9"/>
      <c r="O96" s="203" t="s">
        <v>68</v>
      </c>
      <c r="P96" s="204"/>
      <c r="Q96" s="204"/>
      <c r="R96" s="204"/>
      <c r="S96" s="204"/>
      <c r="T96" s="204"/>
      <c r="U96" s="205"/>
      <c r="V96" s="37" t="s">
        <v>69</v>
      </c>
      <c r="W96" s="195">
        <f>IFERROR(SUMPRODUCT(W92:W94*H92:H94),"0")</f>
        <v>0</v>
      </c>
      <c r="X96" s="195">
        <f>IFERROR(SUMPRODUCT(X92:X94*H92:H94),"0")</f>
        <v>0</v>
      </c>
      <c r="Y96" s="37"/>
      <c r="Z96" s="196"/>
      <c r="AA96" s="196"/>
    </row>
    <row r="97" spans="1:67" ht="16.5" hidden="1" customHeight="1" x14ac:dyDescent="0.25">
      <c r="A97" s="200" t="s">
        <v>159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8"/>
      <c r="AA97" s="188"/>
    </row>
    <row r="98" spans="1:67" ht="14.25" hidden="1" customHeight="1" x14ac:dyDescent="0.25">
      <c r="A98" s="234" t="s">
        <v>62</v>
      </c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189"/>
      <c r="AA98" s="189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214">
        <v>4607111033970</v>
      </c>
      <c r="E99" s="199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8"/>
      <c r="Q99" s="198"/>
      <c r="R99" s="198"/>
      <c r="S99" s="199"/>
      <c r="T99" s="34"/>
      <c r="U99" s="34"/>
      <c r="V99" s="35" t="s">
        <v>67</v>
      </c>
      <c r="W99" s="193">
        <v>96</v>
      </c>
      <c r="X99" s="194">
        <f>IFERROR(IF(W99="","",W99),"")</f>
        <v>96</v>
      </c>
      <c r="Y99" s="36">
        <f>IFERROR(IF(W99="","",W99*0.0155),"")</f>
        <v>1.488</v>
      </c>
      <c r="Z99" s="56"/>
      <c r="AA99" s="57"/>
      <c r="AE99" s="67"/>
      <c r="BB99" s="104" t="s">
        <v>1</v>
      </c>
      <c r="BL99" s="67">
        <f>IFERROR(W99*I99,"0")</f>
        <v>691.16160000000002</v>
      </c>
      <c r="BM99" s="67">
        <f>IFERROR(X99*I99,"0")</f>
        <v>691.16160000000002</v>
      </c>
      <c r="BN99" s="67">
        <f>IFERROR(W99/J99,"0")</f>
        <v>1.1428571428571428</v>
      </c>
      <c r="BO99" s="67">
        <f>IFERROR(X99/J99,"0")</f>
        <v>1.1428571428571428</v>
      </c>
    </row>
    <row r="100" spans="1:67" ht="27" customHeight="1" x14ac:dyDescent="0.25">
      <c r="A100" s="54" t="s">
        <v>162</v>
      </c>
      <c r="B100" s="54" t="s">
        <v>163</v>
      </c>
      <c r="C100" s="31">
        <v>4301070976</v>
      </c>
      <c r="D100" s="214">
        <v>4607111034144</v>
      </c>
      <c r="E100" s="199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8"/>
      <c r="Q100" s="198"/>
      <c r="R100" s="198"/>
      <c r="S100" s="199"/>
      <c r="T100" s="34"/>
      <c r="U100" s="34"/>
      <c r="V100" s="35" t="s">
        <v>67</v>
      </c>
      <c r="W100" s="193">
        <v>180</v>
      </c>
      <c r="X100" s="194">
        <f>IFERROR(IF(W100="","",W100),"")</f>
        <v>180</v>
      </c>
      <c r="Y100" s="36">
        <f>IFERROR(IF(W100="","",W100*0.0155),"")</f>
        <v>2.79</v>
      </c>
      <c r="Z100" s="56"/>
      <c r="AA100" s="57"/>
      <c r="AE100" s="67"/>
      <c r="BB100" s="105" t="s">
        <v>1</v>
      </c>
      <c r="BL100" s="67">
        <f>IFERROR(W100*I100,"0")</f>
        <v>1347.48</v>
      </c>
      <c r="BM100" s="67">
        <f>IFERROR(X100*I100,"0")</f>
        <v>1347.48</v>
      </c>
      <c r="BN100" s="67">
        <f>IFERROR(W100/J100,"0")</f>
        <v>2.1428571428571428</v>
      </c>
      <c r="BO100" s="67">
        <f>IFERROR(X100/J100,"0")</f>
        <v>2.1428571428571428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214">
        <v>4607111033987</v>
      </c>
      <c r="E101" s="199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8"/>
      <c r="Q101" s="198"/>
      <c r="R101" s="198"/>
      <c r="S101" s="199"/>
      <c r="T101" s="34"/>
      <c r="U101" s="34"/>
      <c r="V101" s="35" t="s">
        <v>67</v>
      </c>
      <c r="W101" s="193">
        <v>72</v>
      </c>
      <c r="X101" s="194">
        <f>IFERROR(IF(W101="","",W101),"")</f>
        <v>72</v>
      </c>
      <c r="Y101" s="36">
        <f>IFERROR(IF(W101="","",W101*0.0155),"")</f>
        <v>1.1160000000000001</v>
      </c>
      <c r="Z101" s="56"/>
      <c r="AA101" s="57"/>
      <c r="AE101" s="67"/>
      <c r="BB101" s="106" t="s">
        <v>1</v>
      </c>
      <c r="BL101" s="67">
        <f>IFERROR(W101*I101,"0")</f>
        <v>518.37120000000004</v>
      </c>
      <c r="BM101" s="67">
        <f>IFERROR(X101*I101,"0")</f>
        <v>518.37120000000004</v>
      </c>
      <c r="BN101" s="67">
        <f>IFERROR(W101/J101,"0")</f>
        <v>0.8571428571428571</v>
      </c>
      <c r="BO101" s="67">
        <f>IFERROR(X101/J101,"0")</f>
        <v>0.8571428571428571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214">
        <v>4607111034151</v>
      </c>
      <c r="E102" s="199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8"/>
      <c r="Q102" s="198"/>
      <c r="R102" s="198"/>
      <c r="S102" s="199"/>
      <c r="T102" s="34"/>
      <c r="U102" s="34"/>
      <c r="V102" s="35" t="s">
        <v>67</v>
      </c>
      <c r="W102" s="193">
        <v>228</v>
      </c>
      <c r="X102" s="194">
        <f>IFERROR(IF(W102="","",W102),"")</f>
        <v>228</v>
      </c>
      <c r="Y102" s="36">
        <f>IFERROR(IF(W102="","",W102*0.0155),"")</f>
        <v>3.5339999999999998</v>
      </c>
      <c r="Z102" s="56"/>
      <c r="AA102" s="57"/>
      <c r="AE102" s="67"/>
      <c r="BB102" s="107" t="s">
        <v>1</v>
      </c>
      <c r="BL102" s="67">
        <f>IFERROR(W102*I102,"0")</f>
        <v>1706.808</v>
      </c>
      <c r="BM102" s="67">
        <f>IFERROR(X102*I102,"0")</f>
        <v>1706.808</v>
      </c>
      <c r="BN102" s="67">
        <f>IFERROR(W102/J102,"0")</f>
        <v>2.7142857142857144</v>
      </c>
      <c r="BO102" s="67">
        <f>IFERROR(X102/J102,"0")</f>
        <v>2.7142857142857144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214">
        <v>4607111038098</v>
      </c>
      <c r="E103" s="199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198"/>
      <c r="Q103" s="198"/>
      <c r="R103" s="198"/>
      <c r="S103" s="199"/>
      <c r="T103" s="34"/>
      <c r="U103" s="34"/>
      <c r="V103" s="35" t="s">
        <v>67</v>
      </c>
      <c r="W103" s="193">
        <v>24</v>
      </c>
      <c r="X103" s="194">
        <f>IFERROR(IF(W103="","",W103),"")</f>
        <v>24</v>
      </c>
      <c r="Y103" s="36">
        <f>IFERROR(IF(W103="","",W103*0.0155),"")</f>
        <v>0.372</v>
      </c>
      <c r="Z103" s="56"/>
      <c r="AA103" s="57"/>
      <c r="AE103" s="67"/>
      <c r="BB103" s="108" t="s">
        <v>1</v>
      </c>
      <c r="BL103" s="67">
        <f>IFERROR(W103*I103,"0")</f>
        <v>160.464</v>
      </c>
      <c r="BM103" s="67">
        <f>IFERROR(X103*I103,"0")</f>
        <v>160.464</v>
      </c>
      <c r="BN103" s="67">
        <f>IFERROR(W103/J103,"0")</f>
        <v>0.2857142857142857</v>
      </c>
      <c r="BO103" s="67">
        <f>IFERROR(X103/J103,"0")</f>
        <v>0.2857142857142857</v>
      </c>
    </row>
    <row r="104" spans="1:67" x14ac:dyDescent="0.2">
      <c r="A104" s="208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9"/>
      <c r="O104" s="203" t="s">
        <v>68</v>
      </c>
      <c r="P104" s="204"/>
      <c r="Q104" s="204"/>
      <c r="R104" s="204"/>
      <c r="S104" s="204"/>
      <c r="T104" s="204"/>
      <c r="U104" s="205"/>
      <c r="V104" s="37" t="s">
        <v>67</v>
      </c>
      <c r="W104" s="195">
        <f>IFERROR(SUM(W99:W103),"0")</f>
        <v>600</v>
      </c>
      <c r="X104" s="195">
        <f>IFERROR(SUM(X99:X103),"0")</f>
        <v>600</v>
      </c>
      <c r="Y104" s="195">
        <f>IFERROR(IF(Y99="",0,Y99),"0")+IFERROR(IF(Y100="",0,Y100),"0")+IFERROR(IF(Y101="",0,Y101),"0")+IFERROR(IF(Y102="",0,Y102),"0")+IFERROR(IF(Y103="",0,Y103),"0")</f>
        <v>9.3000000000000007</v>
      </c>
      <c r="Z104" s="196"/>
      <c r="AA104" s="196"/>
    </row>
    <row r="105" spans="1:67" x14ac:dyDescent="0.2">
      <c r="A105" s="201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9"/>
      <c r="O105" s="203" t="s">
        <v>68</v>
      </c>
      <c r="P105" s="204"/>
      <c r="Q105" s="204"/>
      <c r="R105" s="204"/>
      <c r="S105" s="204"/>
      <c r="T105" s="204"/>
      <c r="U105" s="205"/>
      <c r="V105" s="37" t="s">
        <v>69</v>
      </c>
      <c r="W105" s="195">
        <f>IFERROR(SUMPRODUCT(W99:W103*H99:H103),"0")</f>
        <v>4247.0400000000009</v>
      </c>
      <c r="X105" s="195">
        <f>IFERROR(SUMPRODUCT(X99:X103*H99:H103),"0")</f>
        <v>4247.0400000000009</v>
      </c>
      <c r="Y105" s="37"/>
      <c r="Z105" s="196"/>
      <c r="AA105" s="196"/>
    </row>
    <row r="106" spans="1:67" ht="16.5" hidden="1" customHeight="1" x14ac:dyDescent="0.25">
      <c r="A106" s="200" t="s">
        <v>170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8"/>
      <c r="AA106" s="188"/>
    </row>
    <row r="107" spans="1:67" ht="14.25" hidden="1" customHeight="1" x14ac:dyDescent="0.25">
      <c r="A107" s="234" t="s">
        <v>130</v>
      </c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189"/>
      <c r="AA107" s="189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214">
        <v>4607111033994</v>
      </c>
      <c r="E108" s="199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198"/>
      <c r="Q108" s="198"/>
      <c r="R108" s="198"/>
      <c r="S108" s="199"/>
      <c r="T108" s="34"/>
      <c r="U108" s="34"/>
      <c r="V108" s="35" t="s">
        <v>67</v>
      </c>
      <c r="W108" s="193">
        <v>112</v>
      </c>
      <c r="X108" s="194">
        <f>IFERROR(IF(W108="","",W108),"")</f>
        <v>112</v>
      </c>
      <c r="Y108" s="36">
        <f>IFERROR(IF(W108="","",W108*0.01788),"")</f>
        <v>2.0025599999999999</v>
      </c>
      <c r="Z108" s="56"/>
      <c r="AA108" s="57"/>
      <c r="AE108" s="67"/>
      <c r="BB108" s="109" t="s">
        <v>76</v>
      </c>
      <c r="BL108" s="67">
        <f>IFERROR(W108*I108,"0")</f>
        <v>414.80319999999995</v>
      </c>
      <c r="BM108" s="67">
        <f>IFERROR(X108*I108,"0")</f>
        <v>414.80319999999995</v>
      </c>
      <c r="BN108" s="67">
        <f>IFERROR(W108/J108,"0")</f>
        <v>1.6</v>
      </c>
      <c r="BO108" s="67">
        <f>IFERROR(X108/J108,"0")</f>
        <v>1.6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214">
        <v>4607111034014</v>
      </c>
      <c r="E109" s="199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198"/>
      <c r="Q109" s="198"/>
      <c r="R109" s="198"/>
      <c r="S109" s="199"/>
      <c r="T109" s="34"/>
      <c r="U109" s="34"/>
      <c r="V109" s="35" t="s">
        <v>67</v>
      </c>
      <c r="W109" s="193">
        <v>70</v>
      </c>
      <c r="X109" s="194">
        <f>IFERROR(IF(W109="","",W109),"")</f>
        <v>70</v>
      </c>
      <c r="Y109" s="36">
        <f>IFERROR(IF(W109="","",W109*0.01788),"")</f>
        <v>1.2516</v>
      </c>
      <c r="Z109" s="56"/>
      <c r="AA109" s="57"/>
      <c r="AE109" s="67"/>
      <c r="BB109" s="110" t="s">
        <v>76</v>
      </c>
      <c r="BL109" s="67">
        <f>IFERROR(W109*I109,"0")</f>
        <v>259.25200000000001</v>
      </c>
      <c r="BM109" s="67">
        <f>IFERROR(X109*I109,"0")</f>
        <v>259.25200000000001</v>
      </c>
      <c r="BN109" s="67">
        <f>IFERROR(W109/J109,"0")</f>
        <v>1</v>
      </c>
      <c r="BO109" s="67">
        <f>IFERROR(X109/J109,"0")</f>
        <v>1</v>
      </c>
    </row>
    <row r="110" spans="1:67" x14ac:dyDescent="0.2">
      <c r="A110" s="208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9"/>
      <c r="O110" s="203" t="s">
        <v>68</v>
      </c>
      <c r="P110" s="204"/>
      <c r="Q110" s="204"/>
      <c r="R110" s="204"/>
      <c r="S110" s="204"/>
      <c r="T110" s="204"/>
      <c r="U110" s="205"/>
      <c r="V110" s="37" t="s">
        <v>67</v>
      </c>
      <c r="W110" s="195">
        <f>IFERROR(SUM(W108:W109),"0")</f>
        <v>182</v>
      </c>
      <c r="X110" s="195">
        <f>IFERROR(SUM(X108:X109),"0")</f>
        <v>182</v>
      </c>
      <c r="Y110" s="195">
        <f>IFERROR(IF(Y108="",0,Y108),"0")+IFERROR(IF(Y109="",0,Y109),"0")</f>
        <v>3.2541599999999997</v>
      </c>
      <c r="Z110" s="196"/>
      <c r="AA110" s="196"/>
    </row>
    <row r="111" spans="1:67" x14ac:dyDescent="0.2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9"/>
      <c r="O111" s="203" t="s">
        <v>68</v>
      </c>
      <c r="P111" s="204"/>
      <c r="Q111" s="204"/>
      <c r="R111" s="204"/>
      <c r="S111" s="204"/>
      <c r="T111" s="204"/>
      <c r="U111" s="205"/>
      <c r="V111" s="37" t="s">
        <v>69</v>
      </c>
      <c r="W111" s="195">
        <f>IFERROR(SUMPRODUCT(W108:W109*H108:H109),"0")</f>
        <v>546</v>
      </c>
      <c r="X111" s="195">
        <f>IFERROR(SUMPRODUCT(X108:X109*H108:H109),"0")</f>
        <v>546</v>
      </c>
      <c r="Y111" s="37"/>
      <c r="Z111" s="196"/>
      <c r="AA111" s="196"/>
    </row>
    <row r="112" spans="1:67" ht="16.5" hidden="1" customHeight="1" x14ac:dyDescent="0.25">
      <c r="A112" s="200" t="s">
        <v>175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8"/>
      <c r="AA112" s="188"/>
    </row>
    <row r="113" spans="1:67" ht="14.25" hidden="1" customHeight="1" x14ac:dyDescent="0.25">
      <c r="A113" s="234" t="s">
        <v>130</v>
      </c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189"/>
      <c r="AA113" s="189"/>
    </row>
    <row r="114" spans="1:67" ht="16.5" hidden="1" customHeight="1" x14ac:dyDescent="0.25">
      <c r="A114" s="54" t="s">
        <v>176</v>
      </c>
      <c r="B114" s="54" t="s">
        <v>177</v>
      </c>
      <c r="C114" s="31">
        <v>4301135311</v>
      </c>
      <c r="D114" s="214">
        <v>4607111039095</v>
      </c>
      <c r="E114" s="199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4" t="s">
        <v>178</v>
      </c>
      <c r="P114" s="198"/>
      <c r="Q114" s="198"/>
      <c r="R114" s="198"/>
      <c r="S114" s="199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214">
        <v>4607111034199</v>
      </c>
      <c r="E115" s="199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8"/>
      <c r="Q115" s="198"/>
      <c r="R115" s="198"/>
      <c r="S115" s="199"/>
      <c r="T115" s="34"/>
      <c r="U115" s="34"/>
      <c r="V115" s="35" t="s">
        <v>67</v>
      </c>
      <c r="W115" s="193">
        <v>84</v>
      </c>
      <c r="X115" s="194">
        <f>IFERROR(IF(W115="","",W115),"")</f>
        <v>84</v>
      </c>
      <c r="Y115" s="36">
        <f>IFERROR(IF(W115="","",W115*0.01788),"")</f>
        <v>1.5019199999999999</v>
      </c>
      <c r="Z115" s="56"/>
      <c r="AA115" s="57"/>
      <c r="AE115" s="67"/>
      <c r="BB115" s="112" t="s">
        <v>76</v>
      </c>
      <c r="BL115" s="67">
        <f>IFERROR(W115*I115,"0")</f>
        <v>311.10239999999999</v>
      </c>
      <c r="BM115" s="67">
        <f>IFERROR(X115*I115,"0")</f>
        <v>311.10239999999999</v>
      </c>
      <c r="BN115" s="67">
        <f>IFERROR(W115/J115,"0")</f>
        <v>1.2</v>
      </c>
      <c r="BO115" s="67">
        <f>IFERROR(X115/J115,"0")</f>
        <v>1.2</v>
      </c>
    </row>
    <row r="116" spans="1:67" x14ac:dyDescent="0.2">
      <c r="A116" s="208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9"/>
      <c r="O116" s="203" t="s">
        <v>68</v>
      </c>
      <c r="P116" s="204"/>
      <c r="Q116" s="204"/>
      <c r="R116" s="204"/>
      <c r="S116" s="204"/>
      <c r="T116" s="204"/>
      <c r="U116" s="205"/>
      <c r="V116" s="37" t="s">
        <v>67</v>
      </c>
      <c r="W116" s="195">
        <f>IFERROR(SUM(W114:W115),"0")</f>
        <v>84</v>
      </c>
      <c r="X116" s="195">
        <f>IFERROR(SUM(X114:X115),"0")</f>
        <v>84</v>
      </c>
      <c r="Y116" s="195">
        <f>IFERROR(IF(Y114="",0,Y114),"0")+IFERROR(IF(Y115="",0,Y115),"0")</f>
        <v>1.5019199999999999</v>
      </c>
      <c r="Z116" s="196"/>
      <c r="AA116" s="196"/>
    </row>
    <row r="117" spans="1:67" x14ac:dyDescent="0.2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9"/>
      <c r="O117" s="203" t="s">
        <v>68</v>
      </c>
      <c r="P117" s="204"/>
      <c r="Q117" s="204"/>
      <c r="R117" s="204"/>
      <c r="S117" s="204"/>
      <c r="T117" s="204"/>
      <c r="U117" s="205"/>
      <c r="V117" s="37" t="s">
        <v>69</v>
      </c>
      <c r="W117" s="195">
        <f>IFERROR(SUMPRODUCT(W114:W115*H114:H115),"0")</f>
        <v>252</v>
      </c>
      <c r="X117" s="195">
        <f>IFERROR(SUMPRODUCT(X114:X115*H114:H115),"0")</f>
        <v>252</v>
      </c>
      <c r="Y117" s="37"/>
      <c r="Z117" s="196"/>
      <c r="AA117" s="196"/>
    </row>
    <row r="118" spans="1:67" ht="16.5" hidden="1" customHeight="1" x14ac:dyDescent="0.25">
      <c r="A118" s="200" t="s">
        <v>182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188"/>
      <c r="AA118" s="188"/>
    </row>
    <row r="119" spans="1:67" ht="14.25" hidden="1" customHeight="1" x14ac:dyDescent="0.25">
      <c r="A119" s="234" t="s">
        <v>130</v>
      </c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189"/>
      <c r="AA119" s="189"/>
    </row>
    <row r="120" spans="1:67" ht="27" hidden="1" customHeight="1" x14ac:dyDescent="0.25">
      <c r="A120" s="54" t="s">
        <v>183</v>
      </c>
      <c r="B120" s="54" t="s">
        <v>184</v>
      </c>
      <c r="C120" s="31">
        <v>4301130003</v>
      </c>
      <c r="D120" s="214">
        <v>4607111034687</v>
      </c>
      <c r="E120" s="199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8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98"/>
      <c r="Q120" s="198"/>
      <c r="R120" s="198"/>
      <c r="S120" s="199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214">
        <v>4607111034380</v>
      </c>
      <c r="E121" s="199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98"/>
      <c r="Q121" s="198"/>
      <c r="R121" s="198"/>
      <c r="S121" s="199"/>
      <c r="T121" s="34"/>
      <c r="U121" s="34"/>
      <c r="V121" s="35" t="s">
        <v>67</v>
      </c>
      <c r="W121" s="193">
        <v>28</v>
      </c>
      <c r="X121" s="194">
        <f>IFERROR(IF(W121="","",W121),"")</f>
        <v>28</v>
      </c>
      <c r="Y121" s="36">
        <f>IFERROR(IF(W121="","",W121*0.01788),"")</f>
        <v>0.50063999999999997</v>
      </c>
      <c r="Z121" s="56"/>
      <c r="AA121" s="57"/>
      <c r="AE121" s="67"/>
      <c r="BB121" s="114" t="s">
        <v>76</v>
      </c>
      <c r="BL121" s="67">
        <f>IFERROR(W121*I121,"0")</f>
        <v>91.839999999999989</v>
      </c>
      <c r="BM121" s="67">
        <f>IFERROR(X121*I121,"0")</f>
        <v>91.839999999999989</v>
      </c>
      <c r="BN121" s="67">
        <f>IFERROR(W121/J121,"0")</f>
        <v>0.4</v>
      </c>
      <c r="BO121" s="67">
        <f>IFERROR(X121/J121,"0")</f>
        <v>0.4</v>
      </c>
    </row>
    <row r="122" spans="1:67" ht="27" customHeight="1" x14ac:dyDescent="0.25">
      <c r="A122" s="54" t="s">
        <v>188</v>
      </c>
      <c r="B122" s="54" t="s">
        <v>189</v>
      </c>
      <c r="C122" s="31">
        <v>4301135277</v>
      </c>
      <c r="D122" s="214">
        <v>4607111034397</v>
      </c>
      <c r="E122" s="199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6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198"/>
      <c r="Q122" s="198"/>
      <c r="R122" s="198"/>
      <c r="S122" s="199"/>
      <c r="T122" s="34"/>
      <c r="U122" s="34"/>
      <c r="V122" s="35" t="s">
        <v>67</v>
      </c>
      <c r="W122" s="193">
        <v>42</v>
      </c>
      <c r="X122" s="194">
        <f>IFERROR(IF(W122="","",W122),"")</f>
        <v>42</v>
      </c>
      <c r="Y122" s="36">
        <f>IFERROR(IF(W122="","",W122*0.01788),"")</f>
        <v>0.75095999999999996</v>
      </c>
      <c r="Z122" s="56"/>
      <c r="AA122" s="57"/>
      <c r="AE122" s="67"/>
      <c r="BB122" s="115" t="s">
        <v>76</v>
      </c>
      <c r="BL122" s="67">
        <f>IFERROR(W122*I122,"0")</f>
        <v>137.76</v>
      </c>
      <c r="BM122" s="67">
        <f>IFERROR(X122*I122,"0")</f>
        <v>137.76</v>
      </c>
      <c r="BN122" s="67">
        <f>IFERROR(W122/J122,"0")</f>
        <v>0.6</v>
      </c>
      <c r="BO122" s="67">
        <f>IFERROR(X122/J122,"0")</f>
        <v>0.6</v>
      </c>
    </row>
    <row r="123" spans="1:67" x14ac:dyDescent="0.2">
      <c r="A123" s="208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9"/>
      <c r="O123" s="203" t="s">
        <v>68</v>
      </c>
      <c r="P123" s="204"/>
      <c r="Q123" s="204"/>
      <c r="R123" s="204"/>
      <c r="S123" s="204"/>
      <c r="T123" s="204"/>
      <c r="U123" s="205"/>
      <c r="V123" s="37" t="s">
        <v>67</v>
      </c>
      <c r="W123" s="195">
        <f>IFERROR(SUM(W120:W122),"0")</f>
        <v>70</v>
      </c>
      <c r="X123" s="195">
        <f>IFERROR(SUM(X120:X122),"0")</f>
        <v>70</v>
      </c>
      <c r="Y123" s="195">
        <f>IFERROR(IF(Y120="",0,Y120),"0")+IFERROR(IF(Y121="",0,Y121),"0")+IFERROR(IF(Y122="",0,Y122),"0")</f>
        <v>1.2515999999999998</v>
      </c>
      <c r="Z123" s="196"/>
      <c r="AA123" s="196"/>
    </row>
    <row r="124" spans="1:67" x14ac:dyDescent="0.2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9"/>
      <c r="O124" s="203" t="s">
        <v>68</v>
      </c>
      <c r="P124" s="204"/>
      <c r="Q124" s="204"/>
      <c r="R124" s="204"/>
      <c r="S124" s="204"/>
      <c r="T124" s="204"/>
      <c r="U124" s="205"/>
      <c r="V124" s="37" t="s">
        <v>69</v>
      </c>
      <c r="W124" s="195">
        <f>IFERROR(SUMPRODUCT(W120:W122*H120:H122),"0")</f>
        <v>210</v>
      </c>
      <c r="X124" s="195">
        <f>IFERROR(SUMPRODUCT(X120:X122*H120:H122),"0")</f>
        <v>210</v>
      </c>
      <c r="Y124" s="37"/>
      <c r="Z124" s="196"/>
      <c r="AA124" s="196"/>
    </row>
    <row r="125" spans="1:67" ht="16.5" hidden="1" customHeight="1" x14ac:dyDescent="0.25">
      <c r="A125" s="200" t="s">
        <v>190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8"/>
      <c r="AA125" s="188"/>
    </row>
    <row r="126" spans="1:67" ht="14.25" hidden="1" customHeight="1" x14ac:dyDescent="0.25">
      <c r="A126" s="234" t="s">
        <v>130</v>
      </c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189"/>
      <c r="AA126" s="189"/>
    </row>
    <row r="127" spans="1:67" ht="27" hidden="1" customHeight="1" x14ac:dyDescent="0.25">
      <c r="A127" s="54" t="s">
        <v>191</v>
      </c>
      <c r="B127" s="54" t="s">
        <v>192</v>
      </c>
      <c r="C127" s="31">
        <v>4301135279</v>
      </c>
      <c r="D127" s="214">
        <v>4607111035806</v>
      </c>
      <c r="E127" s="199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8"/>
      <c r="Q127" s="198"/>
      <c r="R127" s="198"/>
      <c r="S127" s="199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08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9"/>
      <c r="O128" s="203" t="s">
        <v>68</v>
      </c>
      <c r="P128" s="204"/>
      <c r="Q128" s="204"/>
      <c r="R128" s="204"/>
      <c r="S128" s="204"/>
      <c r="T128" s="204"/>
      <c r="U128" s="205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hidden="1" x14ac:dyDescent="0.2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9"/>
      <c r="O129" s="203" t="s">
        <v>68</v>
      </c>
      <c r="P129" s="204"/>
      <c r="Q129" s="204"/>
      <c r="R129" s="204"/>
      <c r="S129" s="204"/>
      <c r="T129" s="204"/>
      <c r="U129" s="205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hidden="1" customHeight="1" x14ac:dyDescent="0.25">
      <c r="A130" s="200" t="s">
        <v>193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8"/>
      <c r="AA130" s="188"/>
    </row>
    <row r="131" spans="1:67" ht="14.25" hidden="1" customHeight="1" x14ac:dyDescent="0.25">
      <c r="A131" s="234" t="s">
        <v>194</v>
      </c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189"/>
      <c r="AA131" s="189"/>
    </row>
    <row r="132" spans="1:67" ht="27" hidden="1" customHeight="1" x14ac:dyDescent="0.25">
      <c r="A132" s="54" t="s">
        <v>195</v>
      </c>
      <c r="B132" s="54" t="s">
        <v>196</v>
      </c>
      <c r="C132" s="31">
        <v>4301070768</v>
      </c>
      <c r="D132" s="214">
        <v>4607111035639</v>
      </c>
      <c r="E132" s="199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8"/>
      <c r="Q132" s="198"/>
      <c r="R132" s="198"/>
      <c r="S132" s="199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198</v>
      </c>
      <c r="B133" s="54" t="s">
        <v>199</v>
      </c>
      <c r="C133" s="31">
        <v>4301070797</v>
      </c>
      <c r="D133" s="214">
        <v>4607111035646</v>
      </c>
      <c r="E133" s="199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8"/>
      <c r="Q133" s="198"/>
      <c r="R133" s="198"/>
      <c r="S133" s="199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idden="1" x14ac:dyDescent="0.2">
      <c r="A134" s="208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9"/>
      <c r="O134" s="203" t="s">
        <v>68</v>
      </c>
      <c r="P134" s="204"/>
      <c r="Q134" s="204"/>
      <c r="R134" s="204"/>
      <c r="S134" s="204"/>
      <c r="T134" s="204"/>
      <c r="U134" s="205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hidden="1" x14ac:dyDescent="0.2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9"/>
      <c r="O135" s="203" t="s">
        <v>68</v>
      </c>
      <c r="P135" s="204"/>
      <c r="Q135" s="204"/>
      <c r="R135" s="204"/>
      <c r="S135" s="204"/>
      <c r="T135" s="204"/>
      <c r="U135" s="205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hidden="1" customHeight="1" x14ac:dyDescent="0.25">
      <c r="A136" s="200" t="s">
        <v>201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8"/>
      <c r="AA136" s="188"/>
    </row>
    <row r="137" spans="1:67" ht="14.25" hidden="1" customHeight="1" x14ac:dyDescent="0.25">
      <c r="A137" s="234" t="s">
        <v>130</v>
      </c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189"/>
      <c r="AA137" s="189"/>
    </row>
    <row r="138" spans="1:67" ht="27" hidden="1" customHeight="1" x14ac:dyDescent="0.25">
      <c r="A138" s="54" t="s">
        <v>202</v>
      </c>
      <c r="B138" s="54" t="s">
        <v>203</v>
      </c>
      <c r="C138" s="31">
        <v>4301135281</v>
      </c>
      <c r="D138" s="214">
        <v>4607111036568</v>
      </c>
      <c r="E138" s="199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98"/>
      <c r="Q138" s="198"/>
      <c r="R138" s="198"/>
      <c r="S138" s="199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hidden="1" x14ac:dyDescent="0.2">
      <c r="A139" s="208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9"/>
      <c r="O139" s="203" t="s">
        <v>68</v>
      </c>
      <c r="P139" s="204"/>
      <c r="Q139" s="204"/>
      <c r="R139" s="204"/>
      <c r="S139" s="204"/>
      <c r="T139" s="204"/>
      <c r="U139" s="205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hidden="1" x14ac:dyDescent="0.2">
      <c r="A140" s="201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9"/>
      <c r="O140" s="203" t="s">
        <v>68</v>
      </c>
      <c r="P140" s="204"/>
      <c r="Q140" s="204"/>
      <c r="R140" s="204"/>
      <c r="S140" s="204"/>
      <c r="T140" s="204"/>
      <c r="U140" s="205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hidden="1" customHeight="1" x14ac:dyDescent="0.2">
      <c r="A141" s="235" t="s">
        <v>204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48"/>
      <c r="AA141" s="48"/>
    </row>
    <row r="142" spans="1:67" ht="16.5" hidden="1" customHeight="1" x14ac:dyDescent="0.25">
      <c r="A142" s="200" t="s">
        <v>205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8"/>
      <c r="AA142" s="188"/>
    </row>
    <row r="143" spans="1:67" ht="14.25" hidden="1" customHeight="1" x14ac:dyDescent="0.25">
      <c r="A143" s="234" t="s">
        <v>130</v>
      </c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189"/>
      <c r="AA143" s="189"/>
    </row>
    <row r="144" spans="1:67" ht="16.5" customHeight="1" x14ac:dyDescent="0.25">
      <c r="A144" s="54" t="s">
        <v>206</v>
      </c>
      <c r="B144" s="54" t="s">
        <v>207</v>
      </c>
      <c r="C144" s="31">
        <v>4301135317</v>
      </c>
      <c r="D144" s="214">
        <v>4607111039057</v>
      </c>
      <c r="E144" s="199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66" t="s">
        <v>208</v>
      </c>
      <c r="P144" s="198"/>
      <c r="Q144" s="198"/>
      <c r="R144" s="198"/>
      <c r="S144" s="199"/>
      <c r="T144" s="34"/>
      <c r="U144" s="34"/>
      <c r="V144" s="35" t="s">
        <v>67</v>
      </c>
      <c r="W144" s="193">
        <v>18</v>
      </c>
      <c r="X144" s="194">
        <f>IFERROR(IF(W144="","",W144),"")</f>
        <v>18</v>
      </c>
      <c r="Y144" s="36">
        <f>IFERROR(IF(W144="","",W144*0.00502),"")</f>
        <v>9.0359999999999996E-2</v>
      </c>
      <c r="Z144" s="56"/>
      <c r="AA144" s="57"/>
      <c r="AE144" s="67"/>
      <c r="BB144" s="120" t="s">
        <v>76</v>
      </c>
      <c r="BL144" s="67">
        <f>IFERROR(W144*I144,"0")</f>
        <v>34.199999999999996</v>
      </c>
      <c r="BM144" s="67">
        <f>IFERROR(X144*I144,"0")</f>
        <v>34.199999999999996</v>
      </c>
      <c r="BN144" s="67">
        <f>IFERROR(W144/J144,"0")</f>
        <v>7.6923076923076927E-2</v>
      </c>
      <c r="BO144" s="67">
        <f>IFERROR(X144/J144,"0")</f>
        <v>7.6923076923076927E-2</v>
      </c>
    </row>
    <row r="145" spans="1:67" x14ac:dyDescent="0.2">
      <c r="A145" s="208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9"/>
      <c r="O145" s="203" t="s">
        <v>68</v>
      </c>
      <c r="P145" s="204"/>
      <c r="Q145" s="204"/>
      <c r="R145" s="204"/>
      <c r="S145" s="204"/>
      <c r="T145" s="204"/>
      <c r="U145" s="205"/>
      <c r="V145" s="37" t="s">
        <v>67</v>
      </c>
      <c r="W145" s="195">
        <f>IFERROR(SUM(W144:W144),"0")</f>
        <v>18</v>
      </c>
      <c r="X145" s="195">
        <f>IFERROR(SUM(X144:X144),"0")</f>
        <v>18</v>
      </c>
      <c r="Y145" s="195">
        <f>IFERROR(IF(Y144="",0,Y144),"0")</f>
        <v>9.0359999999999996E-2</v>
      </c>
      <c r="Z145" s="196"/>
      <c r="AA145" s="196"/>
    </row>
    <row r="146" spans="1:67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9"/>
      <c r="O146" s="203" t="s">
        <v>68</v>
      </c>
      <c r="P146" s="204"/>
      <c r="Q146" s="204"/>
      <c r="R146" s="204"/>
      <c r="S146" s="204"/>
      <c r="T146" s="204"/>
      <c r="U146" s="205"/>
      <c r="V146" s="37" t="s">
        <v>69</v>
      </c>
      <c r="W146" s="195">
        <f>IFERROR(SUMPRODUCT(W144:W144*H144:H144),"0")</f>
        <v>32.4</v>
      </c>
      <c r="X146" s="195">
        <f>IFERROR(SUMPRODUCT(X144:X144*H144:H144),"0")</f>
        <v>32.4</v>
      </c>
      <c r="Y146" s="37"/>
      <c r="Z146" s="196"/>
      <c r="AA146" s="196"/>
    </row>
    <row r="147" spans="1:67" ht="16.5" hidden="1" customHeight="1" x14ac:dyDescent="0.25">
      <c r="A147" s="200" t="s">
        <v>209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88"/>
      <c r="AA147" s="188"/>
    </row>
    <row r="148" spans="1:67" ht="14.25" hidden="1" customHeight="1" x14ac:dyDescent="0.25">
      <c r="A148" s="234" t="s">
        <v>194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210</v>
      </c>
      <c r="B149" s="54" t="s">
        <v>211</v>
      </c>
      <c r="C149" s="31">
        <v>4301071010</v>
      </c>
      <c r="D149" s="214">
        <v>4607111037701</v>
      </c>
      <c r="E149" s="199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5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98"/>
      <c r="Q149" s="198"/>
      <c r="R149" s="198"/>
      <c r="S149" s="199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8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9"/>
      <c r="O150" s="203" t="s">
        <v>68</v>
      </c>
      <c r="P150" s="204"/>
      <c r="Q150" s="204"/>
      <c r="R150" s="204"/>
      <c r="S150" s="204"/>
      <c r="T150" s="204"/>
      <c r="U150" s="205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9"/>
      <c r="O151" s="203" t="s">
        <v>68</v>
      </c>
      <c r="P151" s="204"/>
      <c r="Q151" s="204"/>
      <c r="R151" s="204"/>
      <c r="S151" s="204"/>
      <c r="T151" s="204"/>
      <c r="U151" s="205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hidden="1" customHeight="1" x14ac:dyDescent="0.25">
      <c r="A152" s="200" t="s">
        <v>212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88"/>
      <c r="AA152" s="188"/>
    </row>
    <row r="153" spans="1:67" ht="14.25" hidden="1" customHeight="1" x14ac:dyDescent="0.25">
      <c r="A153" s="234" t="s">
        <v>62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213</v>
      </c>
      <c r="B154" s="54" t="s">
        <v>214</v>
      </c>
      <c r="C154" s="31">
        <v>4301071026</v>
      </c>
      <c r="D154" s="214">
        <v>4607111036384</v>
      </c>
      <c r="E154" s="199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44" t="s">
        <v>215</v>
      </c>
      <c r="P154" s="198"/>
      <c r="Q154" s="198"/>
      <c r="R154" s="198"/>
      <c r="S154" s="199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214">
        <v>4640242180250</v>
      </c>
      <c r="E155" s="199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70" t="s">
        <v>218</v>
      </c>
      <c r="P155" s="198"/>
      <c r="Q155" s="198"/>
      <c r="R155" s="198"/>
      <c r="S155" s="199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214">
        <v>4607111036216</v>
      </c>
      <c r="E156" s="199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98"/>
      <c r="Q156" s="198"/>
      <c r="R156" s="198"/>
      <c r="S156" s="199"/>
      <c r="T156" s="34"/>
      <c r="U156" s="34"/>
      <c r="V156" s="35" t="s">
        <v>67</v>
      </c>
      <c r="W156" s="193">
        <v>48</v>
      </c>
      <c r="X156" s="194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hidden="1" customHeight="1" x14ac:dyDescent="0.25">
      <c r="A157" s="54" t="s">
        <v>221</v>
      </c>
      <c r="B157" s="54" t="s">
        <v>222</v>
      </c>
      <c r="C157" s="31">
        <v>4301071027</v>
      </c>
      <c r="D157" s="214">
        <v>4607111036278</v>
      </c>
      <c r="E157" s="199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45" t="s">
        <v>223</v>
      </c>
      <c r="P157" s="198"/>
      <c r="Q157" s="198"/>
      <c r="R157" s="198"/>
      <c r="S157" s="199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08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9"/>
      <c r="O158" s="203" t="s">
        <v>68</v>
      </c>
      <c r="P158" s="204"/>
      <c r="Q158" s="204"/>
      <c r="R158" s="204"/>
      <c r="S158" s="204"/>
      <c r="T158" s="204"/>
      <c r="U158" s="205"/>
      <c r="V158" s="37" t="s">
        <v>67</v>
      </c>
      <c r="W158" s="195">
        <f>IFERROR(SUM(W154:W157),"0")</f>
        <v>60</v>
      </c>
      <c r="X158" s="195">
        <f>IFERROR(SUM(X154:X157),"0")</f>
        <v>60</v>
      </c>
      <c r="Y158" s="195">
        <f>IFERROR(IF(Y154="",0,Y154),"0")+IFERROR(IF(Y155="",0,Y155),"0")+IFERROR(IF(Y156="",0,Y156),"0")+IFERROR(IF(Y157="",0,Y157),"0")</f>
        <v>0.51959999999999995</v>
      </c>
      <c r="Z158" s="196"/>
      <c r="AA158" s="196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9"/>
      <c r="O159" s="203" t="s">
        <v>68</v>
      </c>
      <c r="P159" s="204"/>
      <c r="Q159" s="204"/>
      <c r="R159" s="204"/>
      <c r="S159" s="204"/>
      <c r="T159" s="204"/>
      <c r="U159" s="205"/>
      <c r="V159" s="37" t="s">
        <v>69</v>
      </c>
      <c r="W159" s="195">
        <f>IFERROR(SUMPRODUCT(W154:W157*H154:H157),"0")</f>
        <v>300</v>
      </c>
      <c r="X159" s="195">
        <f>IFERROR(SUMPRODUCT(X154:X157*H154:H157),"0")</f>
        <v>300</v>
      </c>
      <c r="Y159" s="37"/>
      <c r="Z159" s="196"/>
      <c r="AA159" s="196"/>
    </row>
    <row r="160" spans="1:67" ht="14.25" hidden="1" customHeight="1" x14ac:dyDescent="0.25">
      <c r="A160" s="234" t="s">
        <v>224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225</v>
      </c>
      <c r="B161" s="54" t="s">
        <v>226</v>
      </c>
      <c r="C161" s="31">
        <v>4301080153</v>
      </c>
      <c r="D161" s="214">
        <v>4607111036827</v>
      </c>
      <c r="E161" s="199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98"/>
      <c r="Q161" s="198"/>
      <c r="R161" s="198"/>
      <c r="S161" s="199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227</v>
      </c>
      <c r="B162" s="54" t="s">
        <v>228</v>
      </c>
      <c r="C162" s="31">
        <v>4301080154</v>
      </c>
      <c r="D162" s="214">
        <v>4607111036834</v>
      </c>
      <c r="E162" s="199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98"/>
      <c r="Q162" s="198"/>
      <c r="R162" s="198"/>
      <c r="S162" s="199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8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9"/>
      <c r="O163" s="203" t="s">
        <v>68</v>
      </c>
      <c r="P163" s="204"/>
      <c r="Q163" s="204"/>
      <c r="R163" s="204"/>
      <c r="S163" s="204"/>
      <c r="T163" s="204"/>
      <c r="U163" s="205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9"/>
      <c r="O164" s="203" t="s">
        <v>68</v>
      </c>
      <c r="P164" s="204"/>
      <c r="Q164" s="204"/>
      <c r="R164" s="204"/>
      <c r="S164" s="204"/>
      <c r="T164" s="204"/>
      <c r="U164" s="205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hidden="1" customHeight="1" x14ac:dyDescent="0.2">
      <c r="A165" s="235" t="s">
        <v>229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48"/>
      <c r="AA165" s="48"/>
    </row>
    <row r="166" spans="1:67" ht="16.5" hidden="1" customHeight="1" x14ac:dyDescent="0.25">
      <c r="A166" s="200" t="s">
        <v>230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88"/>
      <c r="AA166" s="188"/>
    </row>
    <row r="167" spans="1:67" ht="14.25" hidden="1" customHeight="1" x14ac:dyDescent="0.25">
      <c r="A167" s="234" t="s">
        <v>72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214">
        <v>4607111035721</v>
      </c>
      <c r="E168" s="199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98"/>
      <c r="Q168" s="198"/>
      <c r="R168" s="198"/>
      <c r="S168" s="199"/>
      <c r="T168" s="34"/>
      <c r="U168" s="34"/>
      <c r="V168" s="35" t="s">
        <v>67</v>
      </c>
      <c r="W168" s="193">
        <v>126</v>
      </c>
      <c r="X168" s="194">
        <f>IFERROR(IF(W168="","",W168),"")</f>
        <v>126</v>
      </c>
      <c r="Y168" s="36">
        <f>IFERROR(IF(W168="","",W168*0.01788),"")</f>
        <v>2.2528800000000002</v>
      </c>
      <c r="Z168" s="56"/>
      <c r="AA168" s="57"/>
      <c r="AE168" s="67"/>
      <c r="BB168" s="128" t="s">
        <v>76</v>
      </c>
      <c r="BL168" s="67">
        <f>IFERROR(W168*I168,"0")</f>
        <v>426.88799999999998</v>
      </c>
      <c r="BM168" s="67">
        <f>IFERROR(X168*I168,"0")</f>
        <v>426.88799999999998</v>
      </c>
      <c r="BN168" s="67">
        <f>IFERROR(W168/J168,"0")</f>
        <v>1.8</v>
      </c>
      <c r="BO168" s="67">
        <f>IFERROR(X168/J168,"0")</f>
        <v>1.8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214">
        <v>4607111035691</v>
      </c>
      <c r="E169" s="199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98"/>
      <c r="Q169" s="198"/>
      <c r="R169" s="198"/>
      <c r="S169" s="199"/>
      <c r="T169" s="34"/>
      <c r="U169" s="34"/>
      <c r="V169" s="35" t="s">
        <v>67</v>
      </c>
      <c r="W169" s="193">
        <v>126</v>
      </c>
      <c r="X169" s="194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76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x14ac:dyDescent="0.2">
      <c r="A170" s="208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9"/>
      <c r="O170" s="203" t="s">
        <v>68</v>
      </c>
      <c r="P170" s="204"/>
      <c r="Q170" s="204"/>
      <c r="R170" s="204"/>
      <c r="S170" s="204"/>
      <c r="T170" s="204"/>
      <c r="U170" s="205"/>
      <c r="V170" s="37" t="s">
        <v>67</v>
      </c>
      <c r="W170" s="195">
        <f>IFERROR(SUM(W168:W169),"0")</f>
        <v>252</v>
      </c>
      <c r="X170" s="195">
        <f>IFERROR(SUM(X168:X169),"0")</f>
        <v>252</v>
      </c>
      <c r="Y170" s="195">
        <f>IFERROR(IF(Y168="",0,Y168),"0")+IFERROR(IF(Y169="",0,Y169),"0")</f>
        <v>4.5057600000000004</v>
      </c>
      <c r="Z170" s="196"/>
      <c r="AA170" s="196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9"/>
      <c r="O171" s="203" t="s">
        <v>68</v>
      </c>
      <c r="P171" s="204"/>
      <c r="Q171" s="204"/>
      <c r="R171" s="204"/>
      <c r="S171" s="204"/>
      <c r="T171" s="204"/>
      <c r="U171" s="205"/>
      <c r="V171" s="37" t="s">
        <v>69</v>
      </c>
      <c r="W171" s="195">
        <f>IFERROR(SUMPRODUCT(W168:W169*H168:H169),"0")</f>
        <v>756</v>
      </c>
      <c r="X171" s="195">
        <f>IFERROR(SUMPRODUCT(X168:X169*H168:H169),"0")</f>
        <v>756</v>
      </c>
      <c r="Y171" s="37"/>
      <c r="Z171" s="196"/>
      <c r="AA171" s="196"/>
    </row>
    <row r="172" spans="1:67" ht="16.5" hidden="1" customHeight="1" x14ac:dyDescent="0.25">
      <c r="A172" s="200" t="s">
        <v>235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88"/>
      <c r="AA172" s="188"/>
    </row>
    <row r="173" spans="1:67" ht="14.25" hidden="1" customHeight="1" x14ac:dyDescent="0.25">
      <c r="A173" s="234" t="s">
        <v>235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236</v>
      </c>
      <c r="B174" s="54" t="s">
        <v>237</v>
      </c>
      <c r="C174" s="31">
        <v>4301133002</v>
      </c>
      <c r="D174" s="214">
        <v>4607111035783</v>
      </c>
      <c r="E174" s="199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98"/>
      <c r="Q174" s="198"/>
      <c r="R174" s="198"/>
      <c r="S174" s="199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08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9"/>
      <c r="O175" s="203" t="s">
        <v>68</v>
      </c>
      <c r="P175" s="204"/>
      <c r="Q175" s="204"/>
      <c r="R175" s="204"/>
      <c r="S175" s="204"/>
      <c r="T175" s="204"/>
      <c r="U175" s="205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9"/>
      <c r="O176" s="203" t="s">
        <v>68</v>
      </c>
      <c r="P176" s="204"/>
      <c r="Q176" s="204"/>
      <c r="R176" s="204"/>
      <c r="S176" s="204"/>
      <c r="T176" s="204"/>
      <c r="U176" s="205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hidden="1" customHeight="1" x14ac:dyDescent="0.25">
      <c r="A177" s="200" t="s">
        <v>229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88"/>
      <c r="AA177" s="188"/>
    </row>
    <row r="178" spans="1:67" ht="14.25" hidden="1" customHeight="1" x14ac:dyDescent="0.25">
      <c r="A178" s="234" t="s">
        <v>238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239</v>
      </c>
      <c r="B179" s="54" t="s">
        <v>240</v>
      </c>
      <c r="C179" s="31">
        <v>4301051319</v>
      </c>
      <c r="D179" s="214">
        <v>4680115881204</v>
      </c>
      <c r="E179" s="199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98"/>
      <c r="Q179" s="198"/>
      <c r="R179" s="198"/>
      <c r="S179" s="199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8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9"/>
      <c r="O180" s="203" t="s">
        <v>68</v>
      </c>
      <c r="P180" s="204"/>
      <c r="Q180" s="204"/>
      <c r="R180" s="204"/>
      <c r="S180" s="204"/>
      <c r="T180" s="204"/>
      <c r="U180" s="205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9"/>
      <c r="O181" s="203" t="s">
        <v>68</v>
      </c>
      <c r="P181" s="204"/>
      <c r="Q181" s="204"/>
      <c r="R181" s="204"/>
      <c r="S181" s="204"/>
      <c r="T181" s="204"/>
      <c r="U181" s="205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hidden="1" customHeight="1" x14ac:dyDescent="0.25">
      <c r="A182" s="200" t="s">
        <v>243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88"/>
      <c r="AA182" s="188"/>
    </row>
    <row r="183" spans="1:67" ht="14.25" hidden="1" customHeight="1" x14ac:dyDescent="0.25">
      <c r="A183" s="234" t="s">
        <v>72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214">
        <v>4607111038487</v>
      </c>
      <c r="E184" s="199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7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98"/>
      <c r="Q184" s="198"/>
      <c r="R184" s="198"/>
      <c r="S184" s="199"/>
      <c r="T184" s="34"/>
      <c r="U184" s="34"/>
      <c r="V184" s="35" t="s">
        <v>67</v>
      </c>
      <c r="W184" s="193">
        <v>42</v>
      </c>
      <c r="X184" s="194">
        <f>IFERROR(IF(W184="","",W184),"")</f>
        <v>42</v>
      </c>
      <c r="Y184" s="36">
        <f>IFERROR(IF(W184="","",W184*0.01788),"")</f>
        <v>0.75095999999999996</v>
      </c>
      <c r="Z184" s="56"/>
      <c r="AA184" s="57"/>
      <c r="AE184" s="67"/>
      <c r="BB184" s="132" t="s">
        <v>76</v>
      </c>
      <c r="BL184" s="67">
        <f>IFERROR(W184*I184,"0")</f>
        <v>156.91200000000001</v>
      </c>
      <c r="BM184" s="67">
        <f>IFERROR(X184*I184,"0")</f>
        <v>156.91200000000001</v>
      </c>
      <c r="BN184" s="67">
        <f>IFERROR(W184/J184,"0")</f>
        <v>0.6</v>
      </c>
      <c r="BO184" s="67">
        <f>IFERROR(X184/J184,"0")</f>
        <v>0.6</v>
      </c>
    </row>
    <row r="185" spans="1:67" x14ac:dyDescent="0.2">
      <c r="A185" s="208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9"/>
      <c r="O185" s="203" t="s">
        <v>68</v>
      </c>
      <c r="P185" s="204"/>
      <c r="Q185" s="204"/>
      <c r="R185" s="204"/>
      <c r="S185" s="204"/>
      <c r="T185" s="204"/>
      <c r="U185" s="205"/>
      <c r="V185" s="37" t="s">
        <v>67</v>
      </c>
      <c r="W185" s="195">
        <f>IFERROR(SUM(W184:W184),"0")</f>
        <v>42</v>
      </c>
      <c r="X185" s="195">
        <f>IFERROR(SUM(X184:X184),"0")</f>
        <v>42</v>
      </c>
      <c r="Y185" s="195">
        <f>IFERROR(IF(Y184="",0,Y184),"0")</f>
        <v>0.75095999999999996</v>
      </c>
      <c r="Z185" s="196"/>
      <c r="AA185" s="196"/>
    </row>
    <row r="186" spans="1:67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9"/>
      <c r="O186" s="203" t="s">
        <v>68</v>
      </c>
      <c r="P186" s="204"/>
      <c r="Q186" s="204"/>
      <c r="R186" s="204"/>
      <c r="S186" s="204"/>
      <c r="T186" s="204"/>
      <c r="U186" s="205"/>
      <c r="V186" s="37" t="s">
        <v>69</v>
      </c>
      <c r="W186" s="195">
        <f>IFERROR(SUMPRODUCT(W184:W184*H184:H184),"0")</f>
        <v>126</v>
      </c>
      <c r="X186" s="195">
        <f>IFERROR(SUMPRODUCT(X184:X184*H184:H184),"0")</f>
        <v>126</v>
      </c>
      <c r="Y186" s="37"/>
      <c r="Z186" s="196"/>
      <c r="AA186" s="196"/>
    </row>
    <row r="187" spans="1:67" ht="27.75" hidden="1" customHeight="1" x14ac:dyDescent="0.2">
      <c r="A187" s="235" t="s">
        <v>246</v>
      </c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48"/>
      <c r="AA187" s="48"/>
    </row>
    <row r="188" spans="1:67" ht="16.5" hidden="1" customHeight="1" x14ac:dyDescent="0.25">
      <c r="A188" s="200" t="s">
        <v>247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88"/>
      <c r="AA188" s="188"/>
    </row>
    <row r="189" spans="1:67" ht="14.25" hidden="1" customHeight="1" x14ac:dyDescent="0.25">
      <c r="A189" s="234" t="s">
        <v>62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248</v>
      </c>
      <c r="B190" s="54" t="s">
        <v>249</v>
      </c>
      <c r="C190" s="31">
        <v>4301070913</v>
      </c>
      <c r="D190" s="214">
        <v>4607111036957</v>
      </c>
      <c r="E190" s="199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98"/>
      <c r="Q190" s="198"/>
      <c r="R190" s="198"/>
      <c r="S190" s="199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08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9"/>
      <c r="O191" s="203" t="s">
        <v>68</v>
      </c>
      <c r="P191" s="204"/>
      <c r="Q191" s="204"/>
      <c r="R191" s="204"/>
      <c r="S191" s="204"/>
      <c r="T191" s="204"/>
      <c r="U191" s="205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hidden="1" x14ac:dyDescent="0.2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9"/>
      <c r="O192" s="203" t="s">
        <v>68</v>
      </c>
      <c r="P192" s="204"/>
      <c r="Q192" s="204"/>
      <c r="R192" s="204"/>
      <c r="S192" s="204"/>
      <c r="T192" s="204"/>
      <c r="U192" s="205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hidden="1" customHeight="1" x14ac:dyDescent="0.25">
      <c r="A193" s="200" t="s">
        <v>250</v>
      </c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188"/>
      <c r="AA193" s="188"/>
    </row>
    <row r="194" spans="1:67" ht="14.25" hidden="1" customHeight="1" x14ac:dyDescent="0.25">
      <c r="A194" s="234" t="s">
        <v>62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89"/>
      <c r="AA194" s="189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214">
        <v>4607111037022</v>
      </c>
      <c r="E195" s="199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98"/>
      <c r="Q195" s="198"/>
      <c r="R195" s="198"/>
      <c r="S195" s="199"/>
      <c r="T195" s="34"/>
      <c r="U195" s="34"/>
      <c r="V195" s="35" t="s">
        <v>67</v>
      </c>
      <c r="W195" s="193">
        <v>108</v>
      </c>
      <c r="X195" s="194">
        <f>IFERROR(IF(W195="","",W195),"")</f>
        <v>108</v>
      </c>
      <c r="Y195" s="36">
        <f>IFERROR(IF(W195="","",W195*0.0155),"")</f>
        <v>1.6739999999999999</v>
      </c>
      <c r="Z195" s="56"/>
      <c r="AA195" s="57"/>
      <c r="AE195" s="67"/>
      <c r="BB195" s="134" t="s">
        <v>1</v>
      </c>
      <c r="BL195" s="67">
        <f>IFERROR(W195*I195,"0")</f>
        <v>633.96</v>
      </c>
      <c r="BM195" s="67">
        <f>IFERROR(X195*I195,"0")</f>
        <v>633.96</v>
      </c>
      <c r="BN195" s="67">
        <f>IFERROR(W195/J195,"0")</f>
        <v>1.2857142857142858</v>
      </c>
      <c r="BO195" s="67">
        <f>IFERROR(X195/J195,"0")</f>
        <v>1.2857142857142858</v>
      </c>
    </row>
    <row r="196" spans="1:67" ht="27" hidden="1" customHeight="1" x14ac:dyDescent="0.25">
      <c r="A196" s="54" t="s">
        <v>253</v>
      </c>
      <c r="B196" s="54" t="s">
        <v>254</v>
      </c>
      <c r="C196" s="31">
        <v>4301070990</v>
      </c>
      <c r="D196" s="214">
        <v>4607111038494</v>
      </c>
      <c r="E196" s="199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98"/>
      <c r="Q196" s="198"/>
      <c r="R196" s="198"/>
      <c r="S196" s="199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214">
        <v>4607111038135</v>
      </c>
      <c r="E197" s="199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98"/>
      <c r="Q197" s="198"/>
      <c r="R197" s="198"/>
      <c r="S197" s="199"/>
      <c r="T197" s="34"/>
      <c r="U197" s="34"/>
      <c r="V197" s="35" t="s">
        <v>67</v>
      </c>
      <c r="W197" s="193">
        <v>12</v>
      </c>
      <c r="X197" s="194">
        <f>IFERROR(IF(W197="","",W197),"")</f>
        <v>12</v>
      </c>
      <c r="Y197" s="36">
        <f>IFERROR(IF(W197="","",W197*0.0155),"")</f>
        <v>0.186</v>
      </c>
      <c r="Z197" s="56"/>
      <c r="AA197" s="57"/>
      <c r="AE197" s="67"/>
      <c r="BB197" s="136" t="s">
        <v>1</v>
      </c>
      <c r="BL197" s="67">
        <f>IFERROR(W197*I197,"0")</f>
        <v>70.44</v>
      </c>
      <c r="BM197" s="67">
        <f>IFERROR(X197*I197,"0")</f>
        <v>70.44</v>
      </c>
      <c r="BN197" s="67">
        <f>IFERROR(W197/J197,"0")</f>
        <v>0.14285714285714285</v>
      </c>
      <c r="BO197" s="67">
        <f>IFERROR(X197/J197,"0")</f>
        <v>0.14285714285714285</v>
      </c>
    </row>
    <row r="198" spans="1:67" x14ac:dyDescent="0.2">
      <c r="A198" s="208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9"/>
      <c r="O198" s="203" t="s">
        <v>68</v>
      </c>
      <c r="P198" s="204"/>
      <c r="Q198" s="204"/>
      <c r="R198" s="204"/>
      <c r="S198" s="204"/>
      <c r="T198" s="204"/>
      <c r="U198" s="205"/>
      <c r="V198" s="37" t="s">
        <v>67</v>
      </c>
      <c r="W198" s="195">
        <f>IFERROR(SUM(W195:W197),"0")</f>
        <v>120</v>
      </c>
      <c r="X198" s="195">
        <f>IFERROR(SUM(X195:X197),"0")</f>
        <v>120</v>
      </c>
      <c r="Y198" s="195">
        <f>IFERROR(IF(Y195="",0,Y195),"0")+IFERROR(IF(Y196="",0,Y196),"0")+IFERROR(IF(Y197="",0,Y197),"0")</f>
        <v>1.8599999999999999</v>
      </c>
      <c r="Z198" s="196"/>
      <c r="AA198" s="196"/>
    </row>
    <row r="199" spans="1:67" x14ac:dyDescent="0.2">
      <c r="A199" s="201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9"/>
      <c r="O199" s="203" t="s">
        <v>68</v>
      </c>
      <c r="P199" s="204"/>
      <c r="Q199" s="204"/>
      <c r="R199" s="204"/>
      <c r="S199" s="204"/>
      <c r="T199" s="204"/>
      <c r="U199" s="205"/>
      <c r="V199" s="37" t="s">
        <v>69</v>
      </c>
      <c r="W199" s="195">
        <f>IFERROR(SUMPRODUCT(W195:W197*H195:H197),"0")</f>
        <v>672</v>
      </c>
      <c r="X199" s="195">
        <f>IFERROR(SUMPRODUCT(X195:X197*H195:H197),"0")</f>
        <v>672</v>
      </c>
      <c r="Y199" s="37"/>
      <c r="Z199" s="196"/>
      <c r="AA199" s="196"/>
    </row>
    <row r="200" spans="1:67" ht="16.5" hidden="1" customHeight="1" x14ac:dyDescent="0.25">
      <c r="A200" s="200" t="s">
        <v>257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188"/>
      <c r="AA200" s="188"/>
    </row>
    <row r="201" spans="1:67" ht="14.25" hidden="1" customHeight="1" x14ac:dyDescent="0.25">
      <c r="A201" s="234" t="s">
        <v>62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89"/>
      <c r="AA201" s="189"/>
    </row>
    <row r="202" spans="1:67" ht="27" hidden="1" customHeight="1" x14ac:dyDescent="0.25">
      <c r="A202" s="54" t="s">
        <v>258</v>
      </c>
      <c r="B202" s="54" t="s">
        <v>259</v>
      </c>
      <c r="C202" s="31">
        <v>4301070996</v>
      </c>
      <c r="D202" s="214">
        <v>4607111038654</v>
      </c>
      <c r="E202" s="199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98"/>
      <c r="Q202" s="198"/>
      <c r="R202" s="198"/>
      <c r="S202" s="199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214">
        <v>4607111038586</v>
      </c>
      <c r="E203" s="199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98"/>
      <c r="Q203" s="198"/>
      <c r="R203" s="198"/>
      <c r="S203" s="199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hidden="1" customHeight="1" x14ac:dyDescent="0.25">
      <c r="A204" s="54" t="s">
        <v>262</v>
      </c>
      <c r="B204" s="54" t="s">
        <v>263</v>
      </c>
      <c r="C204" s="31">
        <v>4301070962</v>
      </c>
      <c r="D204" s="214">
        <v>4607111038609</v>
      </c>
      <c r="E204" s="199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98"/>
      <c r="Q204" s="198"/>
      <c r="R204" s="198"/>
      <c r="S204" s="199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264</v>
      </c>
      <c r="B205" s="54" t="s">
        <v>265</v>
      </c>
      <c r="C205" s="31">
        <v>4301070963</v>
      </c>
      <c r="D205" s="214">
        <v>4607111038630</v>
      </c>
      <c r="E205" s="199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98"/>
      <c r="Q205" s="198"/>
      <c r="R205" s="198"/>
      <c r="S205" s="199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266</v>
      </c>
      <c r="B206" s="54" t="s">
        <v>267</v>
      </c>
      <c r="C206" s="31">
        <v>4301070959</v>
      </c>
      <c r="D206" s="214">
        <v>4607111038616</v>
      </c>
      <c r="E206" s="199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98"/>
      <c r="Q206" s="198"/>
      <c r="R206" s="198"/>
      <c r="S206" s="199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214">
        <v>4607111038623</v>
      </c>
      <c r="E207" s="199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98"/>
      <c r="Q207" s="198"/>
      <c r="R207" s="198"/>
      <c r="S207" s="199"/>
      <c r="T207" s="34"/>
      <c r="U207" s="34"/>
      <c r="V207" s="35" t="s">
        <v>67</v>
      </c>
      <c r="W207" s="193">
        <v>36</v>
      </c>
      <c r="X207" s="194">
        <f t="shared" si="18"/>
        <v>36</v>
      </c>
      <c r="Y207" s="36">
        <f t="shared" si="19"/>
        <v>0.55800000000000005</v>
      </c>
      <c r="Z207" s="56"/>
      <c r="AA207" s="57"/>
      <c r="AE207" s="67"/>
      <c r="BB207" s="142" t="s">
        <v>1</v>
      </c>
      <c r="BL207" s="67">
        <f t="shared" si="20"/>
        <v>211.32</v>
      </c>
      <c r="BM207" s="67">
        <f t="shared" si="21"/>
        <v>211.32</v>
      </c>
      <c r="BN207" s="67">
        <f t="shared" si="22"/>
        <v>0.42857142857142855</v>
      </c>
      <c r="BO207" s="67">
        <f t="shared" si="23"/>
        <v>0.42857142857142855</v>
      </c>
    </row>
    <row r="208" spans="1:67" x14ac:dyDescent="0.2">
      <c r="A208" s="208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9"/>
      <c r="O208" s="203" t="s">
        <v>68</v>
      </c>
      <c r="P208" s="204"/>
      <c r="Q208" s="204"/>
      <c r="R208" s="204"/>
      <c r="S208" s="204"/>
      <c r="T208" s="204"/>
      <c r="U208" s="205"/>
      <c r="V208" s="37" t="s">
        <v>67</v>
      </c>
      <c r="W208" s="195">
        <f>IFERROR(SUM(W202:W207),"0")</f>
        <v>48</v>
      </c>
      <c r="X208" s="195">
        <f>IFERROR(SUM(X202:X207),"0")</f>
        <v>48</v>
      </c>
      <c r="Y208" s="195">
        <f>IFERROR(IF(Y202="",0,Y202),"0")+IFERROR(IF(Y203="",0,Y203),"0")+IFERROR(IF(Y204="",0,Y204),"0")+IFERROR(IF(Y205="",0,Y205),"0")+IFERROR(IF(Y206="",0,Y206),"0")+IFERROR(IF(Y207="",0,Y207),"0")</f>
        <v>0.74399999999999999</v>
      </c>
      <c r="Z208" s="196"/>
      <c r="AA208" s="196"/>
    </row>
    <row r="209" spans="1:67" x14ac:dyDescent="0.2">
      <c r="A209" s="201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9"/>
      <c r="O209" s="203" t="s">
        <v>68</v>
      </c>
      <c r="P209" s="204"/>
      <c r="Q209" s="204"/>
      <c r="R209" s="204"/>
      <c r="S209" s="204"/>
      <c r="T209" s="204"/>
      <c r="U209" s="205"/>
      <c r="V209" s="37" t="s">
        <v>69</v>
      </c>
      <c r="W209" s="195">
        <f>IFERROR(SUMPRODUCT(W202:W207*H202:H207),"0")</f>
        <v>268.79999999999995</v>
      </c>
      <c r="X209" s="195">
        <f>IFERROR(SUMPRODUCT(X202:X207*H202:H207),"0")</f>
        <v>268.79999999999995</v>
      </c>
      <c r="Y209" s="37"/>
      <c r="Z209" s="196"/>
      <c r="AA209" s="196"/>
    </row>
    <row r="210" spans="1:67" ht="16.5" hidden="1" customHeight="1" x14ac:dyDescent="0.25">
      <c r="A210" s="200" t="s">
        <v>270</v>
      </c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188"/>
      <c r="AA210" s="188"/>
    </row>
    <row r="211" spans="1:67" ht="14.25" hidden="1" customHeight="1" x14ac:dyDescent="0.25">
      <c r="A211" s="234" t="s">
        <v>62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89"/>
      <c r="AA211" s="189"/>
    </row>
    <row r="212" spans="1:67" ht="27" hidden="1" customHeight="1" x14ac:dyDescent="0.25">
      <c r="A212" s="54" t="s">
        <v>271</v>
      </c>
      <c r="B212" s="54" t="s">
        <v>272</v>
      </c>
      <c r="C212" s="31">
        <v>4301070915</v>
      </c>
      <c r="D212" s="214">
        <v>4607111035882</v>
      </c>
      <c r="E212" s="199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98"/>
      <c r="Q212" s="198"/>
      <c r="R212" s="198"/>
      <c r="S212" s="199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273</v>
      </c>
      <c r="B213" s="54" t="s">
        <v>274</v>
      </c>
      <c r="C213" s="31">
        <v>4301070921</v>
      </c>
      <c r="D213" s="214">
        <v>4607111035905</v>
      </c>
      <c r="E213" s="199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98"/>
      <c r="Q213" s="198"/>
      <c r="R213" s="198"/>
      <c r="S213" s="199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275</v>
      </c>
      <c r="B214" s="54" t="s">
        <v>276</v>
      </c>
      <c r="C214" s="31">
        <v>4301070917</v>
      </c>
      <c r="D214" s="214">
        <v>4607111035912</v>
      </c>
      <c r="E214" s="199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98"/>
      <c r="Q214" s="198"/>
      <c r="R214" s="198"/>
      <c r="S214" s="199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214">
        <v>4607111035929</v>
      </c>
      <c r="E215" s="199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98"/>
      <c r="Q215" s="198"/>
      <c r="R215" s="198"/>
      <c r="S215" s="199"/>
      <c r="T215" s="34"/>
      <c r="U215" s="34"/>
      <c r="V215" s="35" t="s">
        <v>67</v>
      </c>
      <c r="W215" s="193">
        <v>48</v>
      </c>
      <c r="X215" s="194">
        <f>IFERROR(IF(W215="","",W215),"")</f>
        <v>48</v>
      </c>
      <c r="Y215" s="36">
        <f>IFERROR(IF(W215="","",W215*0.0155),"")</f>
        <v>0.74399999999999999</v>
      </c>
      <c r="Z215" s="56"/>
      <c r="AA215" s="57"/>
      <c r="AE215" s="67"/>
      <c r="BB215" s="146" t="s">
        <v>1</v>
      </c>
      <c r="BL215" s="67">
        <f>IFERROR(W215*I215,"0")</f>
        <v>358.56</v>
      </c>
      <c r="BM215" s="67">
        <f>IFERROR(X215*I215,"0")</f>
        <v>358.56</v>
      </c>
      <c r="BN215" s="67">
        <f>IFERROR(W215/J215,"0")</f>
        <v>0.5714285714285714</v>
      </c>
      <c r="BO215" s="67">
        <f>IFERROR(X215/J215,"0")</f>
        <v>0.5714285714285714</v>
      </c>
    </row>
    <row r="216" spans="1:67" x14ac:dyDescent="0.2">
      <c r="A216" s="208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9"/>
      <c r="O216" s="203" t="s">
        <v>68</v>
      </c>
      <c r="P216" s="204"/>
      <c r="Q216" s="204"/>
      <c r="R216" s="204"/>
      <c r="S216" s="204"/>
      <c r="T216" s="204"/>
      <c r="U216" s="205"/>
      <c r="V216" s="37" t="s">
        <v>67</v>
      </c>
      <c r="W216" s="195">
        <f>IFERROR(SUM(W212:W215),"0")</f>
        <v>48</v>
      </c>
      <c r="X216" s="195">
        <f>IFERROR(SUM(X212:X215),"0")</f>
        <v>48</v>
      </c>
      <c r="Y216" s="195">
        <f>IFERROR(IF(Y212="",0,Y212),"0")+IFERROR(IF(Y213="",0,Y213),"0")+IFERROR(IF(Y214="",0,Y214),"0")+IFERROR(IF(Y215="",0,Y215),"0")</f>
        <v>0.74399999999999999</v>
      </c>
      <c r="Z216" s="196"/>
      <c r="AA216" s="196"/>
    </row>
    <row r="217" spans="1:67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9"/>
      <c r="O217" s="203" t="s">
        <v>68</v>
      </c>
      <c r="P217" s="204"/>
      <c r="Q217" s="204"/>
      <c r="R217" s="204"/>
      <c r="S217" s="204"/>
      <c r="T217" s="204"/>
      <c r="U217" s="205"/>
      <c r="V217" s="37" t="s">
        <v>69</v>
      </c>
      <c r="W217" s="195">
        <f>IFERROR(SUMPRODUCT(W212:W215*H212:H215),"0")</f>
        <v>345.6</v>
      </c>
      <c r="X217" s="195">
        <f>IFERROR(SUMPRODUCT(X212:X215*H212:H215),"0")</f>
        <v>345.6</v>
      </c>
      <c r="Y217" s="37"/>
      <c r="Z217" s="196"/>
      <c r="AA217" s="196"/>
    </row>
    <row r="218" spans="1:67" ht="16.5" hidden="1" customHeight="1" x14ac:dyDescent="0.25">
      <c r="A218" s="200" t="s">
        <v>279</v>
      </c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188"/>
      <c r="AA218" s="188"/>
    </row>
    <row r="219" spans="1:67" ht="14.25" hidden="1" customHeight="1" x14ac:dyDescent="0.25">
      <c r="A219" s="234" t="s">
        <v>238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89"/>
      <c r="AA219" s="189"/>
    </row>
    <row r="220" spans="1:67" ht="27" hidden="1" customHeight="1" x14ac:dyDescent="0.25">
      <c r="A220" s="54" t="s">
        <v>280</v>
      </c>
      <c r="B220" s="54" t="s">
        <v>281</v>
      </c>
      <c r="C220" s="31">
        <v>4301051320</v>
      </c>
      <c r="D220" s="214">
        <v>4680115881334</v>
      </c>
      <c r="E220" s="199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98"/>
      <c r="Q220" s="198"/>
      <c r="R220" s="198"/>
      <c r="S220" s="199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0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9"/>
      <c r="O221" s="203" t="s">
        <v>68</v>
      </c>
      <c r="P221" s="204"/>
      <c r="Q221" s="204"/>
      <c r="R221" s="204"/>
      <c r="S221" s="204"/>
      <c r="T221" s="204"/>
      <c r="U221" s="205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hidden="1" x14ac:dyDescent="0.2">
      <c r="A222" s="201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9"/>
      <c r="O222" s="203" t="s">
        <v>68</v>
      </c>
      <c r="P222" s="204"/>
      <c r="Q222" s="204"/>
      <c r="R222" s="204"/>
      <c r="S222" s="204"/>
      <c r="T222" s="204"/>
      <c r="U222" s="205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hidden="1" customHeight="1" x14ac:dyDescent="0.25">
      <c r="A223" s="200" t="s">
        <v>282</v>
      </c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188"/>
      <c r="AA223" s="188"/>
    </row>
    <row r="224" spans="1:67" ht="14.25" hidden="1" customHeight="1" x14ac:dyDescent="0.25">
      <c r="A224" s="234" t="s">
        <v>62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89"/>
      <c r="AA224" s="189"/>
    </row>
    <row r="225" spans="1:67" ht="16.5" hidden="1" customHeight="1" x14ac:dyDescent="0.25">
      <c r="A225" s="54" t="s">
        <v>283</v>
      </c>
      <c r="B225" s="54" t="s">
        <v>284</v>
      </c>
      <c r="C225" s="31">
        <v>4301071033</v>
      </c>
      <c r="D225" s="214">
        <v>4607111035332</v>
      </c>
      <c r="E225" s="199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81" t="s">
        <v>285</v>
      </c>
      <c r="P225" s="198"/>
      <c r="Q225" s="198"/>
      <c r="R225" s="198"/>
      <c r="S225" s="199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214">
        <v>4607111038708</v>
      </c>
      <c r="E226" s="199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98"/>
      <c r="Q226" s="198"/>
      <c r="R226" s="198"/>
      <c r="S226" s="199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208"/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9"/>
      <c r="O227" s="203" t="s">
        <v>68</v>
      </c>
      <c r="P227" s="204"/>
      <c r="Q227" s="204"/>
      <c r="R227" s="204"/>
      <c r="S227" s="204"/>
      <c r="T227" s="204"/>
      <c r="U227" s="205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9"/>
      <c r="O228" s="203" t="s">
        <v>68</v>
      </c>
      <c r="P228" s="204"/>
      <c r="Q228" s="204"/>
      <c r="R228" s="204"/>
      <c r="S228" s="204"/>
      <c r="T228" s="204"/>
      <c r="U228" s="205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hidden="1" customHeight="1" x14ac:dyDescent="0.2">
      <c r="A229" s="235" t="s">
        <v>288</v>
      </c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48"/>
      <c r="AA229" s="48"/>
    </row>
    <row r="230" spans="1:67" ht="16.5" hidden="1" customHeight="1" x14ac:dyDescent="0.25">
      <c r="A230" s="200" t="s">
        <v>289</v>
      </c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188"/>
      <c r="AA230" s="188"/>
    </row>
    <row r="231" spans="1:67" ht="14.25" hidden="1" customHeight="1" x14ac:dyDescent="0.25">
      <c r="A231" s="234" t="s">
        <v>62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89"/>
      <c r="AA231" s="189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214">
        <v>4607111035899</v>
      </c>
      <c r="E232" s="199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08" t="s">
        <v>292</v>
      </c>
      <c r="P232" s="198"/>
      <c r="Q232" s="198"/>
      <c r="R232" s="198"/>
      <c r="S232" s="199"/>
      <c r="T232" s="34"/>
      <c r="U232" s="34"/>
      <c r="V232" s="35" t="s">
        <v>67</v>
      </c>
      <c r="W232" s="193">
        <v>84</v>
      </c>
      <c r="X232" s="194">
        <f>IFERROR(IF(W232="","",W232),"")</f>
        <v>84</v>
      </c>
      <c r="Y232" s="36">
        <f>IFERROR(IF(W232="","",W232*0.0155),"")</f>
        <v>1.302</v>
      </c>
      <c r="Z232" s="56"/>
      <c r="AA232" s="57"/>
      <c r="AE232" s="67"/>
      <c r="BB232" s="150" t="s">
        <v>1</v>
      </c>
      <c r="BL232" s="67">
        <f>IFERROR(W232*I232,"0")</f>
        <v>442.00799999999998</v>
      </c>
      <c r="BM232" s="67">
        <f>IFERROR(X232*I232,"0")</f>
        <v>442.00799999999998</v>
      </c>
      <c r="BN232" s="67">
        <f>IFERROR(W232/J232,"0")</f>
        <v>1</v>
      </c>
      <c r="BO232" s="67">
        <f>IFERROR(X232/J232,"0")</f>
        <v>1</v>
      </c>
    </row>
    <row r="233" spans="1:67" x14ac:dyDescent="0.2">
      <c r="A233" s="208"/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9"/>
      <c r="O233" s="203" t="s">
        <v>68</v>
      </c>
      <c r="P233" s="204"/>
      <c r="Q233" s="204"/>
      <c r="R233" s="204"/>
      <c r="S233" s="204"/>
      <c r="T233" s="204"/>
      <c r="U233" s="205"/>
      <c r="V233" s="37" t="s">
        <v>67</v>
      </c>
      <c r="W233" s="195">
        <f>IFERROR(SUM(W232:W232),"0")</f>
        <v>84</v>
      </c>
      <c r="X233" s="195">
        <f>IFERROR(SUM(X232:X232),"0")</f>
        <v>84</v>
      </c>
      <c r="Y233" s="195">
        <f>IFERROR(IF(Y232="",0,Y232),"0")</f>
        <v>1.302</v>
      </c>
      <c r="Z233" s="196"/>
      <c r="AA233" s="196"/>
    </row>
    <row r="234" spans="1:67" x14ac:dyDescent="0.2">
      <c r="A234" s="201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9"/>
      <c r="O234" s="203" t="s">
        <v>68</v>
      </c>
      <c r="P234" s="204"/>
      <c r="Q234" s="204"/>
      <c r="R234" s="204"/>
      <c r="S234" s="204"/>
      <c r="T234" s="204"/>
      <c r="U234" s="205"/>
      <c r="V234" s="37" t="s">
        <v>69</v>
      </c>
      <c r="W234" s="195">
        <f>IFERROR(SUMPRODUCT(W232:W232*H232:H232),"0")</f>
        <v>420</v>
      </c>
      <c r="X234" s="195">
        <f>IFERROR(SUMPRODUCT(X232:X232*H232:H232),"0")</f>
        <v>420</v>
      </c>
      <c r="Y234" s="37"/>
      <c r="Z234" s="196"/>
      <c r="AA234" s="196"/>
    </row>
    <row r="235" spans="1:67" ht="16.5" hidden="1" customHeight="1" x14ac:dyDescent="0.25">
      <c r="A235" s="200" t="s">
        <v>293</v>
      </c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188"/>
      <c r="AA235" s="188"/>
    </row>
    <row r="236" spans="1:67" ht="14.25" hidden="1" customHeight="1" x14ac:dyDescent="0.25">
      <c r="A236" s="234" t="s">
        <v>62</v>
      </c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189"/>
      <c r="AA236" s="189"/>
    </row>
    <row r="237" spans="1:67" ht="27" hidden="1" customHeight="1" x14ac:dyDescent="0.25">
      <c r="A237" s="54" t="s">
        <v>294</v>
      </c>
      <c r="B237" s="54" t="s">
        <v>295</v>
      </c>
      <c r="C237" s="31">
        <v>4301070870</v>
      </c>
      <c r="D237" s="214">
        <v>4607111036711</v>
      </c>
      <c r="E237" s="199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98"/>
      <c r="Q237" s="198"/>
      <c r="R237" s="198"/>
      <c r="S237" s="199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hidden="1" customHeight="1" x14ac:dyDescent="0.25">
      <c r="A238" s="54" t="s">
        <v>296</v>
      </c>
      <c r="B238" s="54" t="s">
        <v>297</v>
      </c>
      <c r="C238" s="31">
        <v>4301070991</v>
      </c>
      <c r="D238" s="214">
        <v>4607111038180</v>
      </c>
      <c r="E238" s="199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5" t="s">
        <v>298</v>
      </c>
      <c r="P238" s="198"/>
      <c r="Q238" s="198"/>
      <c r="R238" s="198"/>
      <c r="S238" s="199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08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9"/>
      <c r="O239" s="203" t="s">
        <v>68</v>
      </c>
      <c r="P239" s="204"/>
      <c r="Q239" s="204"/>
      <c r="R239" s="204"/>
      <c r="S239" s="204"/>
      <c r="T239" s="204"/>
      <c r="U239" s="205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hidden="1" x14ac:dyDescent="0.2">
      <c r="A240" s="201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9"/>
      <c r="O240" s="203" t="s">
        <v>68</v>
      </c>
      <c r="P240" s="204"/>
      <c r="Q240" s="204"/>
      <c r="R240" s="204"/>
      <c r="S240" s="204"/>
      <c r="T240" s="204"/>
      <c r="U240" s="205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hidden="1" customHeight="1" x14ac:dyDescent="0.2">
      <c r="A241" s="235" t="s">
        <v>299</v>
      </c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48"/>
      <c r="AA241" s="48"/>
    </row>
    <row r="242" spans="1:67" ht="16.5" hidden="1" customHeight="1" x14ac:dyDescent="0.25">
      <c r="A242" s="200" t="s">
        <v>299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88"/>
      <c r="AA242" s="188"/>
    </row>
    <row r="243" spans="1:67" ht="14.25" hidden="1" customHeight="1" x14ac:dyDescent="0.25">
      <c r="A243" s="234" t="s">
        <v>62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customHeight="1" x14ac:dyDescent="0.25">
      <c r="A244" s="54" t="s">
        <v>300</v>
      </c>
      <c r="B244" s="54" t="s">
        <v>301</v>
      </c>
      <c r="C244" s="31">
        <v>4301071014</v>
      </c>
      <c r="D244" s="214">
        <v>4640242181264</v>
      </c>
      <c r="E244" s="199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1" t="s">
        <v>302</v>
      </c>
      <c r="P244" s="198"/>
      <c r="Q244" s="198"/>
      <c r="R244" s="198"/>
      <c r="S244" s="199"/>
      <c r="T244" s="34"/>
      <c r="U244" s="34"/>
      <c r="V244" s="35" t="s">
        <v>67</v>
      </c>
      <c r="W244" s="193">
        <v>12</v>
      </c>
      <c r="X244" s="194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214">
        <v>4640242181325</v>
      </c>
      <c r="E245" s="199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33" t="s">
        <v>305</v>
      </c>
      <c r="P245" s="198"/>
      <c r="Q245" s="198"/>
      <c r="R245" s="198"/>
      <c r="S245" s="199"/>
      <c r="T245" s="34"/>
      <c r="U245" s="34"/>
      <c r="V245" s="35" t="s">
        <v>67</v>
      </c>
      <c r="W245" s="193">
        <v>24</v>
      </c>
      <c r="X245" s="194">
        <f>IFERROR(IF(W245="","",W245),"")</f>
        <v>24</v>
      </c>
      <c r="Y245" s="36">
        <f>IFERROR(IF(W245="","",W245*0.0155),"")</f>
        <v>0.372</v>
      </c>
      <c r="Z245" s="56"/>
      <c r="AA245" s="57"/>
      <c r="AE245" s="67"/>
      <c r="BB245" s="154" t="s">
        <v>1</v>
      </c>
      <c r="BL245" s="67">
        <f>IFERROR(W245*I245,"0")</f>
        <v>174.72</v>
      </c>
      <c r="BM245" s="67">
        <f>IFERROR(X245*I245,"0")</f>
        <v>174.72</v>
      </c>
      <c r="BN245" s="67">
        <f>IFERROR(W245/J245,"0")</f>
        <v>0.2857142857142857</v>
      </c>
      <c r="BO245" s="67">
        <f>IFERROR(X245/J245,"0")</f>
        <v>0.2857142857142857</v>
      </c>
    </row>
    <row r="246" spans="1:67" ht="27" hidden="1" customHeight="1" x14ac:dyDescent="0.25">
      <c r="A246" s="54" t="s">
        <v>306</v>
      </c>
      <c r="B246" s="54" t="s">
        <v>307</v>
      </c>
      <c r="C246" s="31">
        <v>4301070993</v>
      </c>
      <c r="D246" s="214">
        <v>4640242180670</v>
      </c>
      <c r="E246" s="199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1" t="s">
        <v>308</v>
      </c>
      <c r="P246" s="198"/>
      <c r="Q246" s="198"/>
      <c r="R246" s="198"/>
      <c r="S246" s="199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08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9"/>
      <c r="O247" s="203" t="s">
        <v>68</v>
      </c>
      <c r="P247" s="204"/>
      <c r="Q247" s="204"/>
      <c r="R247" s="204"/>
      <c r="S247" s="204"/>
      <c r="T247" s="204"/>
      <c r="U247" s="205"/>
      <c r="V247" s="37" t="s">
        <v>67</v>
      </c>
      <c r="W247" s="195">
        <f>IFERROR(SUM(W244:W246),"0")</f>
        <v>36</v>
      </c>
      <c r="X247" s="195">
        <f>IFERROR(SUM(X244:X246),"0")</f>
        <v>36</v>
      </c>
      <c r="Y247" s="195">
        <f>IFERROR(IF(Y244="",0,Y244),"0")+IFERROR(IF(Y245="",0,Y245),"0")+IFERROR(IF(Y246="",0,Y246),"0")</f>
        <v>0.55800000000000005</v>
      </c>
      <c r="Z247" s="196"/>
      <c r="AA247" s="196"/>
    </row>
    <row r="248" spans="1:67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9"/>
      <c r="O248" s="203" t="s">
        <v>68</v>
      </c>
      <c r="P248" s="204"/>
      <c r="Q248" s="204"/>
      <c r="R248" s="204"/>
      <c r="S248" s="204"/>
      <c r="T248" s="204"/>
      <c r="U248" s="205"/>
      <c r="V248" s="37" t="s">
        <v>69</v>
      </c>
      <c r="W248" s="195">
        <f>IFERROR(SUMPRODUCT(W244:W246*H244:H246),"0")</f>
        <v>252</v>
      </c>
      <c r="X248" s="195">
        <f>IFERROR(SUMPRODUCT(X244:X246*H244:H246),"0")</f>
        <v>252</v>
      </c>
      <c r="Y248" s="37"/>
      <c r="Z248" s="196"/>
      <c r="AA248" s="196"/>
    </row>
    <row r="249" spans="1:67" ht="16.5" hidden="1" customHeight="1" x14ac:dyDescent="0.25">
      <c r="A249" s="200" t="s">
        <v>309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8"/>
      <c r="AA249" s="188"/>
    </row>
    <row r="250" spans="1:67" ht="14.25" hidden="1" customHeight="1" x14ac:dyDescent="0.25">
      <c r="A250" s="234" t="s">
        <v>134</v>
      </c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189"/>
      <c r="AA250" s="189"/>
    </row>
    <row r="251" spans="1:67" ht="27" hidden="1" customHeight="1" x14ac:dyDescent="0.25">
      <c r="A251" s="54" t="s">
        <v>310</v>
      </c>
      <c r="B251" s="54" t="s">
        <v>311</v>
      </c>
      <c r="C251" s="31">
        <v>4301131019</v>
      </c>
      <c r="D251" s="214">
        <v>4640242180427</v>
      </c>
      <c r="E251" s="199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4" t="s">
        <v>312</v>
      </c>
      <c r="P251" s="198"/>
      <c r="Q251" s="198"/>
      <c r="R251" s="198"/>
      <c r="S251" s="199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08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9"/>
      <c r="O252" s="203" t="s">
        <v>68</v>
      </c>
      <c r="P252" s="204"/>
      <c r="Q252" s="204"/>
      <c r="R252" s="204"/>
      <c r="S252" s="204"/>
      <c r="T252" s="204"/>
      <c r="U252" s="205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hidden="1" x14ac:dyDescent="0.2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9"/>
      <c r="O253" s="203" t="s">
        <v>68</v>
      </c>
      <c r="P253" s="204"/>
      <c r="Q253" s="204"/>
      <c r="R253" s="204"/>
      <c r="S253" s="204"/>
      <c r="T253" s="204"/>
      <c r="U253" s="205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hidden="1" customHeight="1" x14ac:dyDescent="0.25">
      <c r="A254" s="234" t="s">
        <v>72</v>
      </c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189"/>
      <c r="AA254" s="189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214">
        <v>4640242180397</v>
      </c>
      <c r="E255" s="199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9" t="s">
        <v>315</v>
      </c>
      <c r="P255" s="198"/>
      <c r="Q255" s="198"/>
      <c r="R255" s="198"/>
      <c r="S255" s="199"/>
      <c r="T255" s="34"/>
      <c r="U255" s="34"/>
      <c r="V255" s="35" t="s">
        <v>67</v>
      </c>
      <c r="W255" s="193">
        <v>96</v>
      </c>
      <c r="X255" s="194">
        <f>IFERROR(IF(W255="","",W255),"")</f>
        <v>96</v>
      </c>
      <c r="Y255" s="36">
        <f>IFERROR(IF(W255="","",W255*0.0155),"")</f>
        <v>1.488</v>
      </c>
      <c r="Z255" s="56"/>
      <c r="AA255" s="57"/>
      <c r="AE255" s="67"/>
      <c r="BB255" s="157" t="s">
        <v>76</v>
      </c>
      <c r="BL255" s="67">
        <f>IFERROR(W255*I255,"0")</f>
        <v>600.96</v>
      </c>
      <c r="BM255" s="67">
        <f>IFERROR(X255*I255,"0")</f>
        <v>600.96</v>
      </c>
      <c r="BN255" s="67">
        <f>IFERROR(W255/J255,"0")</f>
        <v>1.1428571428571428</v>
      </c>
      <c r="BO255" s="67">
        <f>IFERROR(X255/J255,"0")</f>
        <v>1.1428571428571428</v>
      </c>
    </row>
    <row r="256" spans="1:67" ht="27" hidden="1" customHeight="1" x14ac:dyDescent="0.25">
      <c r="A256" s="54" t="s">
        <v>316</v>
      </c>
      <c r="B256" s="54" t="s">
        <v>317</v>
      </c>
      <c r="C256" s="31">
        <v>4301132104</v>
      </c>
      <c r="D256" s="214">
        <v>4640242181219</v>
      </c>
      <c r="E256" s="199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6" t="s">
        <v>318</v>
      </c>
      <c r="P256" s="198"/>
      <c r="Q256" s="198"/>
      <c r="R256" s="198"/>
      <c r="S256" s="199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8"/>
      <c r="B257" s="201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9"/>
      <c r="O257" s="203" t="s">
        <v>68</v>
      </c>
      <c r="P257" s="204"/>
      <c r="Q257" s="204"/>
      <c r="R257" s="204"/>
      <c r="S257" s="204"/>
      <c r="T257" s="204"/>
      <c r="U257" s="205"/>
      <c r="V257" s="37" t="s">
        <v>67</v>
      </c>
      <c r="W257" s="195">
        <f>IFERROR(SUM(W255:W256),"0")</f>
        <v>96</v>
      </c>
      <c r="X257" s="195">
        <f>IFERROR(SUM(X255:X256),"0")</f>
        <v>96</v>
      </c>
      <c r="Y257" s="195">
        <f>IFERROR(IF(Y255="",0,Y255),"0")+IFERROR(IF(Y256="",0,Y256),"0")</f>
        <v>1.488</v>
      </c>
      <c r="Z257" s="196"/>
      <c r="AA257" s="196"/>
    </row>
    <row r="258" spans="1:67" x14ac:dyDescent="0.2">
      <c r="A258" s="201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9"/>
      <c r="O258" s="203" t="s">
        <v>68</v>
      </c>
      <c r="P258" s="204"/>
      <c r="Q258" s="204"/>
      <c r="R258" s="204"/>
      <c r="S258" s="204"/>
      <c r="T258" s="204"/>
      <c r="U258" s="205"/>
      <c r="V258" s="37" t="s">
        <v>69</v>
      </c>
      <c r="W258" s="195">
        <f>IFERROR(SUMPRODUCT(W255:W256*H255:H256),"0")</f>
        <v>576</v>
      </c>
      <c r="X258" s="195">
        <f>IFERROR(SUMPRODUCT(X255:X256*H255:H256),"0")</f>
        <v>576</v>
      </c>
      <c r="Y258" s="37"/>
      <c r="Z258" s="196"/>
      <c r="AA258" s="196"/>
    </row>
    <row r="259" spans="1:67" ht="14.25" hidden="1" customHeight="1" x14ac:dyDescent="0.25">
      <c r="A259" s="234" t="s">
        <v>152</v>
      </c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189"/>
      <c r="AA259" s="189"/>
    </row>
    <row r="260" spans="1:67" ht="27" hidden="1" customHeight="1" x14ac:dyDescent="0.25">
      <c r="A260" s="54" t="s">
        <v>319</v>
      </c>
      <c r="B260" s="54" t="s">
        <v>320</v>
      </c>
      <c r="C260" s="31">
        <v>4301136028</v>
      </c>
      <c r="D260" s="214">
        <v>4640242180304</v>
      </c>
      <c r="E260" s="199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202" t="s">
        <v>321</v>
      </c>
      <c r="P260" s="198"/>
      <c r="Q260" s="198"/>
      <c r="R260" s="198"/>
      <c r="S260" s="199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hidden="1" customHeight="1" x14ac:dyDescent="0.25">
      <c r="A261" s="54" t="s">
        <v>322</v>
      </c>
      <c r="B261" s="54" t="s">
        <v>323</v>
      </c>
      <c r="C261" s="31">
        <v>4301136027</v>
      </c>
      <c r="D261" s="214">
        <v>4640242180298</v>
      </c>
      <c r="E261" s="199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8"/>
      <c r="Q261" s="198"/>
      <c r="R261" s="198"/>
      <c r="S261" s="199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214">
        <v>4640242180236</v>
      </c>
      <c r="E262" s="199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5" t="s">
        <v>326</v>
      </c>
      <c r="P262" s="198"/>
      <c r="Q262" s="198"/>
      <c r="R262" s="198"/>
      <c r="S262" s="199"/>
      <c r="T262" s="34"/>
      <c r="U262" s="34"/>
      <c r="V262" s="35" t="s">
        <v>67</v>
      </c>
      <c r="W262" s="193">
        <v>48</v>
      </c>
      <c r="X262" s="194">
        <f>IFERROR(IF(W262="","",W262),"")</f>
        <v>48</v>
      </c>
      <c r="Y262" s="36">
        <f>IFERROR(IF(W262="","",W262*0.0155),"")</f>
        <v>0.74399999999999999</v>
      </c>
      <c r="Z262" s="56"/>
      <c r="AA262" s="57"/>
      <c r="AE262" s="67"/>
      <c r="BB262" s="161" t="s">
        <v>76</v>
      </c>
      <c r="BL262" s="67">
        <f>IFERROR(W262*I262,"0")</f>
        <v>251.28000000000003</v>
      </c>
      <c r="BM262" s="67">
        <f>IFERROR(X262*I262,"0")</f>
        <v>251.28000000000003</v>
      </c>
      <c r="BN262" s="67">
        <f>IFERROR(W262/J262,"0")</f>
        <v>0.5714285714285714</v>
      </c>
      <c r="BO262" s="67">
        <f>IFERROR(X262/J262,"0")</f>
        <v>0.5714285714285714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214">
        <v>4640242180410</v>
      </c>
      <c r="E263" s="199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8"/>
      <c r="Q263" s="198"/>
      <c r="R263" s="198"/>
      <c r="S263" s="199"/>
      <c r="T263" s="34"/>
      <c r="U263" s="34"/>
      <c r="V263" s="35" t="s">
        <v>67</v>
      </c>
      <c r="W263" s="193">
        <v>140</v>
      </c>
      <c r="X263" s="194">
        <f>IFERROR(IF(W263="","",W263),"")</f>
        <v>140</v>
      </c>
      <c r="Y263" s="36">
        <f>IFERROR(IF(W263="","",W263*0.00936),"")</f>
        <v>1.3104</v>
      </c>
      <c r="Z263" s="56"/>
      <c r="AA263" s="57"/>
      <c r="AE263" s="67"/>
      <c r="BB263" s="162" t="s">
        <v>76</v>
      </c>
      <c r="BL263" s="67">
        <f>IFERROR(W263*I263,"0")</f>
        <v>340.48</v>
      </c>
      <c r="BM263" s="67">
        <f>IFERROR(X263*I263,"0")</f>
        <v>340.48</v>
      </c>
      <c r="BN263" s="67">
        <f>IFERROR(W263/J263,"0")</f>
        <v>1.1111111111111112</v>
      </c>
      <c r="BO263" s="67">
        <f>IFERROR(X263/J263,"0")</f>
        <v>1.1111111111111112</v>
      </c>
    </row>
    <row r="264" spans="1:67" x14ac:dyDescent="0.2">
      <c r="A264" s="208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9"/>
      <c r="O264" s="203" t="s">
        <v>68</v>
      </c>
      <c r="P264" s="204"/>
      <c r="Q264" s="204"/>
      <c r="R264" s="204"/>
      <c r="S264" s="204"/>
      <c r="T264" s="204"/>
      <c r="U264" s="205"/>
      <c r="V264" s="37" t="s">
        <v>67</v>
      </c>
      <c r="W264" s="195">
        <f>IFERROR(SUM(W260:W263),"0")</f>
        <v>188</v>
      </c>
      <c r="X264" s="195">
        <f>IFERROR(SUM(X260:X263),"0")</f>
        <v>188</v>
      </c>
      <c r="Y264" s="195">
        <f>IFERROR(IF(Y260="",0,Y260),"0")+IFERROR(IF(Y261="",0,Y261),"0")+IFERROR(IF(Y262="",0,Y262),"0")+IFERROR(IF(Y263="",0,Y263),"0")</f>
        <v>2.0544000000000002</v>
      </c>
      <c r="Z264" s="196"/>
      <c r="AA264" s="196"/>
    </row>
    <row r="265" spans="1:67" x14ac:dyDescent="0.2">
      <c r="A265" s="201"/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9"/>
      <c r="O265" s="203" t="s">
        <v>68</v>
      </c>
      <c r="P265" s="204"/>
      <c r="Q265" s="204"/>
      <c r="R265" s="204"/>
      <c r="S265" s="204"/>
      <c r="T265" s="204"/>
      <c r="U265" s="205"/>
      <c r="V265" s="37" t="s">
        <v>69</v>
      </c>
      <c r="W265" s="195">
        <f>IFERROR(SUMPRODUCT(W260:W263*H260:H263),"0")</f>
        <v>553.6</v>
      </c>
      <c r="X265" s="195">
        <f>IFERROR(SUMPRODUCT(X260:X263*H260:H263),"0")</f>
        <v>553.6</v>
      </c>
      <c r="Y265" s="37"/>
      <c r="Z265" s="196"/>
      <c r="AA265" s="196"/>
    </row>
    <row r="266" spans="1:67" ht="14.25" hidden="1" customHeight="1" x14ac:dyDescent="0.25">
      <c r="A266" s="234" t="s">
        <v>130</v>
      </c>
      <c r="B266" s="201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189"/>
      <c r="AA266" s="189"/>
    </row>
    <row r="267" spans="1:67" ht="27" customHeight="1" x14ac:dyDescent="0.25">
      <c r="A267" s="54" t="s">
        <v>329</v>
      </c>
      <c r="B267" s="54" t="s">
        <v>330</v>
      </c>
      <c r="C267" s="31">
        <v>4301135191</v>
      </c>
      <c r="D267" s="214">
        <v>4640242180373</v>
      </c>
      <c r="E267" s="199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1" t="s">
        <v>331</v>
      </c>
      <c r="P267" s="198"/>
      <c r="Q267" s="198"/>
      <c r="R267" s="198"/>
      <c r="S267" s="199"/>
      <c r="T267" s="34"/>
      <c r="U267" s="34"/>
      <c r="V267" s="35" t="s">
        <v>67</v>
      </c>
      <c r="W267" s="193">
        <v>14</v>
      </c>
      <c r="X267" s="194">
        <f t="shared" ref="X267:X287" si="24">IFERROR(IF(W267="","",W267),"")</f>
        <v>14</v>
      </c>
      <c r="Y267" s="36">
        <f t="shared" ref="Y267:Y272" si="25">IFERROR(IF(W267="","",W267*0.00936),"")</f>
        <v>0.13103999999999999</v>
      </c>
      <c r="Z267" s="56"/>
      <c r="AA267" s="57"/>
      <c r="AE267" s="67"/>
      <c r="BB267" s="163" t="s">
        <v>76</v>
      </c>
      <c r="BL267" s="67">
        <f t="shared" ref="BL267:BL287" si="26">IFERROR(W267*I267,"0")</f>
        <v>44.688000000000002</v>
      </c>
      <c r="BM267" s="67">
        <f t="shared" ref="BM267:BM287" si="27">IFERROR(X267*I267,"0")</f>
        <v>44.688000000000002</v>
      </c>
      <c r="BN267" s="67">
        <f t="shared" ref="BN267:BN287" si="28">IFERROR(W267/J267,"0")</f>
        <v>0.1111111111111111</v>
      </c>
      <c r="BO267" s="67">
        <f t="shared" ref="BO267:BO287" si="29">IFERROR(X267/J267,"0")</f>
        <v>0.1111111111111111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4301135195</v>
      </c>
      <c r="D268" s="214">
        <v>4640242180366</v>
      </c>
      <c r="E268" s="199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69" t="s">
        <v>334</v>
      </c>
      <c r="P268" s="198"/>
      <c r="Q268" s="198"/>
      <c r="R268" s="198"/>
      <c r="S268" s="199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customHeight="1" x14ac:dyDescent="0.25">
      <c r="A269" s="54" t="s">
        <v>335</v>
      </c>
      <c r="B269" s="54" t="s">
        <v>336</v>
      </c>
      <c r="C269" s="31">
        <v>4301135188</v>
      </c>
      <c r="D269" s="214">
        <v>4640242180335</v>
      </c>
      <c r="E269" s="199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32" t="s">
        <v>337</v>
      </c>
      <c r="P269" s="198"/>
      <c r="Q269" s="198"/>
      <c r="R269" s="198"/>
      <c r="S269" s="199"/>
      <c r="T269" s="34"/>
      <c r="U269" s="34"/>
      <c r="V269" s="35" t="s">
        <v>67</v>
      </c>
      <c r="W269" s="193">
        <v>42</v>
      </c>
      <c r="X269" s="194">
        <f t="shared" si="24"/>
        <v>42</v>
      </c>
      <c r="Y269" s="36">
        <f t="shared" si="25"/>
        <v>0.39312000000000002</v>
      </c>
      <c r="Z269" s="56"/>
      <c r="AA269" s="57"/>
      <c r="AE269" s="67"/>
      <c r="BB269" s="165" t="s">
        <v>76</v>
      </c>
      <c r="BL269" s="67">
        <f t="shared" si="26"/>
        <v>163.464</v>
      </c>
      <c r="BM269" s="67">
        <f t="shared" si="27"/>
        <v>163.464</v>
      </c>
      <c r="BN269" s="67">
        <f t="shared" si="28"/>
        <v>0.33333333333333331</v>
      </c>
      <c r="BO269" s="67">
        <f t="shared" si="29"/>
        <v>0.33333333333333331</v>
      </c>
    </row>
    <row r="270" spans="1:67" ht="37.5" hidden="1" customHeight="1" x14ac:dyDescent="0.25">
      <c r="A270" s="54" t="s">
        <v>338</v>
      </c>
      <c r="B270" s="54" t="s">
        <v>339</v>
      </c>
      <c r="C270" s="31">
        <v>4301135189</v>
      </c>
      <c r="D270" s="214">
        <v>4640242180342</v>
      </c>
      <c r="E270" s="199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35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98"/>
      <c r="Q270" s="198"/>
      <c r="R270" s="198"/>
      <c r="S270" s="199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4301135190</v>
      </c>
      <c r="D271" s="214">
        <v>4640242180359</v>
      </c>
      <c r="E271" s="199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64" t="s">
        <v>342</v>
      </c>
      <c r="P271" s="198"/>
      <c r="Q271" s="198"/>
      <c r="R271" s="198"/>
      <c r="S271" s="199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hidden="1" customHeight="1" x14ac:dyDescent="0.25">
      <c r="A272" s="54" t="s">
        <v>343</v>
      </c>
      <c r="B272" s="54" t="s">
        <v>344</v>
      </c>
      <c r="C272" s="31">
        <v>4301135187</v>
      </c>
      <c r="D272" s="214">
        <v>4640242180328</v>
      </c>
      <c r="E272" s="199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7" t="s">
        <v>345</v>
      </c>
      <c r="P272" s="198"/>
      <c r="Q272" s="198"/>
      <c r="R272" s="198"/>
      <c r="S272" s="199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214">
        <v>4640242180311</v>
      </c>
      <c r="E273" s="199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5" t="s">
        <v>348</v>
      </c>
      <c r="P273" s="198"/>
      <c r="Q273" s="198"/>
      <c r="R273" s="198"/>
      <c r="S273" s="199"/>
      <c r="T273" s="34"/>
      <c r="U273" s="34"/>
      <c r="V273" s="35" t="s">
        <v>67</v>
      </c>
      <c r="W273" s="193">
        <v>12</v>
      </c>
      <c r="X273" s="194">
        <f t="shared" si="24"/>
        <v>12</v>
      </c>
      <c r="Y273" s="36">
        <f>IFERROR(IF(W273="","",W273*0.0155),"")</f>
        <v>0.186</v>
      </c>
      <c r="Z273" s="56"/>
      <c r="AA273" s="57"/>
      <c r="AE273" s="67"/>
      <c r="BB273" s="169" t="s">
        <v>76</v>
      </c>
      <c r="BL273" s="67">
        <f t="shared" si="26"/>
        <v>68.820000000000007</v>
      </c>
      <c r="BM273" s="67">
        <f t="shared" si="27"/>
        <v>68.820000000000007</v>
      </c>
      <c r="BN273" s="67">
        <f t="shared" si="28"/>
        <v>0.14285714285714285</v>
      </c>
      <c r="BO273" s="67">
        <f t="shared" si="29"/>
        <v>0.14285714285714285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4301135194</v>
      </c>
      <c r="D274" s="214">
        <v>4640242180380</v>
      </c>
      <c r="E274" s="199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9" t="s">
        <v>351</v>
      </c>
      <c r="P274" s="198"/>
      <c r="Q274" s="198"/>
      <c r="R274" s="198"/>
      <c r="S274" s="199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214">
        <v>4640242180380</v>
      </c>
      <c r="E275" s="199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400" t="s">
        <v>354</v>
      </c>
      <c r="P275" s="198"/>
      <c r="Q275" s="198"/>
      <c r="R275" s="198"/>
      <c r="S275" s="199"/>
      <c r="T275" s="34"/>
      <c r="U275" s="34"/>
      <c r="V275" s="35" t="s">
        <v>67</v>
      </c>
      <c r="W275" s="193">
        <v>56</v>
      </c>
      <c r="X275" s="194">
        <f t="shared" si="24"/>
        <v>56</v>
      </c>
      <c r="Y275" s="36">
        <f>IFERROR(IF(W275="","",W275*0.00936),"")</f>
        <v>0.52415999999999996</v>
      </c>
      <c r="Z275" s="56"/>
      <c r="AA275" s="57"/>
      <c r="AE275" s="67"/>
      <c r="BB275" s="171" t="s">
        <v>76</v>
      </c>
      <c r="BL275" s="67">
        <f t="shared" si="26"/>
        <v>217.952</v>
      </c>
      <c r="BM275" s="67">
        <f t="shared" si="27"/>
        <v>217.952</v>
      </c>
      <c r="BN275" s="67">
        <f t="shared" si="28"/>
        <v>0.44444444444444442</v>
      </c>
      <c r="BO275" s="67">
        <f t="shared" si="29"/>
        <v>0.44444444444444442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4301135320</v>
      </c>
      <c r="D276" s="214">
        <v>4640242181592</v>
      </c>
      <c r="E276" s="199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8" t="s">
        <v>357</v>
      </c>
      <c r="P276" s="198"/>
      <c r="Q276" s="198"/>
      <c r="R276" s="198"/>
      <c r="S276" s="199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4301135193</v>
      </c>
      <c r="D277" s="214">
        <v>4640242180403</v>
      </c>
      <c r="E277" s="199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3" t="s">
        <v>360</v>
      </c>
      <c r="P277" s="198"/>
      <c r="Q277" s="198"/>
      <c r="R277" s="198"/>
      <c r="S277" s="199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4301135304</v>
      </c>
      <c r="D278" s="214">
        <v>4640242181240</v>
      </c>
      <c r="E278" s="199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1" t="s">
        <v>363</v>
      </c>
      <c r="P278" s="198"/>
      <c r="Q278" s="198"/>
      <c r="R278" s="198"/>
      <c r="S278" s="199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4301135310</v>
      </c>
      <c r="D279" s="214">
        <v>4640242181318</v>
      </c>
      <c r="E279" s="199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7" t="s">
        <v>366</v>
      </c>
      <c r="P279" s="198"/>
      <c r="Q279" s="198"/>
      <c r="R279" s="198"/>
      <c r="S279" s="199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4301135306</v>
      </c>
      <c r="D280" s="214">
        <v>4640242181578</v>
      </c>
      <c r="E280" s="199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21" t="s">
        <v>369</v>
      </c>
      <c r="P280" s="198"/>
      <c r="Q280" s="198"/>
      <c r="R280" s="198"/>
      <c r="S280" s="199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4301135305</v>
      </c>
      <c r="D281" s="214">
        <v>4640242181394</v>
      </c>
      <c r="E281" s="199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5" t="s">
        <v>372</v>
      </c>
      <c r="P281" s="198"/>
      <c r="Q281" s="198"/>
      <c r="R281" s="198"/>
      <c r="S281" s="199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4301135309</v>
      </c>
      <c r="D282" s="214">
        <v>4640242181332</v>
      </c>
      <c r="E282" s="199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22" t="s">
        <v>375</v>
      </c>
      <c r="P282" s="198"/>
      <c r="Q282" s="198"/>
      <c r="R282" s="198"/>
      <c r="S282" s="199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4301135308</v>
      </c>
      <c r="D283" s="214">
        <v>4640242181349</v>
      </c>
      <c r="E283" s="199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378</v>
      </c>
      <c r="P283" s="198"/>
      <c r="Q283" s="198"/>
      <c r="R283" s="198"/>
      <c r="S283" s="199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4301135307</v>
      </c>
      <c r="D284" s="214">
        <v>4640242181370</v>
      </c>
      <c r="E284" s="199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381</v>
      </c>
      <c r="P284" s="198"/>
      <c r="Q284" s="198"/>
      <c r="R284" s="198"/>
      <c r="S284" s="199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4301135318</v>
      </c>
      <c r="D285" s="214">
        <v>4607111037480</v>
      </c>
      <c r="E285" s="199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7" t="s">
        <v>384</v>
      </c>
      <c r="P285" s="198"/>
      <c r="Q285" s="198"/>
      <c r="R285" s="198"/>
      <c r="S285" s="199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4301135319</v>
      </c>
      <c r="D286" s="214">
        <v>4607111037473</v>
      </c>
      <c r="E286" s="199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48" t="s">
        <v>387</v>
      </c>
      <c r="P286" s="198"/>
      <c r="Q286" s="198"/>
      <c r="R286" s="198"/>
      <c r="S286" s="199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388</v>
      </c>
      <c r="B287" s="54" t="s">
        <v>389</v>
      </c>
      <c r="C287" s="31">
        <v>4301135198</v>
      </c>
      <c r="D287" s="214">
        <v>4640242180663</v>
      </c>
      <c r="E287" s="199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3" t="s">
        <v>390</v>
      </c>
      <c r="P287" s="198"/>
      <c r="Q287" s="198"/>
      <c r="R287" s="198"/>
      <c r="S287" s="199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08"/>
      <c r="B288" s="201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9"/>
      <c r="O288" s="203" t="s">
        <v>68</v>
      </c>
      <c r="P288" s="204"/>
      <c r="Q288" s="204"/>
      <c r="R288" s="204"/>
      <c r="S288" s="204"/>
      <c r="T288" s="204"/>
      <c r="U288" s="205"/>
      <c r="V288" s="37" t="s">
        <v>67</v>
      </c>
      <c r="W288" s="195">
        <f>IFERROR(SUM(W267:W287),"0")</f>
        <v>124</v>
      </c>
      <c r="X288" s="195">
        <f>IFERROR(SUM(X267:X287),"0")</f>
        <v>124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1.2343199999999999</v>
      </c>
      <c r="Z288" s="196"/>
      <c r="AA288" s="196"/>
    </row>
    <row r="289" spans="1:36" x14ac:dyDescent="0.2">
      <c r="A289" s="201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9"/>
      <c r="O289" s="203" t="s">
        <v>68</v>
      </c>
      <c r="P289" s="204"/>
      <c r="Q289" s="204"/>
      <c r="R289" s="204"/>
      <c r="S289" s="204"/>
      <c r="T289" s="204"/>
      <c r="U289" s="205"/>
      <c r="V289" s="37" t="s">
        <v>69</v>
      </c>
      <c r="W289" s="195">
        <f>IFERROR(SUMPRODUCT(W267:W287*H267:H287),"0")</f>
        <v>470.6</v>
      </c>
      <c r="X289" s="195">
        <f>IFERROR(SUMPRODUCT(X267:X287*H267:H287),"0")</f>
        <v>470.6</v>
      </c>
      <c r="Y289" s="37"/>
      <c r="Z289" s="196"/>
      <c r="AA289" s="196"/>
    </row>
    <row r="290" spans="1:36" ht="15" customHeight="1" x14ac:dyDescent="0.2">
      <c r="A290" s="359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60"/>
      <c r="O290" s="261" t="s">
        <v>391</v>
      </c>
      <c r="P290" s="231"/>
      <c r="Q290" s="231"/>
      <c r="R290" s="231"/>
      <c r="S290" s="231"/>
      <c r="T290" s="231"/>
      <c r="U290" s="232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13304.880000000001</v>
      </c>
      <c r="X290" s="195">
        <f>IFERROR(X24+X33+X41+X51+X62+X68+X73+X79+X89+X96+X105+X111+X117+X124+X129+X135+X140+X146+X151+X159+X164+X171+X176+X181+X186+X192+X199+X209+X217+X222+X228+X234+X240+X248+X253+X258+X265+X289,"0")</f>
        <v>13304.880000000001</v>
      </c>
      <c r="Y290" s="37"/>
      <c r="Z290" s="196"/>
      <c r="AA290" s="196"/>
    </row>
    <row r="291" spans="1:36" x14ac:dyDescent="0.2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60"/>
      <c r="O291" s="261" t="s">
        <v>392</v>
      </c>
      <c r="P291" s="231"/>
      <c r="Q291" s="231"/>
      <c r="R291" s="231"/>
      <c r="S291" s="231"/>
      <c r="T291" s="231"/>
      <c r="U291" s="232"/>
      <c r="V291" s="37" t="s">
        <v>69</v>
      </c>
      <c r="W291" s="195">
        <f>IFERROR(SUM(BL22:BL287),"0")</f>
        <v>14396.145200000001</v>
      </c>
      <c r="X291" s="195">
        <f>IFERROR(SUM(BM22:BM287),"0")</f>
        <v>14396.145200000001</v>
      </c>
      <c r="Y291" s="37"/>
      <c r="Z291" s="196"/>
      <c r="AA291" s="196"/>
    </row>
    <row r="292" spans="1:36" x14ac:dyDescent="0.2">
      <c r="A292" s="201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60"/>
      <c r="O292" s="261" t="s">
        <v>393</v>
      </c>
      <c r="P292" s="231"/>
      <c r="Q292" s="231"/>
      <c r="R292" s="231"/>
      <c r="S292" s="231"/>
      <c r="T292" s="231"/>
      <c r="U292" s="232"/>
      <c r="V292" s="37" t="s">
        <v>394</v>
      </c>
      <c r="W292" s="38">
        <f>ROUNDUP(SUM(BN22:BN287),0)</f>
        <v>34</v>
      </c>
      <c r="X292" s="38">
        <f>ROUNDUP(SUM(BO22:BO287),0)</f>
        <v>34</v>
      </c>
      <c r="Y292" s="37"/>
      <c r="Z292" s="196"/>
      <c r="AA292" s="196"/>
    </row>
    <row r="293" spans="1:36" x14ac:dyDescent="0.2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60"/>
      <c r="O293" s="261" t="s">
        <v>395</v>
      </c>
      <c r="P293" s="231"/>
      <c r="Q293" s="231"/>
      <c r="R293" s="231"/>
      <c r="S293" s="231"/>
      <c r="T293" s="231"/>
      <c r="U293" s="232"/>
      <c r="V293" s="37" t="s">
        <v>69</v>
      </c>
      <c r="W293" s="195">
        <f>GrossWeightTotal+PalletQtyTotal*25</f>
        <v>15246.145200000001</v>
      </c>
      <c r="X293" s="195">
        <f>GrossWeightTotalR+PalletQtyTotalR*25</f>
        <v>15246.145200000001</v>
      </c>
      <c r="Y293" s="37"/>
      <c r="Z293" s="196"/>
      <c r="AA293" s="196"/>
    </row>
    <row r="294" spans="1:36" x14ac:dyDescent="0.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60"/>
      <c r="O294" s="261" t="s">
        <v>396</v>
      </c>
      <c r="P294" s="231"/>
      <c r="Q294" s="231"/>
      <c r="R294" s="231"/>
      <c r="S294" s="231"/>
      <c r="T294" s="231"/>
      <c r="U294" s="232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2958</v>
      </c>
      <c r="X294" s="195">
        <f>IFERROR(X23+X32+X40+X50+X61+X67+X72+X78+X88+X95+X104+X110+X116+X123+X128+X134+X139+X145+X150+X158+X163+X170+X175+X180+X185+X191+X198+X208+X216+X221+X227+X233+X239+X247+X252+X257+X264+X288,"0")</f>
        <v>2958</v>
      </c>
      <c r="Y294" s="37"/>
      <c r="Z294" s="196"/>
      <c r="AA294" s="196"/>
    </row>
    <row r="295" spans="1:36" ht="14.25" hidden="1" customHeight="1" x14ac:dyDescent="0.2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60"/>
      <c r="O295" s="261" t="s">
        <v>397</v>
      </c>
      <c r="P295" s="231"/>
      <c r="Q295" s="231"/>
      <c r="R295" s="231"/>
      <c r="S295" s="231"/>
      <c r="T295" s="231"/>
      <c r="U295" s="232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42.521159999999995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90" t="s">
        <v>61</v>
      </c>
      <c r="C297" s="240" t="s">
        <v>70</v>
      </c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1"/>
      <c r="T297" s="240" t="s">
        <v>204</v>
      </c>
      <c r="U297" s="280"/>
      <c r="V297" s="281"/>
      <c r="W297" s="240" t="s">
        <v>229</v>
      </c>
      <c r="X297" s="280"/>
      <c r="Y297" s="280"/>
      <c r="Z297" s="281"/>
      <c r="AA297" s="240" t="s">
        <v>246</v>
      </c>
      <c r="AB297" s="280"/>
      <c r="AC297" s="280"/>
      <c r="AD297" s="280"/>
      <c r="AE297" s="280"/>
      <c r="AF297" s="281"/>
      <c r="AG297" s="240" t="s">
        <v>288</v>
      </c>
      <c r="AH297" s="281"/>
      <c r="AI297" s="240" t="s">
        <v>299</v>
      </c>
      <c r="AJ297" s="281"/>
    </row>
    <row r="298" spans="1:36" ht="14.25" customHeight="1" thickTop="1" x14ac:dyDescent="0.2">
      <c r="A298" s="319" t="s">
        <v>400</v>
      </c>
      <c r="B298" s="240" t="s">
        <v>61</v>
      </c>
      <c r="C298" s="240" t="s">
        <v>71</v>
      </c>
      <c r="D298" s="240" t="s">
        <v>83</v>
      </c>
      <c r="E298" s="240" t="s">
        <v>93</v>
      </c>
      <c r="F298" s="240" t="s">
        <v>108</v>
      </c>
      <c r="G298" s="240" t="s">
        <v>123</v>
      </c>
      <c r="H298" s="240" t="s">
        <v>129</v>
      </c>
      <c r="I298" s="240" t="s">
        <v>133</v>
      </c>
      <c r="J298" s="240" t="s">
        <v>139</v>
      </c>
      <c r="K298" s="240" t="s">
        <v>152</v>
      </c>
      <c r="L298" s="240" t="s">
        <v>159</v>
      </c>
      <c r="M298" s="191"/>
      <c r="N298" s="240" t="s">
        <v>170</v>
      </c>
      <c r="O298" s="240" t="s">
        <v>175</v>
      </c>
      <c r="P298" s="240" t="s">
        <v>182</v>
      </c>
      <c r="Q298" s="240" t="s">
        <v>190</v>
      </c>
      <c r="R298" s="240" t="s">
        <v>193</v>
      </c>
      <c r="S298" s="240" t="s">
        <v>201</v>
      </c>
      <c r="T298" s="240" t="s">
        <v>205</v>
      </c>
      <c r="U298" s="240" t="s">
        <v>209</v>
      </c>
      <c r="V298" s="240" t="s">
        <v>212</v>
      </c>
      <c r="W298" s="240" t="s">
        <v>230</v>
      </c>
      <c r="X298" s="240" t="s">
        <v>235</v>
      </c>
      <c r="Y298" s="240" t="s">
        <v>229</v>
      </c>
      <c r="Z298" s="240" t="s">
        <v>243</v>
      </c>
      <c r="AA298" s="240" t="s">
        <v>247</v>
      </c>
      <c r="AB298" s="240" t="s">
        <v>250</v>
      </c>
      <c r="AC298" s="240" t="s">
        <v>257</v>
      </c>
      <c r="AD298" s="240" t="s">
        <v>270</v>
      </c>
      <c r="AE298" s="240" t="s">
        <v>279</v>
      </c>
      <c r="AF298" s="240" t="s">
        <v>282</v>
      </c>
      <c r="AG298" s="240" t="s">
        <v>289</v>
      </c>
      <c r="AH298" s="240" t="s">
        <v>293</v>
      </c>
      <c r="AI298" s="240" t="s">
        <v>299</v>
      </c>
      <c r="AJ298" s="240" t="s">
        <v>309</v>
      </c>
    </row>
    <row r="299" spans="1:36" ht="13.5" customHeight="1" thickBot="1" x14ac:dyDescent="0.25">
      <c r="A299" s="320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19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357</v>
      </c>
      <c r="D300" s="46">
        <f>IFERROR(W36*H36,"0")+IFERROR(W37*H37,"0")+IFERROR(W38*H38,"0")+IFERROR(W39*H39,"0")</f>
        <v>72</v>
      </c>
      <c r="E300" s="46">
        <f>IFERROR(W44*H44,"0")+IFERROR(W45*H45,"0")+IFERROR(W46*H46,"0")+IFERROR(W47*H47,"0")+IFERROR(W48*H48,"0")+IFERROR(W49*H49,"0")</f>
        <v>0</v>
      </c>
      <c r="F300" s="46">
        <f>IFERROR(W54*H54,"0")+IFERROR(W55*H55,"0")+IFERROR(W56*H56,"0")+IFERROR(W57*H57,"0")+IFERROR(W58*H58,"0")+IFERROR(W59*H59,"0")+IFERROR(W60*H60,"0")</f>
        <v>762.24</v>
      </c>
      <c r="G300" s="46">
        <f>IFERROR(W65*H65,"0")+IFERROR(W66*H66,"0")</f>
        <v>891.6</v>
      </c>
      <c r="H300" s="46">
        <f>IFERROR(W71*H71,"0")</f>
        <v>0</v>
      </c>
      <c r="I300" s="46">
        <f>IFERROR(W76*H76,"0")+IFERROR(W77*H77,"0")</f>
        <v>151.19999999999999</v>
      </c>
      <c r="J300" s="46">
        <f>IFERROR(W82*H82,"0")+IFERROR(W83*H83,"0")+IFERROR(W84*H84,"0")+IFERROR(W85*H85,"0")+IFERROR(W86*H86,"0")+IFERROR(W87*H87,"0")</f>
        <v>966</v>
      </c>
      <c r="K300" s="46">
        <f>IFERROR(W92*H92,"0")+IFERROR(W93*H93,"0")+IFERROR(W94*H94,"0")</f>
        <v>0</v>
      </c>
      <c r="L300" s="46">
        <f>IFERROR(W99*H99,"0")+IFERROR(W100*H100,"0")+IFERROR(W101*H101,"0")+IFERROR(W102*H102,"0")+IFERROR(W103*H103,"0")</f>
        <v>4247.0400000000009</v>
      </c>
      <c r="M300" s="191"/>
      <c r="N300" s="46">
        <f>IFERROR(W108*H108,"0")+IFERROR(W109*H109,"0")</f>
        <v>546</v>
      </c>
      <c r="O300" s="46">
        <f>IFERROR(W114*H114,"0")+IFERROR(W115*H115,"0")</f>
        <v>252</v>
      </c>
      <c r="P300" s="46">
        <f>IFERROR(W120*H120,"0")+IFERROR(W121*H121,"0")+IFERROR(W122*H122,"0")</f>
        <v>210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32.4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300</v>
      </c>
      <c r="W300" s="46">
        <f>IFERROR(W168*H168,"0")+IFERROR(W169*H169,"0")</f>
        <v>756</v>
      </c>
      <c r="X300" s="46">
        <f>IFERROR(W174*H174,"0")</f>
        <v>0</v>
      </c>
      <c r="Y300" s="46">
        <f>IFERROR(W179*H179,"0")</f>
        <v>0</v>
      </c>
      <c r="Z300" s="46">
        <f>IFERROR(W184*H184,"0")</f>
        <v>126</v>
      </c>
      <c r="AA300" s="46">
        <f>IFERROR(W190*H190,"0")</f>
        <v>0</v>
      </c>
      <c r="AB300" s="46">
        <f>IFERROR(W195*H195,"0")+IFERROR(W196*H196,"0")+IFERROR(W197*H197,"0")</f>
        <v>672</v>
      </c>
      <c r="AC300" s="46">
        <f>IFERROR(W202*H202,"0")+IFERROR(W203*H203,"0")+IFERROR(W204*H204,"0")+IFERROR(W205*H205,"0")+IFERROR(W206*H206,"0")+IFERROR(W207*H207,"0")</f>
        <v>268.79999999999995</v>
      </c>
      <c r="AD300" s="46">
        <f>IFERROR(W212*H212,"0")+IFERROR(W213*H213,"0")+IFERROR(W214*H214,"0")+IFERROR(W215*H215,"0")</f>
        <v>345.6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420</v>
      </c>
      <c r="AH300" s="46">
        <f>IFERROR(W237*H237,"0")+IFERROR(W238*H238,"0")</f>
        <v>0</v>
      </c>
      <c r="AI300" s="46">
        <f>IFERROR(W244*H244,"0")+IFERROR(W245*H245,"0")+IFERROR(W246*H246,"0")</f>
        <v>252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1600.2</v>
      </c>
    </row>
    <row r="301" spans="1:36" ht="13.5" customHeight="1" thickTop="1" x14ac:dyDescent="0.2">
      <c r="C301" s="191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8308.0800000000017</v>
      </c>
      <c r="B303" s="60">
        <f>SUMPRODUCT(--(BB:BB="ПГП"),--(V:V="кор"),H:H,X:X)+SUMPRODUCT(--(BB:BB="ПГП"),--(V:V="кг"),X:X)</f>
        <v>4996.8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8,00"/>
        <filter val="112,00"/>
        <filter val="12,00"/>
        <filter val="120,00"/>
        <filter val="124,00"/>
        <filter val="126,00"/>
        <filter val="13 304,88"/>
        <filter val="14 396,15"/>
        <filter val="14,00"/>
        <filter val="140,00"/>
        <filter val="15 246,15"/>
        <filter val="151,20"/>
        <filter val="18,00"/>
        <filter val="180,00"/>
        <filter val="182,00"/>
        <filter val="188,00"/>
        <filter val="2 958,00"/>
        <filter val="210,00"/>
        <filter val="228,00"/>
        <filter val="238,00"/>
        <filter val="24,00"/>
        <filter val="252,00"/>
        <filter val="266,00"/>
        <filter val="268,80"/>
        <filter val="28,00"/>
        <filter val="300,00"/>
        <filter val="32,40"/>
        <filter val="34"/>
        <filter val="345,60"/>
        <filter val="357,00"/>
        <filter val="36,00"/>
        <filter val="4 247,04"/>
        <filter val="42,00"/>
        <filter val="420,00"/>
        <filter val="470,60"/>
        <filter val="48,00"/>
        <filter val="546,00"/>
        <filter val="553,60"/>
        <filter val="56,00"/>
        <filter val="576,00"/>
        <filter val="60,00"/>
        <filter val="600,00"/>
        <filter val="672,00"/>
        <filter val="70,00"/>
        <filter val="72,00"/>
        <filter val="756,00"/>
        <filter val="76,80"/>
        <filter val="762,24"/>
        <filter val="84,00"/>
        <filter val="891,60"/>
        <filter val="96,00"/>
        <filter val="966,00"/>
      </filters>
    </filterColumn>
  </autoFilter>
  <mergeCells count="539">
    <mergeCell ref="Q1:S1"/>
    <mergeCell ref="A20:Y20"/>
    <mergeCell ref="X298:X299"/>
    <mergeCell ref="O208:U208"/>
    <mergeCell ref="Z298:Z299"/>
    <mergeCell ref="Y17:Y18"/>
    <mergeCell ref="O275:S275"/>
    <mergeCell ref="D57:E57"/>
    <mergeCell ref="U11:V11"/>
    <mergeCell ref="A8:C8"/>
    <mergeCell ref="P8:Q8"/>
    <mergeCell ref="A249:Y249"/>
    <mergeCell ref="O54:S54"/>
    <mergeCell ref="D268:E268"/>
    <mergeCell ref="O277:S277"/>
    <mergeCell ref="A64:Y64"/>
    <mergeCell ref="A10:C10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O272:S272"/>
    <mergeCell ref="A128:N129"/>
    <mergeCell ref="D29:E29"/>
    <mergeCell ref="O38:S38"/>
    <mergeCell ref="O274:S274"/>
    <mergeCell ref="A235:Y235"/>
    <mergeCell ref="A106:Y106"/>
    <mergeCell ref="O129:U129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D244:E244"/>
    <mergeCell ref="O196:S196"/>
    <mergeCell ref="O116:U116"/>
    <mergeCell ref="O133:S133"/>
    <mergeCell ref="A119:Y119"/>
    <mergeCell ref="AG297:AH297"/>
    <mergeCell ref="F5:G5"/>
    <mergeCell ref="A14:L14"/>
    <mergeCell ref="O127:S127"/>
    <mergeCell ref="O114:S114"/>
    <mergeCell ref="A257:N258"/>
    <mergeCell ref="A191:N192"/>
    <mergeCell ref="O290:U290"/>
    <mergeCell ref="D279:E279"/>
    <mergeCell ref="O23:U23"/>
    <mergeCell ref="N17:N18"/>
    <mergeCell ref="F17:F18"/>
    <mergeCell ref="O24:U24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F10:G10"/>
    <mergeCell ref="O190:S190"/>
    <mergeCell ref="D270:E270"/>
    <mergeCell ref="D99:E99"/>
    <mergeCell ref="A53:Y53"/>
    <mergeCell ref="A12:L12"/>
    <mergeCell ref="O132:S132"/>
    <mergeCell ref="O83:S83"/>
    <mergeCell ref="D101:E101"/>
    <mergeCell ref="D76:E76"/>
    <mergeCell ref="H10:L10"/>
    <mergeCell ref="A97:Y97"/>
    <mergeCell ref="A224:Y224"/>
    <mergeCell ref="O225:S225"/>
    <mergeCell ref="O68:U68"/>
    <mergeCell ref="U12:V12"/>
    <mergeCell ref="D83:E83"/>
    <mergeCell ref="O221:U221"/>
    <mergeCell ref="A221:N222"/>
    <mergeCell ref="D256:E256"/>
    <mergeCell ref="D207:E207"/>
    <mergeCell ref="D85:E85"/>
    <mergeCell ref="G17:G18"/>
    <mergeCell ref="A9:C9"/>
    <mergeCell ref="A250:Y250"/>
    <mergeCell ref="D202:E202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155:E155"/>
    <mergeCell ref="D22:E22"/>
    <mergeCell ref="D149:E149"/>
    <mergeCell ref="A247:N248"/>
    <mergeCell ref="A185:N186"/>
    <mergeCell ref="D86:E86"/>
    <mergeCell ref="A230:Y230"/>
    <mergeCell ref="D213:E213"/>
    <mergeCell ref="O239:U239"/>
    <mergeCell ref="A167:Y167"/>
    <mergeCell ref="O285:S285"/>
    <mergeCell ref="A104:N105"/>
    <mergeCell ref="AJ298:AJ299"/>
    <mergeCell ref="O156:S156"/>
    <mergeCell ref="O78:U78"/>
    <mergeCell ref="O105:U105"/>
    <mergeCell ref="D154:E154"/>
    <mergeCell ref="D225:E225"/>
    <mergeCell ref="O170:U170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46:S246"/>
    <mergeCell ref="O162:S162"/>
    <mergeCell ref="O214:S214"/>
    <mergeCell ref="D212:E212"/>
    <mergeCell ref="O222:U222"/>
    <mergeCell ref="O234:U234"/>
    <mergeCell ref="O294:U294"/>
    <mergeCell ref="O283:S283"/>
    <mergeCell ref="O161:S161"/>
    <mergeCell ref="D215:E215"/>
    <mergeCell ref="A182:Y182"/>
    <mergeCell ref="O176:U176"/>
    <mergeCell ref="A98:Y98"/>
    <mergeCell ref="M17:M18"/>
    <mergeCell ref="O226:S226"/>
    <mergeCell ref="O191:U191"/>
    <mergeCell ref="O128:U128"/>
    <mergeCell ref="D60:E60"/>
    <mergeCell ref="O28:S28"/>
    <mergeCell ref="O270:S270"/>
    <mergeCell ref="D174:E174"/>
    <mergeCell ref="A141:Y141"/>
    <mergeCell ref="A35:Y35"/>
    <mergeCell ref="O36:S36"/>
    <mergeCell ref="O92:S92"/>
    <mergeCell ref="D45:E45"/>
    <mergeCell ref="O87:S87"/>
    <mergeCell ref="A219:Y219"/>
    <mergeCell ref="A194:Y194"/>
    <mergeCell ref="O247:U247"/>
    <mergeCell ref="O123:U123"/>
    <mergeCell ref="AB298:AB299"/>
    <mergeCell ref="AA17:AA18"/>
    <mergeCell ref="AD298:AD299"/>
    <mergeCell ref="A193:Y193"/>
    <mergeCell ref="O50:U50"/>
    <mergeCell ref="O248:U248"/>
    <mergeCell ref="A233:N234"/>
    <mergeCell ref="O104:U104"/>
    <mergeCell ref="A227:N228"/>
    <mergeCell ref="O79:U79"/>
    <mergeCell ref="D65:E65"/>
    <mergeCell ref="A147:Y147"/>
    <mergeCell ref="O179:S179"/>
    <mergeCell ref="A211:Y211"/>
    <mergeCell ref="A116:N117"/>
    <mergeCell ref="O212:S212"/>
    <mergeCell ref="Z17:Z18"/>
    <mergeCell ref="O206:S206"/>
    <mergeCell ref="A148:Y148"/>
    <mergeCell ref="A180:N181"/>
    <mergeCell ref="O276:S276"/>
    <mergeCell ref="P298:P299"/>
    <mergeCell ref="R298:R299"/>
    <mergeCell ref="C297:S297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D206:E206"/>
    <mergeCell ref="O151:U151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D56:E56"/>
    <mergeCell ref="P13:Q13"/>
    <mergeCell ref="D127:E127"/>
    <mergeCell ref="O265:U265"/>
    <mergeCell ref="D285:E285"/>
    <mergeCell ref="D114:E114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O110:U110"/>
    <mergeCell ref="A42:Y42"/>
    <mergeCell ref="AC298:AC299"/>
    <mergeCell ref="AE298:AE299"/>
    <mergeCell ref="O279:S279"/>
    <mergeCell ref="A188:Y188"/>
    <mergeCell ref="A259:Y259"/>
    <mergeCell ref="A126:Y126"/>
    <mergeCell ref="O45:S45"/>
    <mergeCell ref="G298:G299"/>
    <mergeCell ref="I298:I299"/>
    <mergeCell ref="A298:A299"/>
    <mergeCell ref="O293:U293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A208:N209"/>
    <mergeCell ref="O37:S37"/>
    <mergeCell ref="O264:U264"/>
    <mergeCell ref="O198:U198"/>
    <mergeCell ref="A158:N159"/>
    <mergeCell ref="D109:E109"/>
    <mergeCell ref="A145:N146"/>
    <mergeCell ref="A139:N140"/>
    <mergeCell ref="D190:E190"/>
    <mergeCell ref="D246:E246"/>
    <mergeCell ref="O135:U135"/>
    <mergeCell ref="D46:E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O232:S232"/>
    <mergeCell ref="A5:C5"/>
    <mergeCell ref="O180:U180"/>
    <mergeCell ref="A173:Y173"/>
    <mergeCell ref="A229:Y229"/>
    <mergeCell ref="O103:S103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A172:Y172"/>
    <mergeCell ref="A243:Y243"/>
    <mergeCell ref="K298:K299"/>
    <mergeCell ref="O244:S244"/>
    <mergeCell ref="D82:E82"/>
    <mergeCell ref="O100:S100"/>
    <mergeCell ref="J17:J18"/>
    <mergeCell ref="L17:L18"/>
    <mergeCell ref="O287:S287"/>
    <mergeCell ref="A236:Y236"/>
    <mergeCell ref="O115:S115"/>
    <mergeCell ref="O66:S66"/>
    <mergeCell ref="O237:S237"/>
    <mergeCell ref="A223:Y223"/>
    <mergeCell ref="O102:S102"/>
    <mergeCell ref="D100:E100"/>
    <mergeCell ref="A239:N240"/>
    <mergeCell ref="A95:N96"/>
    <mergeCell ref="O253:U253"/>
    <mergeCell ref="D31:E31"/>
    <mergeCell ref="O240:U240"/>
    <mergeCell ref="A32:N33"/>
    <mergeCell ref="A134:N135"/>
    <mergeCell ref="D5:E5"/>
    <mergeCell ref="A75:Y75"/>
    <mergeCell ref="D94:E94"/>
    <mergeCell ref="W297:Z297"/>
    <mergeCell ref="O120:S120"/>
    <mergeCell ref="AE17:AE18"/>
    <mergeCell ref="O67:U67"/>
    <mergeCell ref="O159:U159"/>
    <mergeCell ref="F298:F29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241:Y241"/>
    <mergeCell ref="A70:Y70"/>
    <mergeCell ref="O71:S71"/>
    <mergeCell ref="O58:S58"/>
    <mergeCell ref="O227:U22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A125:Y125"/>
    <mergeCell ref="D77:E77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A143:Y143"/>
    <mergeCell ref="O84:S84"/>
    <mergeCell ref="D66:E66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D144:E144"/>
    <mergeCell ref="O89:U89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H5:L5"/>
    <mergeCell ref="O134:U134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D195:E195"/>
    <mergeCell ref="S6:T9"/>
    <mergeCell ref="O295:U295"/>
    <mergeCell ref="L298:L299"/>
    <mergeCell ref="B298:B299"/>
    <mergeCell ref="D238:E238"/>
    <mergeCell ref="O31:S31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A242:Y242"/>
    <mergeCell ref="D115:E115"/>
    <mergeCell ref="D261:E261"/>
    <mergeCell ref="H9:I9"/>
    <mergeCell ref="O207:S207"/>
    <mergeCell ref="O263:S263"/>
    <mergeCell ref="D281:E281"/>
    <mergeCell ref="O30:S30"/>
    <mergeCell ref="O150:U150"/>
    <mergeCell ref="P6:Q6"/>
    <mergeCell ref="O29:S29"/>
    <mergeCell ref="A175:N176"/>
    <mergeCell ref="O65:S65"/>
    <mergeCell ref="D263:E263"/>
    <mergeCell ref="O44:S44"/>
    <mergeCell ref="O202:S202"/>
    <mergeCell ref="O17:S18"/>
    <mergeCell ref="O15:S16"/>
    <mergeCell ref="A6:C6"/>
    <mergeCell ref="A26:Y26"/>
    <mergeCell ref="O228:U228"/>
    <mergeCell ref="O245:S245"/>
    <mergeCell ref="A231:Y231"/>
    <mergeCell ref="A165:Y165"/>
    <mergeCell ref="O39:S39"/>
    <mergeCell ref="P9:Q9"/>
    <mergeCell ref="D232:E232"/>
    <mergeCell ref="O48:S48"/>
    <mergeCell ref="A177:Y177"/>
    <mergeCell ref="O260:S260"/>
    <mergeCell ref="O185:U185"/>
    <mergeCell ref="O209:U209"/>
    <mergeCell ref="A52:Y52"/>
    <mergeCell ref="O49:S49"/>
    <mergeCell ref="O93:S93"/>
    <mergeCell ref="O186:U186"/>
    <mergeCell ref="A61:N62"/>
    <mergeCell ref="A88:N89"/>
    <mergeCell ref="A160:Y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