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C291A7-A33F-4693-BC9B-F12CD4D8CF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O547" i="1" s="1"/>
  <c r="BN546" i="1"/>
  <c r="BL546" i="1"/>
  <c r="X546" i="1"/>
  <c r="BN545" i="1"/>
  <c r="BL545" i="1"/>
  <c r="X545" i="1"/>
  <c r="W543" i="1"/>
  <c r="W542" i="1"/>
  <c r="BN541" i="1"/>
  <c r="BL541" i="1"/>
  <c r="X541" i="1"/>
  <c r="BN540" i="1"/>
  <c r="BL540" i="1"/>
  <c r="X540" i="1"/>
  <c r="BN539" i="1"/>
  <c r="BL539" i="1"/>
  <c r="X539" i="1"/>
  <c r="Y539" i="1" s="1"/>
  <c r="W537" i="1"/>
  <c r="W536" i="1"/>
  <c r="BN535" i="1"/>
  <c r="BL535" i="1"/>
  <c r="X535" i="1"/>
  <c r="BN534" i="1"/>
  <c r="BL534" i="1"/>
  <c r="X534" i="1"/>
  <c r="BO534" i="1" s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BO501" i="1" s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X488" i="1" s="1"/>
  <c r="O486" i="1"/>
  <c r="W484" i="1"/>
  <c r="W483" i="1"/>
  <c r="BN482" i="1"/>
  <c r="BL482" i="1"/>
  <c r="X482" i="1"/>
  <c r="BO482" i="1" s="1"/>
  <c r="O482" i="1"/>
  <c r="BN481" i="1"/>
  <c r="BL481" i="1"/>
  <c r="X481" i="1"/>
  <c r="BO481" i="1" s="1"/>
  <c r="O481" i="1"/>
  <c r="BN480" i="1"/>
  <c r="BL480" i="1"/>
  <c r="X480" i="1"/>
  <c r="BN479" i="1"/>
  <c r="BL479" i="1"/>
  <c r="X479" i="1"/>
  <c r="BO479" i="1" s="1"/>
  <c r="O479" i="1"/>
  <c r="BN478" i="1"/>
  <c r="BL478" i="1"/>
  <c r="X478" i="1"/>
  <c r="O478" i="1"/>
  <c r="BN477" i="1"/>
  <c r="BL477" i="1"/>
  <c r="Y477" i="1"/>
  <c r="X477" i="1"/>
  <c r="BM477" i="1" s="1"/>
  <c r="O477" i="1"/>
  <c r="BN476" i="1"/>
  <c r="BL476" i="1"/>
  <c r="X476" i="1"/>
  <c r="O476" i="1"/>
  <c r="BN475" i="1"/>
  <c r="BL475" i="1"/>
  <c r="X475" i="1"/>
  <c r="BO475" i="1" s="1"/>
  <c r="BN474" i="1"/>
  <c r="BL474" i="1"/>
  <c r="Y474" i="1"/>
  <c r="X474" i="1"/>
  <c r="BM474" i="1" s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BO463" i="1" s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X458" i="1" s="1"/>
  <c r="O455" i="1"/>
  <c r="W452" i="1"/>
  <c r="W451" i="1"/>
  <c r="BN450" i="1"/>
  <c r="BL450" i="1"/>
  <c r="X450" i="1"/>
  <c r="BO450" i="1" s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BO442" i="1" s="1"/>
  <c r="O442" i="1"/>
  <c r="W440" i="1"/>
  <c r="W439" i="1"/>
  <c r="BN438" i="1"/>
  <c r="BL438" i="1"/>
  <c r="X438" i="1"/>
  <c r="BO438" i="1" s="1"/>
  <c r="BN437" i="1"/>
  <c r="BL437" i="1"/>
  <c r="X437" i="1"/>
  <c r="O437" i="1"/>
  <c r="BN436" i="1"/>
  <c r="BL436" i="1"/>
  <c r="X436" i="1"/>
  <c r="O436" i="1"/>
  <c r="BN435" i="1"/>
  <c r="BL435" i="1"/>
  <c r="X435" i="1"/>
  <c r="BO435" i="1" s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BO422" i="1" s="1"/>
  <c r="O422" i="1"/>
  <c r="BN421" i="1"/>
  <c r="BL421" i="1"/>
  <c r="X421" i="1"/>
  <c r="O421" i="1"/>
  <c r="BN420" i="1"/>
  <c r="BL420" i="1"/>
  <c r="Y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BN410" i="1"/>
  <c r="BL410" i="1"/>
  <c r="X410" i="1"/>
  <c r="O410" i="1"/>
  <c r="BN409" i="1"/>
  <c r="BL409" i="1"/>
  <c r="X409" i="1"/>
  <c r="BO409" i="1" s="1"/>
  <c r="BN408" i="1"/>
  <c r="BL408" i="1"/>
  <c r="X408" i="1"/>
  <c r="O408" i="1"/>
  <c r="BN407" i="1"/>
  <c r="BL407" i="1"/>
  <c r="X407" i="1"/>
  <c r="BO407" i="1" s="1"/>
  <c r="O407" i="1"/>
  <c r="BN406" i="1"/>
  <c r="BL406" i="1"/>
  <c r="Y406" i="1"/>
  <c r="X406" i="1"/>
  <c r="BM406" i="1" s="1"/>
  <c r="BO405" i="1"/>
  <c r="BN405" i="1"/>
  <c r="BM405" i="1"/>
  <c r="BL405" i="1"/>
  <c r="Y405" i="1"/>
  <c r="X405" i="1"/>
  <c r="BN404" i="1"/>
  <c r="BL404" i="1"/>
  <c r="X404" i="1"/>
  <c r="BO404" i="1" s="1"/>
  <c r="O404" i="1"/>
  <c r="BN403" i="1"/>
  <c r="BL403" i="1"/>
  <c r="X403" i="1"/>
  <c r="BM403" i="1" s="1"/>
  <c r="BN402" i="1"/>
  <c r="BL402" i="1"/>
  <c r="X402" i="1"/>
  <c r="O402" i="1"/>
  <c r="BN401" i="1"/>
  <c r="BL401" i="1"/>
  <c r="Y401" i="1"/>
  <c r="X401" i="1"/>
  <c r="BM401" i="1" s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BM398" i="1" s="1"/>
  <c r="O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BO391" i="1" s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Y371" i="1"/>
  <c r="X371" i="1"/>
  <c r="BM371" i="1" s="1"/>
  <c r="O371" i="1"/>
  <c r="BN370" i="1"/>
  <c r="BL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Y363" i="1" s="1"/>
  <c r="O363" i="1"/>
  <c r="W361" i="1"/>
  <c r="W360" i="1"/>
  <c r="BN359" i="1"/>
  <c r="BL359" i="1"/>
  <c r="X359" i="1"/>
  <c r="O359" i="1"/>
  <c r="BN358" i="1"/>
  <c r="BL358" i="1"/>
  <c r="Y358" i="1"/>
  <c r="X358" i="1"/>
  <c r="BM358" i="1" s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N347" i="1"/>
  <c r="BL347" i="1"/>
  <c r="X347" i="1"/>
  <c r="O347" i="1"/>
  <c r="BO346" i="1"/>
  <c r="BN346" i="1"/>
  <c r="BL346" i="1"/>
  <c r="X346" i="1"/>
  <c r="Y346" i="1" s="1"/>
  <c r="O346" i="1"/>
  <c r="W344" i="1"/>
  <c r="W343" i="1"/>
  <c r="BN342" i="1"/>
  <c r="BL342" i="1"/>
  <c r="Y342" i="1"/>
  <c r="X342" i="1"/>
  <c r="BM342" i="1" s="1"/>
  <c r="O342" i="1"/>
  <c r="BN341" i="1"/>
  <c r="BL341" i="1"/>
  <c r="X341" i="1"/>
  <c r="O341" i="1"/>
  <c r="W339" i="1"/>
  <c r="W338" i="1"/>
  <c r="BN337" i="1"/>
  <c r="BL337" i="1"/>
  <c r="Y337" i="1"/>
  <c r="X337" i="1"/>
  <c r="BM337" i="1" s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BM333" i="1" s="1"/>
  <c r="O333" i="1"/>
  <c r="BN332" i="1"/>
  <c r="BL332" i="1"/>
  <c r="X332" i="1"/>
  <c r="O332" i="1"/>
  <c r="BN331" i="1"/>
  <c r="BL331" i="1"/>
  <c r="X331" i="1"/>
  <c r="O331" i="1"/>
  <c r="BN330" i="1"/>
  <c r="BL330" i="1"/>
  <c r="Y330" i="1"/>
  <c r="X330" i="1"/>
  <c r="BM330" i="1" s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Y326" i="1" s="1"/>
  <c r="O326" i="1"/>
  <c r="W322" i="1"/>
  <c r="W321" i="1"/>
  <c r="BN320" i="1"/>
  <c r="BL320" i="1"/>
  <c r="X320" i="1"/>
  <c r="O320" i="1"/>
  <c r="W318" i="1"/>
  <c r="W317" i="1"/>
  <c r="BN316" i="1"/>
  <c r="BL316" i="1"/>
  <c r="Y316" i="1"/>
  <c r="X316" i="1"/>
  <c r="BM316" i="1" s="1"/>
  <c r="O316" i="1"/>
  <c r="BN315" i="1"/>
  <c r="BL315" i="1"/>
  <c r="X315" i="1"/>
  <c r="O315" i="1"/>
  <c r="BN314" i="1"/>
  <c r="BL314" i="1"/>
  <c r="X314" i="1"/>
  <c r="X318" i="1" s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W297" i="1"/>
  <c r="W296" i="1"/>
  <c r="BN295" i="1"/>
  <c r="BL295" i="1"/>
  <c r="X295" i="1"/>
  <c r="BO295" i="1" s="1"/>
  <c r="O295" i="1"/>
  <c r="BN294" i="1"/>
  <c r="BL294" i="1"/>
  <c r="X294" i="1"/>
  <c r="BM294" i="1" s="1"/>
  <c r="O294" i="1"/>
  <c r="BN293" i="1"/>
  <c r="BL293" i="1"/>
  <c r="X293" i="1"/>
  <c r="X297" i="1" s="1"/>
  <c r="O293" i="1"/>
  <c r="W291" i="1"/>
  <c r="W290" i="1"/>
  <c r="BN289" i="1"/>
  <c r="BL289" i="1"/>
  <c r="X289" i="1"/>
  <c r="BM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M283" i="1" s="1"/>
  <c r="O283" i="1"/>
  <c r="BN282" i="1"/>
  <c r="BL282" i="1"/>
  <c r="X282" i="1"/>
  <c r="O282" i="1"/>
  <c r="BN281" i="1"/>
  <c r="BL281" i="1"/>
  <c r="X281" i="1"/>
  <c r="W279" i="1"/>
  <c r="W278" i="1"/>
  <c r="BN277" i="1"/>
  <c r="BL277" i="1"/>
  <c r="X277" i="1"/>
  <c r="BM277" i="1" s="1"/>
  <c r="O277" i="1"/>
  <c r="BN276" i="1"/>
  <c r="BL276" i="1"/>
  <c r="X276" i="1"/>
  <c r="BM276" i="1" s="1"/>
  <c r="O276" i="1"/>
  <c r="BN275" i="1"/>
  <c r="BL275" i="1"/>
  <c r="X275" i="1"/>
  <c r="O275" i="1"/>
  <c r="BN274" i="1"/>
  <c r="BL274" i="1"/>
  <c r="X274" i="1"/>
  <c r="O274" i="1"/>
  <c r="BN273" i="1"/>
  <c r="BL273" i="1"/>
  <c r="Y273" i="1"/>
  <c r="X273" i="1"/>
  <c r="BM273" i="1" s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Y265" i="1" s="1"/>
  <c r="O265" i="1"/>
  <c r="W263" i="1"/>
  <c r="W262" i="1"/>
  <c r="BN261" i="1"/>
  <c r="BL261" i="1"/>
  <c r="X261" i="1"/>
  <c r="BM261" i="1" s="1"/>
  <c r="O261" i="1"/>
  <c r="BN260" i="1"/>
  <c r="BL260" i="1"/>
  <c r="X260" i="1"/>
  <c r="BM260" i="1" s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Y255" i="1"/>
  <c r="X255" i="1"/>
  <c r="BM255" i="1" s="1"/>
  <c r="BN254" i="1"/>
  <c r="BL254" i="1"/>
  <c r="X254" i="1"/>
  <c r="BN253" i="1"/>
  <c r="BL253" i="1"/>
  <c r="X253" i="1"/>
  <c r="W250" i="1"/>
  <c r="W249" i="1"/>
  <c r="BN248" i="1"/>
  <c r="BL248" i="1"/>
  <c r="X248" i="1"/>
  <c r="BM248" i="1" s="1"/>
  <c r="BN247" i="1"/>
  <c r="BL247" i="1"/>
  <c r="X247" i="1"/>
  <c r="BO247" i="1" s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Y226" i="1"/>
  <c r="X226" i="1"/>
  <c r="BM226" i="1" s="1"/>
  <c r="O226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N216" i="1"/>
  <c r="BL216" i="1"/>
  <c r="X216" i="1"/>
  <c r="O216" i="1"/>
  <c r="BN215" i="1"/>
  <c r="BL215" i="1"/>
  <c r="Y215" i="1"/>
  <c r="X215" i="1"/>
  <c r="BM215" i="1" s="1"/>
  <c r="BN214" i="1"/>
  <c r="BL214" i="1"/>
  <c r="X214" i="1"/>
  <c r="X224" i="1" s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N205" i="1"/>
  <c r="BL205" i="1"/>
  <c r="X205" i="1"/>
  <c r="BO205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M199" i="1" s="1"/>
  <c r="BN198" i="1"/>
  <c r="BL198" i="1"/>
  <c r="X198" i="1"/>
  <c r="BN197" i="1"/>
  <c r="BL197" i="1"/>
  <c r="Y197" i="1"/>
  <c r="X197" i="1"/>
  <c r="BM197" i="1" s="1"/>
  <c r="BN196" i="1"/>
  <c r="BL196" i="1"/>
  <c r="X196" i="1"/>
  <c r="BN195" i="1"/>
  <c r="BL195" i="1"/>
  <c r="X195" i="1"/>
  <c r="BM195" i="1" s="1"/>
  <c r="O195" i="1"/>
  <c r="BN194" i="1"/>
  <c r="BL194" i="1"/>
  <c r="Y194" i="1"/>
  <c r="X194" i="1"/>
  <c r="BM194" i="1" s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BN189" i="1"/>
  <c r="BL189" i="1"/>
  <c r="X189" i="1"/>
  <c r="O189" i="1"/>
  <c r="BN188" i="1"/>
  <c r="BL188" i="1"/>
  <c r="X188" i="1"/>
  <c r="BO188" i="1" s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BM177" i="1" s="1"/>
  <c r="O177" i="1"/>
  <c r="BN176" i="1"/>
  <c r="BL176" i="1"/>
  <c r="Y176" i="1"/>
  <c r="X176" i="1"/>
  <c r="BM176" i="1" s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BO166" i="1" s="1"/>
  <c r="O166" i="1"/>
  <c r="BN165" i="1"/>
  <c r="BL165" i="1"/>
  <c r="Y165" i="1"/>
  <c r="X165" i="1"/>
  <c r="BM165" i="1" s="1"/>
  <c r="O165" i="1"/>
  <c r="W162" i="1"/>
  <c r="W161" i="1"/>
  <c r="BN160" i="1"/>
  <c r="BL160" i="1"/>
  <c r="X160" i="1"/>
  <c r="BM160" i="1" s="1"/>
  <c r="O160" i="1"/>
  <c r="BN159" i="1"/>
  <c r="BL159" i="1"/>
  <c r="Y159" i="1"/>
  <c r="X159" i="1"/>
  <c r="BM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N145" i="1"/>
  <c r="BL145" i="1"/>
  <c r="X145" i="1"/>
  <c r="Y145" i="1" s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M136" i="1" s="1"/>
  <c r="O136" i="1"/>
  <c r="BN135" i="1"/>
  <c r="BL135" i="1"/>
  <c r="X135" i="1"/>
  <c r="BM135" i="1" s="1"/>
  <c r="O135" i="1"/>
  <c r="BN134" i="1"/>
  <c r="BL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O119" i="1"/>
  <c r="BN118" i="1"/>
  <c r="BL118" i="1"/>
  <c r="Y118" i="1"/>
  <c r="X118" i="1"/>
  <c r="BM118" i="1" s="1"/>
  <c r="O118" i="1"/>
  <c r="BN117" i="1"/>
  <c r="BL117" i="1"/>
  <c r="X117" i="1"/>
  <c r="BO117" i="1" s="1"/>
  <c r="BO116" i="1"/>
  <c r="BN116" i="1"/>
  <c r="BM116" i="1"/>
  <c r="BL116" i="1"/>
  <c r="Y116" i="1"/>
  <c r="X116" i="1"/>
  <c r="BN115" i="1"/>
  <c r="BL115" i="1"/>
  <c r="X115" i="1"/>
  <c r="BO115" i="1" s="1"/>
  <c r="O115" i="1"/>
  <c r="BN114" i="1"/>
  <c r="BL114" i="1"/>
  <c r="X114" i="1"/>
  <c r="BM114" i="1" s="1"/>
  <c r="O114" i="1"/>
  <c r="BN113" i="1"/>
  <c r="BL113" i="1"/>
  <c r="X113" i="1"/>
  <c r="O113" i="1"/>
  <c r="BN112" i="1"/>
  <c r="BL112" i="1"/>
  <c r="Y112" i="1"/>
  <c r="X112" i="1"/>
  <c r="BM112" i="1" s="1"/>
  <c r="O112" i="1"/>
  <c r="BN111" i="1"/>
  <c r="BL111" i="1"/>
  <c r="X111" i="1"/>
  <c r="BM111" i="1" s="1"/>
  <c r="O111" i="1"/>
  <c r="BN110" i="1"/>
  <c r="BL110" i="1"/>
  <c r="X110" i="1"/>
  <c r="BM110" i="1" s="1"/>
  <c r="O110" i="1"/>
  <c r="BO109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Y101" i="1"/>
  <c r="X101" i="1"/>
  <c r="BM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Y97" i="1"/>
  <c r="X97" i="1"/>
  <c r="O97" i="1"/>
  <c r="W95" i="1"/>
  <c r="W94" i="1"/>
  <c r="BN93" i="1"/>
  <c r="BL93" i="1"/>
  <c r="X93" i="1"/>
  <c r="BM93" i="1" s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O81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M61" i="1" s="1"/>
  <c r="O61" i="1"/>
  <c r="BN60" i="1"/>
  <c r="BL60" i="1"/>
  <c r="X60" i="1"/>
  <c r="BO60" i="1" s="1"/>
  <c r="O60" i="1"/>
  <c r="BN59" i="1"/>
  <c r="BL59" i="1"/>
  <c r="X59" i="1"/>
  <c r="X64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M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Y31" i="1"/>
  <c r="X31" i="1"/>
  <c r="BM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M28" i="1" s="1"/>
  <c r="O28" i="1"/>
  <c r="BN27" i="1"/>
  <c r="BL27" i="1"/>
  <c r="X27" i="1"/>
  <c r="Y27" i="1" s="1"/>
  <c r="O27" i="1"/>
  <c r="W25" i="1"/>
  <c r="W551" i="1" s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6" i="1" l="1"/>
  <c r="BM206" i="1"/>
  <c r="Y206" i="1"/>
  <c r="BO216" i="1"/>
  <c r="BM216" i="1"/>
  <c r="Y216" i="1"/>
  <c r="Y233" i="1"/>
  <c r="BO233" i="1"/>
  <c r="BM246" i="1"/>
  <c r="Y246" i="1"/>
  <c r="BM257" i="1"/>
  <c r="Y257" i="1"/>
  <c r="BO274" i="1"/>
  <c r="BM274" i="1"/>
  <c r="Y274" i="1"/>
  <c r="BO287" i="1"/>
  <c r="Y287" i="1"/>
  <c r="X321" i="1"/>
  <c r="Y320" i="1"/>
  <c r="Y321" i="1" s="1"/>
  <c r="BO331" i="1"/>
  <c r="BM331" i="1"/>
  <c r="Y331" i="1"/>
  <c r="BM359" i="1"/>
  <c r="Y359" i="1"/>
  <c r="Y360" i="1" s="1"/>
  <c r="BO372" i="1"/>
  <c r="BM372" i="1"/>
  <c r="Y372" i="1"/>
  <c r="BM393" i="1"/>
  <c r="Y393" i="1"/>
  <c r="BM402" i="1"/>
  <c r="Y402" i="1"/>
  <c r="BM421" i="1"/>
  <c r="Y421" i="1"/>
  <c r="BO432" i="1"/>
  <c r="BM432" i="1"/>
  <c r="Y432" i="1"/>
  <c r="BM437" i="1"/>
  <c r="Y437" i="1"/>
  <c r="BO478" i="1"/>
  <c r="BM478" i="1"/>
  <c r="Y478" i="1"/>
  <c r="X529" i="1"/>
  <c r="BO524" i="1"/>
  <c r="BM524" i="1"/>
  <c r="Y524" i="1"/>
  <c r="BO526" i="1"/>
  <c r="BM526" i="1"/>
  <c r="Y526" i="1"/>
  <c r="BO528" i="1"/>
  <c r="BM528" i="1"/>
  <c r="Y528" i="1"/>
  <c r="Y32" i="1"/>
  <c r="BM32" i="1"/>
  <c r="Y34" i="1"/>
  <c r="Y43" i="1"/>
  <c r="Y44" i="1" s="1"/>
  <c r="BM43" i="1"/>
  <c r="BO43" i="1"/>
  <c r="X44" i="1"/>
  <c r="X55" i="1"/>
  <c r="Y61" i="1"/>
  <c r="Y93" i="1"/>
  <c r="Y98" i="1"/>
  <c r="BM98" i="1"/>
  <c r="Y102" i="1"/>
  <c r="BM102" i="1"/>
  <c r="Y111" i="1"/>
  <c r="Y121" i="1"/>
  <c r="BM121" i="1"/>
  <c r="Y144" i="1"/>
  <c r="BM144" i="1"/>
  <c r="Y148" i="1"/>
  <c r="BM148" i="1"/>
  <c r="Y160" i="1"/>
  <c r="Y166" i="1"/>
  <c r="Y167" i="1" s="1"/>
  <c r="BM166" i="1"/>
  <c r="X167" i="1"/>
  <c r="X168" i="1"/>
  <c r="Y177" i="1"/>
  <c r="Y195" i="1"/>
  <c r="Y199" i="1"/>
  <c r="BM208" i="1"/>
  <c r="Y208" i="1"/>
  <c r="BM218" i="1"/>
  <c r="Y218" i="1"/>
  <c r="BO227" i="1"/>
  <c r="BM227" i="1"/>
  <c r="Y227" i="1"/>
  <c r="BO245" i="1"/>
  <c r="BM245" i="1"/>
  <c r="Y245" i="1"/>
  <c r="Y249" i="1" s="1"/>
  <c r="BO253" i="1"/>
  <c r="Y253" i="1"/>
  <c r="BM272" i="1"/>
  <c r="Y272" i="1"/>
  <c r="BO281" i="1"/>
  <c r="BM281" i="1"/>
  <c r="Y281" i="1"/>
  <c r="BM315" i="1"/>
  <c r="Y315" i="1"/>
  <c r="X322" i="1"/>
  <c r="BM329" i="1"/>
  <c r="Y329" i="1"/>
  <c r="BM341" i="1"/>
  <c r="X344" i="1"/>
  <c r="Y341" i="1"/>
  <c r="BM353" i="1"/>
  <c r="Y353" i="1"/>
  <c r="X361" i="1"/>
  <c r="BM370" i="1"/>
  <c r="Y370" i="1"/>
  <c r="BM389" i="1"/>
  <c r="Y389" i="1"/>
  <c r="BO392" i="1"/>
  <c r="BM392" i="1"/>
  <c r="Y392" i="1"/>
  <c r="BM396" i="1"/>
  <c r="Y396" i="1"/>
  <c r="BM416" i="1"/>
  <c r="Y416" i="1"/>
  <c r="BM434" i="1"/>
  <c r="Y434" i="1"/>
  <c r="X443" i="1"/>
  <c r="X444" i="1"/>
  <c r="X451" i="1"/>
  <c r="X452" i="1"/>
  <c r="BM457" i="1"/>
  <c r="Y457" i="1"/>
  <c r="BO492" i="1"/>
  <c r="BM492" i="1"/>
  <c r="Y492" i="1"/>
  <c r="BO525" i="1"/>
  <c r="BM525" i="1"/>
  <c r="Y525" i="1"/>
  <c r="BO527" i="1"/>
  <c r="BM527" i="1"/>
  <c r="Y527" i="1"/>
  <c r="X228" i="1"/>
  <c r="X229" i="1"/>
  <c r="X424" i="1"/>
  <c r="X423" i="1"/>
  <c r="X24" i="1"/>
  <c r="BM22" i="1"/>
  <c r="Y28" i="1"/>
  <c r="Y29" i="1"/>
  <c r="BM29" i="1"/>
  <c r="BM30" i="1"/>
  <c r="BO31" i="1"/>
  <c r="BO34" i="1"/>
  <c r="Y39" i="1"/>
  <c r="Y40" i="1" s="1"/>
  <c r="BM39" i="1"/>
  <c r="BO39" i="1"/>
  <c r="X40" i="1"/>
  <c r="Y47" i="1"/>
  <c r="Y48" i="1" s="1"/>
  <c r="BM47" i="1"/>
  <c r="BO47" i="1"/>
  <c r="X48" i="1"/>
  <c r="BO61" i="1"/>
  <c r="X89" i="1"/>
  <c r="BM67" i="1"/>
  <c r="Y69" i="1"/>
  <c r="Y70" i="1"/>
  <c r="BM70" i="1"/>
  <c r="BO71" i="1"/>
  <c r="BM71" i="1"/>
  <c r="BM73" i="1"/>
  <c r="Y73" i="1"/>
  <c r="BO78" i="1"/>
  <c r="BM78" i="1"/>
  <c r="Y78" i="1"/>
  <c r="BM81" i="1"/>
  <c r="Y81" i="1"/>
  <c r="BO86" i="1"/>
  <c r="BM86" i="1"/>
  <c r="Y86" i="1"/>
  <c r="BM91" i="1"/>
  <c r="BM99" i="1"/>
  <c r="BM109" i="1"/>
  <c r="Y109" i="1"/>
  <c r="BO113" i="1"/>
  <c r="BM113" i="1"/>
  <c r="Y113" i="1"/>
  <c r="BO119" i="1"/>
  <c r="BM119" i="1"/>
  <c r="Y119" i="1"/>
  <c r="BO125" i="1"/>
  <c r="BM125" i="1"/>
  <c r="Y125" i="1"/>
  <c r="BM128" i="1"/>
  <c r="Y128" i="1"/>
  <c r="BO138" i="1"/>
  <c r="BM138" i="1"/>
  <c r="Y138" i="1"/>
  <c r="BO146" i="1"/>
  <c r="BM146" i="1"/>
  <c r="Y146" i="1"/>
  <c r="X149" i="1"/>
  <c r="BM155" i="1"/>
  <c r="Y155" i="1"/>
  <c r="BO157" i="1"/>
  <c r="BM157" i="1"/>
  <c r="Y157" i="1"/>
  <c r="BO170" i="1"/>
  <c r="BM170" i="1"/>
  <c r="Y170" i="1"/>
  <c r="X183" i="1"/>
  <c r="BM181" i="1"/>
  <c r="Y181" i="1"/>
  <c r="BM188" i="1"/>
  <c r="Y188" i="1"/>
  <c r="BM190" i="1"/>
  <c r="Y190" i="1"/>
  <c r="BO192" i="1"/>
  <c r="BM192" i="1"/>
  <c r="Y192" i="1"/>
  <c r="X210" i="1"/>
  <c r="Y205" i="1"/>
  <c r="BM221" i="1"/>
  <c r="Y221" i="1"/>
  <c r="BO232" i="1"/>
  <c r="BM232" i="1"/>
  <c r="Y232" i="1"/>
  <c r="BM234" i="1"/>
  <c r="Y234" i="1"/>
  <c r="BM237" i="1"/>
  <c r="Y237" i="1"/>
  <c r="X249" i="1"/>
  <c r="Y244" i="1"/>
  <c r="BO28" i="1"/>
  <c r="BM54" i="1"/>
  <c r="BM59" i="1"/>
  <c r="BM62" i="1"/>
  <c r="BO69" i="1"/>
  <c r="BO74" i="1"/>
  <c r="BM74" i="1"/>
  <c r="Y74" i="1"/>
  <c r="BM77" i="1"/>
  <c r="Y77" i="1"/>
  <c r="BO82" i="1"/>
  <c r="BM82" i="1"/>
  <c r="Y82" i="1"/>
  <c r="BM85" i="1"/>
  <c r="Y85" i="1"/>
  <c r="BM103" i="1"/>
  <c r="BM120" i="1"/>
  <c r="Y120" i="1"/>
  <c r="BO134" i="1"/>
  <c r="BM134" i="1"/>
  <c r="Y134" i="1"/>
  <c r="BM137" i="1"/>
  <c r="Y137" i="1"/>
  <c r="BM147" i="1"/>
  <c r="Y147" i="1"/>
  <c r="Y149" i="1" s="1"/>
  <c r="BM156" i="1"/>
  <c r="Y156" i="1"/>
  <c r="BM180" i="1"/>
  <c r="Y180" i="1"/>
  <c r="BO182" i="1"/>
  <c r="BM182" i="1"/>
  <c r="Y182" i="1"/>
  <c r="X203" i="1"/>
  <c r="BO186" i="1"/>
  <c r="BM186" i="1"/>
  <c r="Y186" i="1"/>
  <c r="BO189" i="1"/>
  <c r="BM189" i="1"/>
  <c r="Y189" i="1"/>
  <c r="BM191" i="1"/>
  <c r="Y191" i="1"/>
  <c r="BM201" i="1"/>
  <c r="Y201" i="1"/>
  <c r="BO221" i="1"/>
  <c r="BM222" i="1"/>
  <c r="Y222" i="1"/>
  <c r="Y228" i="1"/>
  <c r="BO234" i="1"/>
  <c r="BO235" i="1"/>
  <c r="BM235" i="1"/>
  <c r="Y235" i="1"/>
  <c r="BO237" i="1"/>
  <c r="BO238" i="1"/>
  <c r="BM238" i="1"/>
  <c r="Y238" i="1"/>
  <c r="BO244" i="1"/>
  <c r="BO248" i="1"/>
  <c r="BO260" i="1"/>
  <c r="BO261" i="1"/>
  <c r="BO265" i="1"/>
  <c r="BO276" i="1"/>
  <c r="BO277" i="1"/>
  <c r="BO283" i="1"/>
  <c r="BO289" i="1"/>
  <c r="BO293" i="1"/>
  <c r="BO294" i="1"/>
  <c r="BO326" i="1"/>
  <c r="BO333" i="1"/>
  <c r="BM334" i="1"/>
  <c r="Y334" i="1"/>
  <c r="BO347" i="1"/>
  <c r="BM347" i="1"/>
  <c r="Y347" i="1"/>
  <c r="BM378" i="1"/>
  <c r="Y378" i="1"/>
  <c r="BM385" i="1"/>
  <c r="Y385" i="1"/>
  <c r="BM399" i="1"/>
  <c r="Y399" i="1"/>
  <c r="BO408" i="1"/>
  <c r="BM408" i="1"/>
  <c r="Y408" i="1"/>
  <c r="BM410" i="1"/>
  <c r="Y410" i="1"/>
  <c r="BM435" i="1"/>
  <c r="BO446" i="1"/>
  <c r="X448" i="1"/>
  <c r="X447" i="1"/>
  <c r="BM446" i="1"/>
  <c r="V561" i="1"/>
  <c r="BO462" i="1"/>
  <c r="BM462" i="1"/>
  <c r="Y462" i="1"/>
  <c r="X464" i="1"/>
  <c r="X465" i="1"/>
  <c r="BM479" i="1"/>
  <c r="BM480" i="1"/>
  <c r="Y480" i="1"/>
  <c r="BM486" i="1"/>
  <c r="BM493" i="1"/>
  <c r="BO502" i="1"/>
  <c r="BM502" i="1"/>
  <c r="Y502" i="1"/>
  <c r="X508" i="1"/>
  <c r="X507" i="1"/>
  <c r="BO506" i="1"/>
  <c r="BM506" i="1"/>
  <c r="Y506" i="1"/>
  <c r="Y507" i="1" s="1"/>
  <c r="BO540" i="1"/>
  <c r="BM540" i="1"/>
  <c r="Y540" i="1"/>
  <c r="BM75" i="1"/>
  <c r="BM79" i="1"/>
  <c r="BM83" i="1"/>
  <c r="BM87" i="1"/>
  <c r="BO93" i="1"/>
  <c r="X105" i="1"/>
  <c r="BO97" i="1"/>
  <c r="BO101" i="1"/>
  <c r="X123" i="1"/>
  <c r="BM107" i="1"/>
  <c r="BO111" i="1"/>
  <c r="X131" i="1"/>
  <c r="BM126" i="1"/>
  <c r="X150" i="1"/>
  <c r="BO145" i="1"/>
  <c r="BO159" i="1"/>
  <c r="BO160" i="1"/>
  <c r="BO165" i="1"/>
  <c r="BO176" i="1"/>
  <c r="BO177" i="1"/>
  <c r="BO194" i="1"/>
  <c r="BO195" i="1"/>
  <c r="BO197" i="1"/>
  <c r="BO199" i="1"/>
  <c r="BO208" i="1"/>
  <c r="BO215" i="1"/>
  <c r="BO218" i="1"/>
  <c r="BO226" i="1"/>
  <c r="BO246" i="1"/>
  <c r="Y247" i="1"/>
  <c r="BM247" i="1"/>
  <c r="Y248" i="1"/>
  <c r="BO255" i="1"/>
  <c r="BO257" i="1"/>
  <c r="Y260" i="1"/>
  <c r="Y261" i="1"/>
  <c r="Y266" i="1"/>
  <c r="BM266" i="1"/>
  <c r="BO272" i="1"/>
  <c r="BO273" i="1"/>
  <c r="Y276" i="1"/>
  <c r="Y277" i="1"/>
  <c r="X285" i="1"/>
  <c r="Y283" i="1"/>
  <c r="Y289" i="1"/>
  <c r="Y293" i="1"/>
  <c r="Y294" i="1"/>
  <c r="Y295" i="1"/>
  <c r="BM295" i="1"/>
  <c r="X296" i="1"/>
  <c r="Y300" i="1"/>
  <c r="BM300" i="1"/>
  <c r="BO315" i="1"/>
  <c r="BO316" i="1"/>
  <c r="BO320" i="1"/>
  <c r="Y327" i="1"/>
  <c r="BM327" i="1"/>
  <c r="BO329" i="1"/>
  <c r="BO330" i="1"/>
  <c r="Y333" i="1"/>
  <c r="BO334" i="1"/>
  <c r="BO335" i="1"/>
  <c r="BM335" i="1"/>
  <c r="Y335" i="1"/>
  <c r="Y343" i="1"/>
  <c r="BO363" i="1"/>
  <c r="BO364" i="1"/>
  <c r="BM364" i="1"/>
  <c r="Y364" i="1"/>
  <c r="BO378" i="1"/>
  <c r="BM384" i="1"/>
  <c r="X387" i="1"/>
  <c r="Y384" i="1"/>
  <c r="BO385" i="1"/>
  <c r="BM391" i="1"/>
  <c r="Y391" i="1"/>
  <c r="BO394" i="1"/>
  <c r="BM394" i="1"/>
  <c r="Y394" i="1"/>
  <c r="BO397" i="1"/>
  <c r="BM397" i="1"/>
  <c r="Y397" i="1"/>
  <c r="BM407" i="1"/>
  <c r="Y407" i="1"/>
  <c r="BM409" i="1"/>
  <c r="Y409" i="1"/>
  <c r="BO410" i="1"/>
  <c r="BM438" i="1"/>
  <c r="BM455" i="1"/>
  <c r="BM475" i="1"/>
  <c r="BO480" i="1"/>
  <c r="BM481" i="1"/>
  <c r="BO496" i="1"/>
  <c r="BM496" i="1"/>
  <c r="Y496" i="1"/>
  <c r="Y542" i="1"/>
  <c r="BO541" i="1"/>
  <c r="BM541" i="1"/>
  <c r="Y541" i="1"/>
  <c r="BO337" i="1"/>
  <c r="BO341" i="1"/>
  <c r="BO342" i="1"/>
  <c r="BO353" i="1"/>
  <c r="BO358" i="1"/>
  <c r="BO359" i="1"/>
  <c r="BO370" i="1"/>
  <c r="BO371" i="1"/>
  <c r="BO389" i="1"/>
  <c r="BO393" i="1"/>
  <c r="BO396" i="1"/>
  <c r="BO401" i="1"/>
  <c r="BO402" i="1"/>
  <c r="BO416" i="1"/>
  <c r="BO420" i="1"/>
  <c r="BO421" i="1"/>
  <c r="BM422" i="1"/>
  <c r="BO434" i="1"/>
  <c r="BO437" i="1"/>
  <c r="BM442" i="1"/>
  <c r="BM450" i="1"/>
  <c r="BO457" i="1"/>
  <c r="BM463" i="1"/>
  <c r="X483" i="1"/>
  <c r="BO474" i="1"/>
  <c r="BO477" i="1"/>
  <c r="BM482" i="1"/>
  <c r="BM494" i="1"/>
  <c r="X504" i="1"/>
  <c r="X503" i="1"/>
  <c r="X542" i="1"/>
  <c r="BO539" i="1"/>
  <c r="J9" i="1"/>
  <c r="X37" i="1"/>
  <c r="BO27" i="1"/>
  <c r="Y33" i="1"/>
  <c r="X36" i="1"/>
  <c r="F9" i="1"/>
  <c r="F10" i="1"/>
  <c r="Y22" i="1"/>
  <c r="BO22" i="1"/>
  <c r="W555" i="1"/>
  <c r="X25" i="1"/>
  <c r="Y30" i="1"/>
  <c r="C561" i="1"/>
  <c r="Y54" i="1"/>
  <c r="Y55" i="1" s="1"/>
  <c r="BO54" i="1"/>
  <c r="Y59" i="1"/>
  <c r="BO59" i="1"/>
  <c r="Y62" i="1"/>
  <c r="Y67" i="1"/>
  <c r="BO67" i="1"/>
  <c r="Y71" i="1"/>
  <c r="Y75" i="1"/>
  <c r="Y79" i="1"/>
  <c r="Y83" i="1"/>
  <c r="Y87" i="1"/>
  <c r="Y91" i="1"/>
  <c r="BO91" i="1"/>
  <c r="X94" i="1"/>
  <c r="BM97" i="1"/>
  <c r="Y99" i="1"/>
  <c r="Y103" i="1"/>
  <c r="Y107" i="1"/>
  <c r="BO107" i="1"/>
  <c r="BO110" i="1"/>
  <c r="Y110" i="1"/>
  <c r="BO112" i="1"/>
  <c r="BM154" i="1"/>
  <c r="BO154" i="1"/>
  <c r="Y154" i="1"/>
  <c r="X162" i="1"/>
  <c r="BM179" i="1"/>
  <c r="BO179" i="1"/>
  <c r="Y179" i="1"/>
  <c r="BM275" i="1"/>
  <c r="BO275" i="1"/>
  <c r="Y275" i="1"/>
  <c r="X290" i="1"/>
  <c r="P561" i="1"/>
  <c r="X311" i="1"/>
  <c r="BM310" i="1"/>
  <c r="X312" i="1"/>
  <c r="BO310" i="1"/>
  <c r="Y310" i="1"/>
  <c r="Y311" i="1" s="1"/>
  <c r="BM328" i="1"/>
  <c r="BO328" i="1"/>
  <c r="Y328" i="1"/>
  <c r="X367" i="1"/>
  <c r="X374" i="1"/>
  <c r="BM369" i="1"/>
  <c r="X375" i="1"/>
  <c r="BO369" i="1"/>
  <c r="Y369" i="1"/>
  <c r="BM411" i="1"/>
  <c r="BO411" i="1"/>
  <c r="Y411" i="1"/>
  <c r="H9" i="1"/>
  <c r="W552" i="1"/>
  <c r="BM23" i="1"/>
  <c r="BM27" i="1"/>
  <c r="BM33" i="1"/>
  <c r="BM60" i="1"/>
  <c r="BM68" i="1"/>
  <c r="BM72" i="1"/>
  <c r="BM76" i="1"/>
  <c r="BM80" i="1"/>
  <c r="BM84" i="1"/>
  <c r="BM92" i="1"/>
  <c r="BM100" i="1"/>
  <c r="BM108" i="1"/>
  <c r="BO114" i="1"/>
  <c r="Y114" i="1"/>
  <c r="BM115" i="1"/>
  <c r="BM117" i="1"/>
  <c r="BO118" i="1"/>
  <c r="BO126" i="1"/>
  <c r="Y126" i="1"/>
  <c r="BM127" i="1"/>
  <c r="BO128" i="1"/>
  <c r="BO135" i="1"/>
  <c r="Y135" i="1"/>
  <c r="X139" i="1"/>
  <c r="X161" i="1"/>
  <c r="X184" i="1"/>
  <c r="BM175" i="1"/>
  <c r="BO175" i="1"/>
  <c r="Y175" i="1"/>
  <c r="BM187" i="1"/>
  <c r="X202" i="1"/>
  <c r="BO187" i="1"/>
  <c r="Y187" i="1"/>
  <c r="J561" i="1"/>
  <c r="BM214" i="1"/>
  <c r="X223" i="1"/>
  <c r="BO214" i="1"/>
  <c r="Y214" i="1"/>
  <c r="BM217" i="1"/>
  <c r="BO217" i="1"/>
  <c r="Y217" i="1"/>
  <c r="BM220" i="1"/>
  <c r="BO220" i="1"/>
  <c r="Y220" i="1"/>
  <c r="X262" i="1"/>
  <c r="X269" i="1"/>
  <c r="BM271" i="1"/>
  <c r="X278" i="1"/>
  <c r="BO271" i="1"/>
  <c r="Y271" i="1"/>
  <c r="X279" i="1"/>
  <c r="BM282" i="1"/>
  <c r="X284" i="1"/>
  <c r="BO282" i="1"/>
  <c r="Y282" i="1"/>
  <c r="Y284" i="1" s="1"/>
  <c r="BM288" i="1"/>
  <c r="BO288" i="1"/>
  <c r="Y288" i="1"/>
  <c r="X306" i="1"/>
  <c r="BM305" i="1"/>
  <c r="X307" i="1"/>
  <c r="BO305" i="1"/>
  <c r="Y305" i="1"/>
  <c r="Y306" i="1" s="1"/>
  <c r="X350" i="1"/>
  <c r="BM352" i="1"/>
  <c r="X354" i="1"/>
  <c r="X355" i="1"/>
  <c r="BO352" i="1"/>
  <c r="Y352" i="1"/>
  <c r="Y354" i="1" s="1"/>
  <c r="X366" i="1"/>
  <c r="BM365" i="1"/>
  <c r="BO365" i="1"/>
  <c r="Y365" i="1"/>
  <c r="Y366" i="1" s="1"/>
  <c r="BO395" i="1"/>
  <c r="BM395" i="1"/>
  <c r="Y395" i="1"/>
  <c r="X63" i="1"/>
  <c r="X88" i="1"/>
  <c r="X104" i="1"/>
  <c r="X122" i="1"/>
  <c r="X130" i="1"/>
  <c r="BO136" i="1"/>
  <c r="X172" i="1"/>
  <c r="BM171" i="1"/>
  <c r="X173" i="1"/>
  <c r="BO171" i="1"/>
  <c r="Y171" i="1"/>
  <c r="Y172" i="1" s="1"/>
  <c r="BM196" i="1"/>
  <c r="BO196" i="1"/>
  <c r="Y196" i="1"/>
  <c r="BM198" i="1"/>
  <c r="BO198" i="1"/>
  <c r="Y198" i="1"/>
  <c r="BM200" i="1"/>
  <c r="BO200" i="1"/>
  <c r="Y200" i="1"/>
  <c r="BM207" i="1"/>
  <c r="BO207" i="1"/>
  <c r="Y207" i="1"/>
  <c r="BM209" i="1"/>
  <c r="BO209" i="1"/>
  <c r="Y209" i="1"/>
  <c r="BM236" i="1"/>
  <c r="BO236" i="1"/>
  <c r="Y236" i="1"/>
  <c r="Y240" i="1" s="1"/>
  <c r="BM239" i="1"/>
  <c r="BO239" i="1"/>
  <c r="Y239" i="1"/>
  <c r="BM254" i="1"/>
  <c r="BO254" i="1"/>
  <c r="Y254" i="1"/>
  <c r="BM256" i="1"/>
  <c r="BO256" i="1"/>
  <c r="Y256" i="1"/>
  <c r="BM259" i="1"/>
  <c r="BO259" i="1"/>
  <c r="Y259" i="1"/>
  <c r="X268" i="1"/>
  <c r="BM267" i="1"/>
  <c r="BO267" i="1"/>
  <c r="Y267" i="1"/>
  <c r="Y268" i="1" s="1"/>
  <c r="X302" i="1"/>
  <c r="BM301" i="1"/>
  <c r="X303" i="1"/>
  <c r="BO301" i="1"/>
  <c r="Y301" i="1"/>
  <c r="Y302" i="1" s="1"/>
  <c r="BM336" i="1"/>
  <c r="BO336" i="1"/>
  <c r="Y336" i="1"/>
  <c r="X349" i="1"/>
  <c r="BM348" i="1"/>
  <c r="BO348" i="1"/>
  <c r="Y348" i="1"/>
  <c r="Y349" i="1" s="1"/>
  <c r="BM377" i="1"/>
  <c r="X379" i="1"/>
  <c r="X380" i="1"/>
  <c r="BO377" i="1"/>
  <c r="Y377" i="1"/>
  <c r="BM390" i="1"/>
  <c r="BO390" i="1"/>
  <c r="Y390" i="1"/>
  <c r="BM404" i="1"/>
  <c r="Y404" i="1"/>
  <c r="B561" i="1"/>
  <c r="W553" i="1"/>
  <c r="Y23" i="1"/>
  <c r="D561" i="1"/>
  <c r="Y60" i="1"/>
  <c r="E561" i="1"/>
  <c r="Y68" i="1"/>
  <c r="Y72" i="1"/>
  <c r="Y76" i="1"/>
  <c r="Y80" i="1"/>
  <c r="Y84" i="1"/>
  <c r="Y92" i="1"/>
  <c r="Y100" i="1"/>
  <c r="Y108" i="1"/>
  <c r="Y115" i="1"/>
  <c r="Y117" i="1"/>
  <c r="Y127" i="1"/>
  <c r="Y130" i="1" s="1"/>
  <c r="Y139" i="1"/>
  <c r="Y136" i="1"/>
  <c r="X140" i="1"/>
  <c r="BM158" i="1"/>
  <c r="BO158" i="1"/>
  <c r="Y158" i="1"/>
  <c r="Y202" i="1"/>
  <c r="BM193" i="1"/>
  <c r="BO193" i="1"/>
  <c r="Y193" i="1"/>
  <c r="X240" i="1"/>
  <c r="X263" i="1"/>
  <c r="BM314" i="1"/>
  <c r="X317" i="1"/>
  <c r="BO314" i="1"/>
  <c r="Y314" i="1"/>
  <c r="Y317" i="1" s="1"/>
  <c r="Q561" i="1"/>
  <c r="BM332" i="1"/>
  <c r="BO332" i="1"/>
  <c r="Y332" i="1"/>
  <c r="BM373" i="1"/>
  <c r="BO373" i="1"/>
  <c r="Y373" i="1"/>
  <c r="BM436" i="1"/>
  <c r="BO436" i="1"/>
  <c r="Y436" i="1"/>
  <c r="BM476" i="1"/>
  <c r="BO476" i="1"/>
  <c r="Y476" i="1"/>
  <c r="BM491" i="1"/>
  <c r="X497" i="1"/>
  <c r="X498" i="1"/>
  <c r="BO491" i="1"/>
  <c r="Y491" i="1"/>
  <c r="BM535" i="1"/>
  <c r="BO535" i="1"/>
  <c r="Y535" i="1"/>
  <c r="BM546" i="1"/>
  <c r="BO546" i="1"/>
  <c r="Y546" i="1"/>
  <c r="H561" i="1"/>
  <c r="F561" i="1"/>
  <c r="G561" i="1"/>
  <c r="K561" i="1"/>
  <c r="X250" i="1"/>
  <c r="BM253" i="1"/>
  <c r="BM265" i="1"/>
  <c r="BM287" i="1"/>
  <c r="X291" i="1"/>
  <c r="O561" i="1"/>
  <c r="BM320" i="1"/>
  <c r="BM326" i="1"/>
  <c r="X339" i="1"/>
  <c r="X343" i="1"/>
  <c r="BM346" i="1"/>
  <c r="X360" i="1"/>
  <c r="BM363" i="1"/>
  <c r="X386" i="1"/>
  <c r="X440" i="1"/>
  <c r="BM431" i="1"/>
  <c r="BO431" i="1"/>
  <c r="Y431" i="1"/>
  <c r="BM456" i="1"/>
  <c r="BO456" i="1"/>
  <c r="Y456" i="1"/>
  <c r="BM487" i="1"/>
  <c r="BO487" i="1"/>
  <c r="Y487" i="1"/>
  <c r="BM495" i="1"/>
  <c r="BO495" i="1"/>
  <c r="Y495" i="1"/>
  <c r="X561" i="1"/>
  <c r="X521" i="1"/>
  <c r="BM512" i="1"/>
  <c r="X522" i="1"/>
  <c r="BO512" i="1"/>
  <c r="Y512" i="1"/>
  <c r="BM516" i="1"/>
  <c r="BO516" i="1"/>
  <c r="Y516" i="1"/>
  <c r="BM520" i="1"/>
  <c r="BO520" i="1"/>
  <c r="Y520" i="1"/>
  <c r="X549" i="1"/>
  <c r="L561" i="1"/>
  <c r="BM145" i="1"/>
  <c r="I561" i="1"/>
  <c r="BM205" i="1"/>
  <c r="X211" i="1"/>
  <c r="BM233" i="1"/>
  <c r="X241" i="1"/>
  <c r="BM244" i="1"/>
  <c r="N561" i="1"/>
  <c r="BM293" i="1"/>
  <c r="X338" i="1"/>
  <c r="X412" i="1"/>
  <c r="X413" i="1"/>
  <c r="T561" i="1"/>
  <c r="X428" i="1"/>
  <c r="BM427" i="1"/>
  <c r="X429" i="1"/>
  <c r="BO427" i="1"/>
  <c r="Y427" i="1"/>
  <c r="Y428" i="1" s="1"/>
  <c r="BM433" i="1"/>
  <c r="BO433" i="1"/>
  <c r="Y433" i="1"/>
  <c r="X439" i="1"/>
  <c r="X484" i="1"/>
  <c r="BM473" i="1"/>
  <c r="W561" i="1"/>
  <c r="BO473" i="1"/>
  <c r="Y473" i="1"/>
  <c r="BM533" i="1"/>
  <c r="BO533" i="1"/>
  <c r="Y533" i="1"/>
  <c r="BM548" i="1"/>
  <c r="BO548" i="1"/>
  <c r="Y548" i="1"/>
  <c r="R561" i="1"/>
  <c r="S561" i="1"/>
  <c r="BO398" i="1"/>
  <c r="Y398" i="1"/>
  <c r="BO399" i="1"/>
  <c r="BO403" i="1"/>
  <c r="Y403" i="1"/>
  <c r="BO406" i="1"/>
  <c r="BM415" i="1"/>
  <c r="X417" i="1"/>
  <c r="X418" i="1"/>
  <c r="BO415" i="1"/>
  <c r="Y415" i="1"/>
  <c r="Y417" i="1" s="1"/>
  <c r="X468" i="1"/>
  <c r="BM467" i="1"/>
  <c r="X469" i="1"/>
  <c r="BO467" i="1"/>
  <c r="Y467" i="1"/>
  <c r="Y468" i="1" s="1"/>
  <c r="BM514" i="1"/>
  <c r="BO514" i="1"/>
  <c r="Y514" i="1"/>
  <c r="BM518" i="1"/>
  <c r="BO518" i="1"/>
  <c r="Y518" i="1"/>
  <c r="X536" i="1"/>
  <c r="U561" i="1"/>
  <c r="X459" i="1"/>
  <c r="BM501" i="1"/>
  <c r="BM513" i="1"/>
  <c r="BM515" i="1"/>
  <c r="BM517" i="1"/>
  <c r="BM519" i="1"/>
  <c r="X530" i="1"/>
  <c r="BM532" i="1"/>
  <c r="BM534" i="1"/>
  <c r="X543" i="1"/>
  <c r="BM545" i="1"/>
  <c r="BM547" i="1"/>
  <c r="BM420" i="1"/>
  <c r="Y422" i="1"/>
  <c r="Y423" i="1" s="1"/>
  <c r="Y435" i="1"/>
  <c r="Y438" i="1"/>
  <c r="Y442" i="1"/>
  <c r="Y443" i="1" s="1"/>
  <c r="Y446" i="1"/>
  <c r="Y447" i="1" s="1"/>
  <c r="Y450" i="1"/>
  <c r="Y451" i="1" s="1"/>
  <c r="Y455" i="1"/>
  <c r="BO455" i="1"/>
  <c r="Y463" i="1"/>
  <c r="Y475" i="1"/>
  <c r="Y479" i="1"/>
  <c r="Y482" i="1"/>
  <c r="Y486" i="1"/>
  <c r="Y488" i="1" s="1"/>
  <c r="BO486" i="1"/>
  <c r="X489" i="1"/>
  <c r="Y494" i="1"/>
  <c r="X537" i="1"/>
  <c r="BM539" i="1"/>
  <c r="X550" i="1"/>
  <c r="Y481" i="1"/>
  <c r="Y493" i="1"/>
  <c r="Y501" i="1"/>
  <c r="Y503" i="1" s="1"/>
  <c r="Y513" i="1"/>
  <c r="Y515" i="1"/>
  <c r="Y517" i="1"/>
  <c r="Y519" i="1"/>
  <c r="Y532" i="1"/>
  <c r="BO532" i="1"/>
  <c r="Y534" i="1"/>
  <c r="Y545" i="1"/>
  <c r="BO545" i="1"/>
  <c r="Y547" i="1"/>
  <c r="Y464" i="1" l="1"/>
  <c r="Y458" i="1"/>
  <c r="Y338" i="1"/>
  <c r="Y161" i="1"/>
  <c r="Y379" i="1"/>
  <c r="Y262" i="1"/>
  <c r="Y290" i="1"/>
  <c r="Y278" i="1"/>
  <c r="Y183" i="1"/>
  <c r="Y36" i="1"/>
  <c r="Y386" i="1"/>
  <c r="Y529" i="1"/>
  <c r="X552" i="1"/>
  <c r="Y104" i="1"/>
  <c r="X555" i="1"/>
  <c r="Y296" i="1"/>
  <c r="W554" i="1"/>
  <c r="X553" i="1"/>
  <c r="X554" i="1" s="1"/>
  <c r="Y536" i="1"/>
  <c r="Y521" i="1"/>
  <c r="Y439" i="1"/>
  <c r="Y497" i="1"/>
  <c r="Y122" i="1"/>
  <c r="Y63" i="1"/>
  <c r="Y24" i="1"/>
  <c r="Y549" i="1"/>
  <c r="Y483" i="1"/>
  <c r="Y210" i="1"/>
  <c r="Y223" i="1"/>
  <c r="Y374" i="1"/>
  <c r="Y88" i="1"/>
  <c r="X551" i="1"/>
  <c r="Y412" i="1"/>
  <c r="Y94" i="1"/>
  <c r="Y556" i="1" l="1"/>
</calcChain>
</file>

<file path=xl/sharedStrings.xml><?xml version="1.0" encoding="utf-8"?>
<sst xmlns="http://schemas.openxmlformats.org/spreadsheetml/2006/main" count="2421" uniqueCount="806">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</sst>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24"/>
      <c r="F1" s="424"/>
      <c r="G1" s="12" t="s">
        <v>1</v>
      </c>
      <c r="H1" s="558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48" t="s">
        <v>8</v>
      </c>
      <c r="B5" s="410"/>
      <c r="C5" s="411"/>
      <c r="D5" s="697"/>
      <c r="E5" s="698"/>
      <c r="F5" s="467" t="s">
        <v>9</v>
      </c>
      <c r="G5" s="411"/>
      <c r="H5" s="697" t="s">
        <v>805</v>
      </c>
      <c r="I5" s="743"/>
      <c r="J5" s="743"/>
      <c r="K5" s="743"/>
      <c r="L5" s="698"/>
      <c r="M5" s="58"/>
      <c r="O5" s="24" t="s">
        <v>10</v>
      </c>
      <c r="P5" s="416">
        <v>45494</v>
      </c>
      <c r="Q5" s="417"/>
      <c r="S5" s="560" t="s">
        <v>11</v>
      </c>
      <c r="T5" s="561"/>
      <c r="U5" s="563" t="s">
        <v>12</v>
      </c>
      <c r="V5" s="417"/>
      <c r="AA5" s="51"/>
      <c r="AB5" s="51"/>
      <c r="AC5" s="51"/>
    </row>
    <row r="6" spans="1:30" s="378" customFormat="1" ht="24" customHeight="1" x14ac:dyDescent="0.2">
      <c r="A6" s="648" t="s">
        <v>13</v>
      </c>
      <c r="B6" s="410"/>
      <c r="C6" s="411"/>
      <c r="D6" s="510" t="s">
        <v>14</v>
      </c>
      <c r="E6" s="511"/>
      <c r="F6" s="511"/>
      <c r="G6" s="511"/>
      <c r="H6" s="511"/>
      <c r="I6" s="511"/>
      <c r="J6" s="511"/>
      <c r="K6" s="511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Воскресенье</v>
      </c>
      <c r="Q6" s="392"/>
      <c r="S6" s="737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431"/>
      <c r="M7" s="60"/>
      <c r="O7" s="24"/>
      <c r="P7" s="42"/>
      <c r="Q7" s="42"/>
      <c r="S7" s="387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28" t="s">
        <v>18</v>
      </c>
      <c r="B8" s="398"/>
      <c r="C8" s="399"/>
      <c r="D8" s="709"/>
      <c r="E8" s="710"/>
      <c r="F8" s="710"/>
      <c r="G8" s="710"/>
      <c r="H8" s="710"/>
      <c r="I8" s="710"/>
      <c r="J8" s="710"/>
      <c r="K8" s="710"/>
      <c r="L8" s="711"/>
      <c r="M8" s="61"/>
      <c r="O8" s="24" t="s">
        <v>19</v>
      </c>
      <c r="P8" s="430">
        <v>0.375</v>
      </c>
      <c r="Q8" s="431"/>
      <c r="S8" s="387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79"/>
      <c r="E9" s="419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80"/>
      <c r="O9" s="26" t="s">
        <v>20</v>
      </c>
      <c r="P9" s="642"/>
      <c r="Q9" s="427"/>
      <c r="S9" s="387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79"/>
      <c r="E10" s="419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20" t="str">
        <f>IFERROR(VLOOKUP($D$10,Proxy,2,FALSE),"")</f>
        <v/>
      </c>
      <c r="I10" s="387"/>
      <c r="J10" s="387"/>
      <c r="K10" s="387"/>
      <c r="L10" s="387"/>
      <c r="M10" s="377"/>
      <c r="O10" s="26" t="s">
        <v>21</v>
      </c>
      <c r="P10" s="548"/>
      <c r="Q10" s="549"/>
      <c r="T10" s="24" t="s">
        <v>22</v>
      </c>
      <c r="U10" s="785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49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30"/>
      <c r="Q12" s="431"/>
      <c r="R12" s="23"/>
      <c r="T12" s="24"/>
      <c r="U12" s="424"/>
      <c r="V12" s="387"/>
      <c r="AA12" s="51"/>
      <c r="AB12" s="51"/>
      <c r="AC12" s="51"/>
    </row>
    <row r="13" spans="1:30" s="378" customFormat="1" ht="23.25" customHeight="1" x14ac:dyDescent="0.2">
      <c r="A13" s="449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49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37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657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8"/>
      <c r="P16" s="658"/>
      <c r="Q16" s="658"/>
      <c r="R16" s="658"/>
      <c r="S16" s="6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6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14"/>
      <c r="Q17" s="714"/>
      <c r="R17" s="714"/>
      <c r="S17" s="406"/>
      <c r="T17" s="435" t="s">
        <v>49</v>
      </c>
      <c r="U17" s="411"/>
      <c r="V17" s="405" t="s">
        <v>50</v>
      </c>
      <c r="W17" s="405" t="s">
        <v>51</v>
      </c>
      <c r="X17" s="413" t="s">
        <v>52</v>
      </c>
      <c r="Y17" s="405" t="s">
        <v>53</v>
      </c>
      <c r="Z17" s="534" t="s">
        <v>54</v>
      </c>
      <c r="AA17" s="534" t="s">
        <v>55</v>
      </c>
      <c r="AB17" s="534" t="s">
        <v>56</v>
      </c>
      <c r="AC17" s="692"/>
      <c r="AD17" s="693"/>
      <c r="AE17" s="682"/>
      <c r="BB17" s="433" t="s">
        <v>57</v>
      </c>
    </row>
    <row r="18" spans="1:67" ht="14.25" customHeight="1" x14ac:dyDescent="0.2">
      <c r="A18" s="412"/>
      <c r="B18" s="412"/>
      <c r="C18" s="412"/>
      <c r="D18" s="407"/>
      <c r="E18" s="408"/>
      <c r="F18" s="412"/>
      <c r="G18" s="412"/>
      <c r="H18" s="412"/>
      <c r="I18" s="412"/>
      <c r="J18" s="412"/>
      <c r="K18" s="412"/>
      <c r="L18" s="412"/>
      <c r="M18" s="412"/>
      <c r="N18" s="412"/>
      <c r="O18" s="407"/>
      <c r="P18" s="715"/>
      <c r="Q18" s="715"/>
      <c r="R18" s="715"/>
      <c r="S18" s="408"/>
      <c r="T18" s="379" t="s">
        <v>58</v>
      </c>
      <c r="U18" s="379" t="s">
        <v>59</v>
      </c>
      <c r="V18" s="412"/>
      <c r="W18" s="412"/>
      <c r="X18" s="414"/>
      <c r="Y18" s="412"/>
      <c r="Z18" s="535"/>
      <c r="AA18" s="535"/>
      <c r="AB18" s="694"/>
      <c r="AC18" s="695"/>
      <c r="AD18" s="696"/>
      <c r="AE18" s="683"/>
      <c r="BB18" s="387"/>
    </row>
    <row r="19" spans="1:67" ht="27.75" hidden="1" customHeight="1" x14ac:dyDescent="0.2">
      <c r="A19" s="458" t="s">
        <v>60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8"/>
      <c r="AA19" s="48"/>
    </row>
    <row r="20" spans="1:67" ht="16.5" hidden="1" customHeight="1" x14ac:dyDescent="0.25">
      <c r="A20" s="388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6"/>
      <c r="AA20" s="376"/>
    </row>
    <row r="21" spans="1:67" ht="14.25" hidden="1" customHeight="1" x14ac:dyDescent="0.25">
      <c r="A21" s="389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2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2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04"/>
      <c r="O24" s="397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04"/>
      <c r="O25" s="397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89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2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2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92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1">
        <v>4607091383935</v>
      </c>
      <c r="E30" s="392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92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1">
        <v>4680115881990</v>
      </c>
      <c r="E31" s="392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91"/>
      <c r="Q31" s="391"/>
      <c r="R31" s="391"/>
      <c r="S31" s="392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01">
        <v>4680115881853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92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01">
        <v>4680115881853</v>
      </c>
      <c r="E33" s="392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0" t="s">
        <v>86</v>
      </c>
      <c r="P33" s="391"/>
      <c r="Q33" s="391"/>
      <c r="R33" s="391"/>
      <c r="S33" s="392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01">
        <v>4607091383911</v>
      </c>
      <c r="E34" s="392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92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01">
        <v>4607091388244</v>
      </c>
      <c r="E35" s="392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92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3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404"/>
      <c r="O36" s="397" t="s">
        <v>70</v>
      </c>
      <c r="P36" s="398"/>
      <c r="Q36" s="398"/>
      <c r="R36" s="398"/>
      <c r="S36" s="398"/>
      <c r="T36" s="398"/>
      <c r="U36" s="399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404"/>
      <c r="O37" s="397" t="s">
        <v>70</v>
      </c>
      <c r="P37" s="398"/>
      <c r="Q37" s="398"/>
      <c r="R37" s="398"/>
      <c r="S37" s="398"/>
      <c r="T37" s="398"/>
      <c r="U37" s="399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89" t="s">
        <v>91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01">
        <v>4607091388503</v>
      </c>
      <c r="E39" s="392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92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3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404"/>
      <c r="O40" s="397" t="s">
        <v>70</v>
      </c>
      <c r="P40" s="398"/>
      <c r="Q40" s="398"/>
      <c r="R40" s="398"/>
      <c r="S40" s="398"/>
      <c r="T40" s="398"/>
      <c r="U40" s="399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404"/>
      <c r="O41" s="397" t="s">
        <v>70</v>
      </c>
      <c r="P41" s="398"/>
      <c r="Q41" s="398"/>
      <c r="R41" s="398"/>
      <c r="S41" s="398"/>
      <c r="T41" s="398"/>
      <c r="U41" s="399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89" t="s">
        <v>96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01">
        <v>4607091388282</v>
      </c>
      <c r="E43" s="392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92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3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404"/>
      <c r="O44" s="397" t="s">
        <v>70</v>
      </c>
      <c r="P44" s="398"/>
      <c r="Q44" s="398"/>
      <c r="R44" s="398"/>
      <c r="S44" s="398"/>
      <c r="T44" s="398"/>
      <c r="U44" s="399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404"/>
      <c r="O45" s="397" t="s">
        <v>70</v>
      </c>
      <c r="P45" s="398"/>
      <c r="Q45" s="398"/>
      <c r="R45" s="398"/>
      <c r="S45" s="398"/>
      <c r="T45" s="398"/>
      <c r="U45" s="399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89" t="s">
        <v>100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01">
        <v>4607091389111</v>
      </c>
      <c r="E47" s="392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92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3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404"/>
      <c r="O48" s="397" t="s">
        <v>70</v>
      </c>
      <c r="P48" s="398"/>
      <c r="Q48" s="398"/>
      <c r="R48" s="398"/>
      <c r="S48" s="398"/>
      <c r="T48" s="398"/>
      <c r="U48" s="399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404"/>
      <c r="O49" s="397" t="s">
        <v>70</v>
      </c>
      <c r="P49" s="398"/>
      <c r="Q49" s="398"/>
      <c r="R49" s="398"/>
      <c r="S49" s="398"/>
      <c r="T49" s="398"/>
      <c r="U49" s="399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8" t="s">
        <v>103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8"/>
      <c r="AA50" s="48"/>
    </row>
    <row r="51" spans="1:67" ht="16.5" hidden="1" customHeight="1" x14ac:dyDescent="0.25">
      <c r="A51" s="388" t="s">
        <v>104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76"/>
      <c r="AA51" s="376"/>
    </row>
    <row r="52" spans="1:67" ht="14.25" hidden="1" customHeight="1" x14ac:dyDescent="0.25">
      <c r="A52" s="389" t="s">
        <v>105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75"/>
      <c r="AA52" s="375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01">
        <v>4680115881440</v>
      </c>
      <c r="E53" s="392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1">
        <v>4680115881433</v>
      </c>
      <c r="E54" s="392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2">
        <v>135</v>
      </c>
      <c r="X54" s="383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03"/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404"/>
      <c r="O55" s="397" t="s">
        <v>70</v>
      </c>
      <c r="P55" s="398"/>
      <c r="Q55" s="398"/>
      <c r="R55" s="398"/>
      <c r="S55" s="398"/>
      <c r="T55" s="398"/>
      <c r="U55" s="399"/>
      <c r="V55" s="37" t="s">
        <v>71</v>
      </c>
      <c r="W55" s="384">
        <f>IFERROR(W53/H53,"0")+IFERROR(W54/H54,"0")</f>
        <v>50</v>
      </c>
      <c r="X55" s="384">
        <f>IFERROR(X53/H53,"0")+IFERROR(X54/H54,"0")</f>
        <v>50</v>
      </c>
      <c r="Y55" s="384">
        <f>IFERROR(IF(Y53="",0,Y53),"0")+IFERROR(IF(Y54="",0,Y54),"0")</f>
        <v>0.3765</v>
      </c>
      <c r="Z55" s="385"/>
      <c r="AA55" s="385"/>
    </row>
    <row r="56" spans="1:67" x14ac:dyDescent="0.2">
      <c r="A56" s="387"/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404"/>
      <c r="O56" s="397" t="s">
        <v>70</v>
      </c>
      <c r="P56" s="398"/>
      <c r="Q56" s="398"/>
      <c r="R56" s="398"/>
      <c r="S56" s="398"/>
      <c r="T56" s="398"/>
      <c r="U56" s="399"/>
      <c r="V56" s="37" t="s">
        <v>66</v>
      </c>
      <c r="W56" s="384">
        <f>IFERROR(SUM(W53:W54),"0")</f>
        <v>135</v>
      </c>
      <c r="X56" s="384">
        <f>IFERROR(SUM(X53:X54),"0")</f>
        <v>135</v>
      </c>
      <c r="Y56" s="37"/>
      <c r="Z56" s="385"/>
      <c r="AA56" s="385"/>
    </row>
    <row r="57" spans="1:67" ht="16.5" hidden="1" customHeight="1" x14ac:dyDescent="0.25">
      <c r="A57" s="388" t="s">
        <v>112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387"/>
      <c r="Y57" s="387"/>
      <c r="Z57" s="376"/>
      <c r="AA57" s="376"/>
    </row>
    <row r="58" spans="1:67" ht="14.25" hidden="1" customHeight="1" x14ac:dyDescent="0.25">
      <c r="A58" s="389" t="s">
        <v>113</v>
      </c>
      <c r="B58" s="387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387"/>
      <c r="Y58" s="387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1">
        <v>4680115881426</v>
      </c>
      <c r="E59" s="392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92"/>
      <c r="T59" s="34"/>
      <c r="U59" s="34"/>
      <c r="V59" s="35" t="s">
        <v>66</v>
      </c>
      <c r="W59" s="382">
        <v>500</v>
      </c>
      <c r="X59" s="383">
        <f>IFERROR(IF(W59="",0,CEILING((W59/$H59),1)*$H59),"")</f>
        <v>507.6</v>
      </c>
      <c r="Y59" s="36">
        <f>IFERROR(IF(X59=0,"",ROUNDUP(X59/H59,0)*0.02175),"")</f>
        <v>1.0222499999999999</v>
      </c>
      <c r="Z59" s="56"/>
      <c r="AA59" s="57"/>
      <c r="AE59" s="64"/>
      <c r="BB59" s="81" t="s">
        <v>1</v>
      </c>
      <c r="BL59" s="64">
        <f>IFERROR(W59*I59/H59,"0")</f>
        <v>522.22222222222217</v>
      </c>
      <c r="BM59" s="64">
        <f>IFERROR(X59*I59/H59,"0")</f>
        <v>530.16</v>
      </c>
      <c r="BN59" s="64">
        <f>IFERROR(1/J59*(W59/H59),"0")</f>
        <v>0.82671957671957652</v>
      </c>
      <c r="BO59" s="64">
        <f>IFERROR(1/J59*(X59/H59),"0")</f>
        <v>0.83928571428571419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01">
        <v>4680115881426</v>
      </c>
      <c r="E60" s="392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92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1">
        <v>4680115881419</v>
      </c>
      <c r="E61" s="392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2">
        <v>450</v>
      </c>
      <c r="X61" s="383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01">
        <v>4680115881525</v>
      </c>
      <c r="E62" s="392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91"/>
      <c r="Q62" s="391"/>
      <c r="R62" s="391"/>
      <c r="S62" s="392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3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404"/>
      <c r="O63" s="397" t="s">
        <v>70</v>
      </c>
      <c r="P63" s="398"/>
      <c r="Q63" s="398"/>
      <c r="R63" s="398"/>
      <c r="S63" s="398"/>
      <c r="T63" s="398"/>
      <c r="U63" s="399"/>
      <c r="V63" s="37" t="s">
        <v>71</v>
      </c>
      <c r="W63" s="384">
        <f>IFERROR(W59/H59,"0")+IFERROR(W60/H60,"0")+IFERROR(W61/H61,"0")+IFERROR(W62/H62,"0")</f>
        <v>146.2962962962963</v>
      </c>
      <c r="X63" s="384">
        <f>IFERROR(X59/H59,"0")+IFERROR(X60/H60,"0")+IFERROR(X61/H61,"0")+IFERROR(X62/H62,"0")</f>
        <v>147</v>
      </c>
      <c r="Y63" s="384">
        <f>IFERROR(IF(Y59="",0,Y59),"0")+IFERROR(IF(Y60="",0,Y60),"0")+IFERROR(IF(Y61="",0,Y61),"0")+IFERROR(IF(Y62="",0,Y62),"0")</f>
        <v>1.9592499999999999</v>
      </c>
      <c r="Z63" s="385"/>
      <c r="AA63" s="385"/>
    </row>
    <row r="64" spans="1:67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404"/>
      <c r="O64" s="397" t="s">
        <v>70</v>
      </c>
      <c r="P64" s="398"/>
      <c r="Q64" s="398"/>
      <c r="R64" s="398"/>
      <c r="S64" s="398"/>
      <c r="T64" s="398"/>
      <c r="U64" s="399"/>
      <c r="V64" s="37" t="s">
        <v>66</v>
      </c>
      <c r="W64" s="384">
        <f>IFERROR(SUM(W59:W62),"0")</f>
        <v>950</v>
      </c>
      <c r="X64" s="384">
        <f>IFERROR(SUM(X59:X62),"0")</f>
        <v>957.6</v>
      </c>
      <c r="Y64" s="37"/>
      <c r="Z64" s="385"/>
      <c r="AA64" s="385"/>
    </row>
    <row r="65" spans="1:67" ht="16.5" hidden="1" customHeight="1" x14ac:dyDescent="0.25">
      <c r="A65" s="388" t="s">
        <v>103</v>
      </c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76"/>
      <c r="AA65" s="376"/>
    </row>
    <row r="66" spans="1:67" ht="14.25" hidden="1" customHeight="1" x14ac:dyDescent="0.25">
      <c r="A66" s="389" t="s">
        <v>113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01">
        <v>4607091382945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01">
        <v>4607091385670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6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92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1">
        <v>4607091385670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2">
        <v>140</v>
      </c>
      <c r="X69" s="383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146.2222222222222</v>
      </c>
      <c r="BM69" s="64">
        <f t="shared" si="9"/>
        <v>146.63999999999999</v>
      </c>
      <c r="BN69" s="64">
        <f t="shared" si="10"/>
        <v>0.23148148148148145</v>
      </c>
      <c r="BO69" s="64">
        <f t="shared" si="11"/>
        <v>0.23214285714285712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01">
        <v>4680115883956</v>
      </c>
      <c r="E70" s="392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01">
        <v>4680115881327</v>
      </c>
      <c r="E71" s="392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92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01">
        <v>4680115882133</v>
      </c>
      <c r="E72" s="392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92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1">
        <v>4680115882133</v>
      </c>
      <c r="E73" s="392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2">
        <v>50</v>
      </c>
      <c r="X73" s="383">
        <f t="shared" si="6"/>
        <v>56</v>
      </c>
      <c r="Y73" s="36">
        <f t="shared" si="7"/>
        <v>0.10874999999999999</v>
      </c>
      <c r="Z73" s="56"/>
      <c r="AA73" s="57"/>
      <c r="AE73" s="64"/>
      <c r="BB73" s="91" t="s">
        <v>1</v>
      </c>
      <c r="BL73" s="64">
        <f t="shared" si="8"/>
        <v>52.142857142857146</v>
      </c>
      <c r="BM73" s="64">
        <f t="shared" si="9"/>
        <v>58.4</v>
      </c>
      <c r="BN73" s="64">
        <f t="shared" si="10"/>
        <v>7.9719387755102039E-2</v>
      </c>
      <c r="BO73" s="64">
        <f t="shared" si="11"/>
        <v>8.9285714285714274E-2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1">
        <v>4607091382952</v>
      </c>
      <c r="E74" s="392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92"/>
      <c r="T74" s="34"/>
      <c r="U74" s="34"/>
      <c r="V74" s="35" t="s">
        <v>66</v>
      </c>
      <c r="W74" s="382">
        <v>15</v>
      </c>
      <c r="X74" s="383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01">
        <v>4680115882539</v>
      </c>
      <c r="E75" s="392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92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1">
        <v>4607091385687</v>
      </c>
      <c r="E76" s="392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92"/>
      <c r="T76" s="34"/>
      <c r="U76" s="34"/>
      <c r="V76" s="35" t="s">
        <v>66</v>
      </c>
      <c r="W76" s="382">
        <v>280</v>
      </c>
      <c r="X76" s="383">
        <f t="shared" si="6"/>
        <v>280</v>
      </c>
      <c r="Y76" s="36">
        <f t="shared" si="12"/>
        <v>0.65590000000000004</v>
      </c>
      <c r="Z76" s="56"/>
      <c r="AA76" s="57"/>
      <c r="AE76" s="64"/>
      <c r="BB76" s="94" t="s">
        <v>1</v>
      </c>
      <c r="BL76" s="64">
        <f t="shared" si="8"/>
        <v>296.8</v>
      </c>
      <c r="BM76" s="64">
        <f t="shared" si="9"/>
        <v>296.8</v>
      </c>
      <c r="BN76" s="64">
        <f t="shared" si="10"/>
        <v>0.58333333333333337</v>
      </c>
      <c r="BO76" s="64">
        <f t="shared" si="11"/>
        <v>0.58333333333333337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01">
        <v>4607091384604</v>
      </c>
      <c r="E77" s="392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92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01">
        <v>4680115880283</v>
      </c>
      <c r="E78" s="392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92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01">
        <v>4680115883949</v>
      </c>
      <c r="E79" s="392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92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01">
        <v>4680115881518</v>
      </c>
      <c r="E80" s="392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7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92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1">
        <v>4680115881303</v>
      </c>
      <c r="E81" s="392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2">
        <v>315</v>
      </c>
      <c r="X81" s="383">
        <f t="shared" si="6"/>
        <v>315</v>
      </c>
      <c r="Y81" s="36">
        <f t="shared" si="12"/>
        <v>0.65590000000000004</v>
      </c>
      <c r="Z81" s="56"/>
      <c r="AA81" s="57"/>
      <c r="AE81" s="64"/>
      <c r="BB81" s="99" t="s">
        <v>1</v>
      </c>
      <c r="BL81" s="64">
        <f t="shared" si="8"/>
        <v>329.70000000000005</v>
      </c>
      <c r="BM81" s="64">
        <f t="shared" si="9"/>
        <v>329.70000000000005</v>
      </c>
      <c r="BN81" s="64">
        <f t="shared" si="10"/>
        <v>0.58333333333333337</v>
      </c>
      <c r="BO81" s="64">
        <f t="shared" si="11"/>
        <v>0.58333333333333337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1">
        <v>4680115882577</v>
      </c>
      <c r="E82" s="392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92"/>
      <c r="T82" s="34"/>
      <c r="U82" s="34"/>
      <c r="V82" s="35" t="s">
        <v>66</v>
      </c>
      <c r="W82" s="382">
        <v>100</v>
      </c>
      <c r="X82" s="383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01">
        <v>4680115882577</v>
      </c>
      <c r="E83" s="392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92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01">
        <v>4680115882720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92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01">
        <v>4680115880269</v>
      </c>
      <c r="E85" s="392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7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92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1">
        <v>4680115880429</v>
      </c>
      <c r="E86" s="392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92"/>
      <c r="T86" s="34"/>
      <c r="U86" s="34"/>
      <c r="V86" s="35" t="s">
        <v>66</v>
      </c>
      <c r="W86" s="382">
        <v>675</v>
      </c>
      <c r="X86" s="383">
        <f t="shared" si="6"/>
        <v>675</v>
      </c>
      <c r="Y86" s="36">
        <f>IFERROR(IF(X86=0,"",ROUNDUP(X86/H86,0)*0.00937),"")</f>
        <v>1.4055</v>
      </c>
      <c r="Z86" s="56"/>
      <c r="AA86" s="57"/>
      <c r="AE86" s="64"/>
      <c r="BB86" s="104" t="s">
        <v>1</v>
      </c>
      <c r="BL86" s="64">
        <f t="shared" si="8"/>
        <v>711</v>
      </c>
      <c r="BM86" s="64">
        <f t="shared" si="9"/>
        <v>711</v>
      </c>
      <c r="BN86" s="64">
        <f t="shared" si="10"/>
        <v>1.25</v>
      </c>
      <c r="BO86" s="64">
        <f t="shared" si="11"/>
        <v>1.25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01">
        <v>4680115881457</v>
      </c>
      <c r="E87" s="392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92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3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404"/>
      <c r="O88" s="397" t="s">
        <v>70</v>
      </c>
      <c r="P88" s="398"/>
      <c r="Q88" s="398"/>
      <c r="R88" s="398"/>
      <c r="S88" s="398"/>
      <c r="T88" s="398"/>
      <c r="U88" s="399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343.67724867724871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345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3.38741</v>
      </c>
      <c r="Z88" s="385"/>
      <c r="AA88" s="385"/>
    </row>
    <row r="89" spans="1:67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404"/>
      <c r="O89" s="397" t="s">
        <v>70</v>
      </c>
      <c r="P89" s="398"/>
      <c r="Q89" s="398"/>
      <c r="R89" s="398"/>
      <c r="S89" s="398"/>
      <c r="T89" s="398"/>
      <c r="U89" s="399"/>
      <c r="V89" s="37" t="s">
        <v>66</v>
      </c>
      <c r="W89" s="384">
        <f>IFERROR(SUM(W67:W87),"0")</f>
        <v>1575</v>
      </c>
      <c r="X89" s="384">
        <f>IFERROR(SUM(X67:X87),"0")</f>
        <v>1583.8</v>
      </c>
      <c r="Y89" s="37"/>
      <c r="Z89" s="385"/>
      <c r="AA89" s="385"/>
    </row>
    <row r="90" spans="1:67" ht="14.25" hidden="1" customHeight="1" x14ac:dyDescent="0.25">
      <c r="A90" s="389" t="s">
        <v>105</v>
      </c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01">
        <v>4680115881488</v>
      </c>
      <c r="E91" s="392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92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01">
        <v>4680115882775</v>
      </c>
      <c r="E92" s="392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7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92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01">
        <v>4680115880658</v>
      </c>
      <c r="E93" s="392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92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3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04"/>
      <c r="O94" s="397" t="s">
        <v>70</v>
      </c>
      <c r="P94" s="398"/>
      <c r="Q94" s="398"/>
      <c r="R94" s="398"/>
      <c r="S94" s="398"/>
      <c r="T94" s="398"/>
      <c r="U94" s="399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87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404"/>
      <c r="O95" s="397" t="s">
        <v>70</v>
      </c>
      <c r="P95" s="398"/>
      <c r="Q95" s="398"/>
      <c r="R95" s="398"/>
      <c r="S95" s="398"/>
      <c r="T95" s="398"/>
      <c r="U95" s="399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89" t="s">
        <v>61</v>
      </c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01">
        <v>4607091387667</v>
      </c>
      <c r="E97" s="392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92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01">
        <v>4607091387636</v>
      </c>
      <c r="E98" s="392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92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01">
        <v>4607091382426</v>
      </c>
      <c r="E99" s="392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92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01">
        <v>4607091386547</v>
      </c>
      <c r="E100" s="392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92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01">
        <v>4607091382464</v>
      </c>
      <c r="E101" s="392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92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01">
        <v>4680115883444</v>
      </c>
      <c r="E102" s="392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92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1">
        <v>4680115883444</v>
      </c>
      <c r="E103" s="392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2">
        <v>42</v>
      </c>
      <c r="X103" s="383">
        <f t="shared" si="13"/>
        <v>42</v>
      </c>
      <c r="Y103" s="36">
        <f>IFERROR(IF(X103=0,"",ROUNDUP(X103/H103,0)*0.00753),"")</f>
        <v>0.11295000000000001</v>
      </c>
      <c r="Z103" s="56"/>
      <c r="AA103" s="57"/>
      <c r="AE103" s="64"/>
      <c r="BB103" s="115" t="s">
        <v>1</v>
      </c>
      <c r="BL103" s="64">
        <f t="shared" si="14"/>
        <v>46.32</v>
      </c>
      <c r="BM103" s="64">
        <f t="shared" si="15"/>
        <v>46.32</v>
      </c>
      <c r="BN103" s="64">
        <f t="shared" si="16"/>
        <v>9.6153846153846159E-2</v>
      </c>
      <c r="BO103" s="64">
        <f t="shared" si="17"/>
        <v>9.6153846153846159E-2</v>
      </c>
    </row>
    <row r="104" spans="1:67" x14ac:dyDescent="0.2">
      <c r="A104" s="403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04"/>
      <c r="O104" s="397" t="s">
        <v>70</v>
      </c>
      <c r="P104" s="398"/>
      <c r="Q104" s="398"/>
      <c r="R104" s="398"/>
      <c r="S104" s="398"/>
      <c r="T104" s="398"/>
      <c r="U104" s="399"/>
      <c r="V104" s="37" t="s">
        <v>71</v>
      </c>
      <c r="W104" s="384">
        <f>IFERROR(W97/H97,"0")+IFERROR(W98/H98,"0")+IFERROR(W99/H99,"0")+IFERROR(W100/H100,"0")+IFERROR(W101/H101,"0")+IFERROR(W102/H102,"0")+IFERROR(W103/H103,"0")</f>
        <v>15.000000000000002</v>
      </c>
      <c r="X104" s="384">
        <f>IFERROR(X97/H97,"0")+IFERROR(X98/H98,"0")+IFERROR(X99/H99,"0")+IFERROR(X100/H100,"0")+IFERROR(X101/H101,"0")+IFERROR(X102/H102,"0")+IFERROR(X103/H103,"0")</f>
        <v>15.000000000000002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0.11295000000000001</v>
      </c>
      <c r="Z104" s="385"/>
      <c r="AA104" s="385"/>
    </row>
    <row r="105" spans="1:67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404"/>
      <c r="O105" s="397" t="s">
        <v>70</v>
      </c>
      <c r="P105" s="398"/>
      <c r="Q105" s="398"/>
      <c r="R105" s="398"/>
      <c r="S105" s="398"/>
      <c r="T105" s="398"/>
      <c r="U105" s="399"/>
      <c r="V105" s="37" t="s">
        <v>66</v>
      </c>
      <c r="W105" s="384">
        <f>IFERROR(SUM(W97:W103),"0")</f>
        <v>42</v>
      </c>
      <c r="X105" s="384">
        <f>IFERROR(SUM(X97:X103),"0")</f>
        <v>42</v>
      </c>
      <c r="Y105" s="37"/>
      <c r="Z105" s="385"/>
      <c r="AA105" s="385"/>
    </row>
    <row r="106" spans="1:67" ht="14.25" hidden="1" customHeight="1" x14ac:dyDescent="0.25">
      <c r="A106" s="389" t="s">
        <v>72</v>
      </c>
      <c r="B106" s="387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01">
        <v>4607091386967</v>
      </c>
      <c r="E107" s="392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4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92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1">
        <v>4607091386967</v>
      </c>
      <c r="E108" s="392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92"/>
      <c r="T108" s="34"/>
      <c r="U108" s="34"/>
      <c r="V108" s="35" t="s">
        <v>66</v>
      </c>
      <c r="W108" s="382">
        <v>180</v>
      </c>
      <c r="X108" s="383">
        <f t="shared" si="18"/>
        <v>184.8</v>
      </c>
      <c r="Y108" s="36">
        <f>IFERROR(IF(X108=0,"",ROUNDUP(X108/H108,0)*0.02175),"")</f>
        <v>0.47849999999999998</v>
      </c>
      <c r="Z108" s="56"/>
      <c r="AA108" s="57"/>
      <c r="AE108" s="64"/>
      <c r="BB108" s="117" t="s">
        <v>1</v>
      </c>
      <c r="BL108" s="64">
        <f t="shared" si="19"/>
        <v>192.08571428571429</v>
      </c>
      <c r="BM108" s="64">
        <f t="shared" si="20"/>
        <v>197.20800000000003</v>
      </c>
      <c r="BN108" s="64">
        <f t="shared" si="21"/>
        <v>0.38265306122448972</v>
      </c>
      <c r="BO108" s="64">
        <f t="shared" si="22"/>
        <v>0.39285714285714285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1">
        <v>4607091385304</v>
      </c>
      <c r="E109" s="392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92"/>
      <c r="T109" s="34"/>
      <c r="U109" s="34"/>
      <c r="V109" s="35" t="s">
        <v>66</v>
      </c>
      <c r="W109" s="382">
        <v>50</v>
      </c>
      <c r="X109" s="383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01">
        <v>4607091386264</v>
      </c>
      <c r="E110" s="392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92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01">
        <v>4680115882584</v>
      </c>
      <c r="E111" s="392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92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1">
        <v>4680115882584</v>
      </c>
      <c r="E112" s="392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92"/>
      <c r="T112" s="34"/>
      <c r="U112" s="34"/>
      <c r="V112" s="35" t="s">
        <v>66</v>
      </c>
      <c r="W112" s="382">
        <v>49.5</v>
      </c>
      <c r="X112" s="383">
        <f t="shared" si="18"/>
        <v>50.160000000000004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54.9</v>
      </c>
      <c r="BM112" s="64">
        <f t="shared" si="20"/>
        <v>55.631999999999998</v>
      </c>
      <c r="BN112" s="64">
        <f t="shared" si="21"/>
        <v>0.12019230769230768</v>
      </c>
      <c r="BO112" s="64">
        <f t="shared" si="22"/>
        <v>0.12179487179487179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1">
        <v>4607091385731</v>
      </c>
      <c r="E113" s="392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2">
        <v>540</v>
      </c>
      <c r="X113" s="383">
        <f t="shared" si="18"/>
        <v>540</v>
      </c>
      <c r="Y113" s="36">
        <f>IFERROR(IF(X113=0,"",ROUNDUP(X113/H113,0)*0.00753),"")</f>
        <v>1.506</v>
      </c>
      <c r="Z113" s="56"/>
      <c r="AA113" s="57"/>
      <c r="AE113" s="64"/>
      <c r="BB113" s="122" t="s">
        <v>1</v>
      </c>
      <c r="BL113" s="64">
        <f t="shared" si="19"/>
        <v>594.39999999999986</v>
      </c>
      <c r="BM113" s="64">
        <f t="shared" si="20"/>
        <v>594.39999999999986</v>
      </c>
      <c r="BN113" s="64">
        <f t="shared" si="21"/>
        <v>1.2820512820512819</v>
      </c>
      <c r="BO113" s="64">
        <f t="shared" si="22"/>
        <v>1.2820512820512819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401">
        <v>4680115880894</v>
      </c>
      <c r="E114" s="392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92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01">
        <v>4680115880214</v>
      </c>
      <c r="E115" s="392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92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01">
        <v>4680115885233</v>
      </c>
      <c r="E116" s="392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24" t="s">
        <v>201</v>
      </c>
      <c r="P116" s="391"/>
      <c r="Q116" s="391"/>
      <c r="R116" s="391"/>
      <c r="S116" s="392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01">
        <v>4680115884915</v>
      </c>
      <c r="E117" s="392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482" t="s">
        <v>204</v>
      </c>
      <c r="P117" s="391"/>
      <c r="Q117" s="391"/>
      <c r="R117" s="391"/>
      <c r="S117" s="392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1">
        <v>4607091385427</v>
      </c>
      <c r="E118" s="392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92"/>
      <c r="T118" s="34"/>
      <c r="U118" s="34"/>
      <c r="V118" s="35" t="s">
        <v>66</v>
      </c>
      <c r="W118" s="382">
        <v>55</v>
      </c>
      <c r="X118" s="383">
        <f t="shared" si="18"/>
        <v>57</v>
      </c>
      <c r="Y118" s="36">
        <f>IFERROR(IF(X118=0,"",ROUNDUP(X118/H118,0)*0.00753),"")</f>
        <v>0.14307</v>
      </c>
      <c r="Z118" s="56"/>
      <c r="AA118" s="57"/>
      <c r="AE118" s="64"/>
      <c r="BB118" s="127" t="s">
        <v>1</v>
      </c>
      <c r="BL118" s="64">
        <f t="shared" si="19"/>
        <v>59.986666666666657</v>
      </c>
      <c r="BM118" s="64">
        <f t="shared" si="20"/>
        <v>62.167999999999999</v>
      </c>
      <c r="BN118" s="64">
        <f t="shared" si="21"/>
        <v>0.11752136752136751</v>
      </c>
      <c r="BO118" s="64">
        <f t="shared" si="22"/>
        <v>0.12179487179487179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01">
        <v>4680115882645</v>
      </c>
      <c r="E119" s="392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92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01">
        <v>4680115884311</v>
      </c>
      <c r="E120" s="392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708" t="s">
        <v>211</v>
      </c>
      <c r="P120" s="391"/>
      <c r="Q120" s="391"/>
      <c r="R120" s="391"/>
      <c r="S120" s="392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01">
        <v>4680115884403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91"/>
      <c r="Q121" s="391"/>
      <c r="R121" s="391"/>
      <c r="S121" s="392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3"/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404"/>
      <c r="O122" s="397" t="s">
        <v>70</v>
      </c>
      <c r="P122" s="398"/>
      <c r="Q122" s="398"/>
      <c r="R122" s="398"/>
      <c r="S122" s="398"/>
      <c r="T122" s="398"/>
      <c r="U122" s="399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264.46428571428572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266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2.4011399999999998</v>
      </c>
      <c r="Z122" s="385"/>
      <c r="AA122" s="385"/>
    </row>
    <row r="123" spans="1:67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404"/>
      <c r="O123" s="397" t="s">
        <v>70</v>
      </c>
      <c r="P123" s="398"/>
      <c r="Q123" s="398"/>
      <c r="R123" s="398"/>
      <c r="S123" s="398"/>
      <c r="T123" s="398"/>
      <c r="U123" s="399"/>
      <c r="V123" s="37" t="s">
        <v>66</v>
      </c>
      <c r="W123" s="384">
        <f>IFERROR(SUM(W107:W121),"0")</f>
        <v>874.5</v>
      </c>
      <c r="X123" s="384">
        <f>IFERROR(SUM(X107:X121),"0")</f>
        <v>882.36</v>
      </c>
      <c r="Y123" s="37"/>
      <c r="Z123" s="385"/>
      <c r="AA123" s="385"/>
    </row>
    <row r="124" spans="1:67" ht="14.25" hidden="1" customHeight="1" x14ac:dyDescent="0.25">
      <c r="A124" s="389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75"/>
      <c r="AA124" s="375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401">
        <v>4680115881532</v>
      </c>
      <c r="E125" s="392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92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401">
        <v>4680115881532</v>
      </c>
      <c r="E126" s="392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401">
        <v>4680115882652</v>
      </c>
      <c r="E127" s="392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92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401">
        <v>4680115880238</v>
      </c>
      <c r="E128" s="392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92"/>
      <c r="T128" s="34"/>
      <c r="U128" s="34"/>
      <c r="V128" s="35" t="s">
        <v>66</v>
      </c>
      <c r="W128" s="382">
        <v>165</v>
      </c>
      <c r="X128" s="383">
        <f>IFERROR(IF(W128="",0,CEILING((W128/$H128),1)*$H128),"")</f>
        <v>166.32</v>
      </c>
      <c r="Y128" s="36">
        <f>IFERROR(IF(X128=0,"",ROUNDUP(X128/H128,0)*0.00753),"")</f>
        <v>0.63251999999999997</v>
      </c>
      <c r="Z128" s="56"/>
      <c r="AA128" s="57"/>
      <c r="AE128" s="64"/>
      <c r="BB128" s="134" t="s">
        <v>1</v>
      </c>
      <c r="BL128" s="64">
        <f>IFERROR(W128*I128/H128,"0")</f>
        <v>188.16666666666666</v>
      </c>
      <c r="BM128" s="64">
        <f>IFERROR(X128*I128/H128,"0")</f>
        <v>189.67199999999997</v>
      </c>
      <c r="BN128" s="64">
        <f>IFERROR(1/J128*(W128/H128),"0")</f>
        <v>0.53418803418803418</v>
      </c>
      <c r="BO128" s="64">
        <f>IFERROR(1/J128*(X128/H128),"0")</f>
        <v>0.53846153846153844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401">
        <v>4680115881464</v>
      </c>
      <c r="E129" s="392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92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3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04"/>
      <c r="O130" s="397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84">
        <f>IFERROR(W125/H125,"0")+IFERROR(W126/H126,"0")+IFERROR(W127/H127,"0")+IFERROR(W128/H128,"0")+IFERROR(W129/H129,"0")</f>
        <v>83.333333333333329</v>
      </c>
      <c r="X130" s="384">
        <f>IFERROR(X125/H125,"0")+IFERROR(X126/H126,"0")+IFERROR(X127/H127,"0")+IFERROR(X128/H128,"0")+IFERROR(X129/H129,"0")</f>
        <v>84</v>
      </c>
      <c r="Y130" s="384">
        <f>IFERROR(IF(Y125="",0,Y125),"0")+IFERROR(IF(Y126="",0,Y126),"0")+IFERROR(IF(Y127="",0,Y127),"0")+IFERROR(IF(Y128="",0,Y128),"0")+IFERROR(IF(Y129="",0,Y129),"0")</f>
        <v>0.63251999999999997</v>
      </c>
      <c r="Z130" s="385"/>
      <c r="AA130" s="385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04"/>
      <c r="O131" s="397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84">
        <f>IFERROR(SUM(W125:W129),"0")</f>
        <v>165</v>
      </c>
      <c r="X131" s="384">
        <f>IFERROR(SUM(X125:X129),"0")</f>
        <v>166.32</v>
      </c>
      <c r="Y131" s="37"/>
      <c r="Z131" s="385"/>
      <c r="AA131" s="385"/>
    </row>
    <row r="132" spans="1:67" ht="16.5" hidden="1" customHeight="1" x14ac:dyDescent="0.25">
      <c r="A132" s="388" t="s">
        <v>225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6"/>
      <c r="AA132" s="376"/>
    </row>
    <row r="133" spans="1:67" ht="14.25" hidden="1" customHeight="1" x14ac:dyDescent="0.25">
      <c r="A133" s="389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401">
        <v>4607091385168</v>
      </c>
      <c r="E134" s="392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401">
        <v>4607091385168</v>
      </c>
      <c r="E135" s="392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2">
        <v>700</v>
      </c>
      <c r="X135" s="383">
        <f>IFERROR(IF(W135="",0,CEILING((W135/$H135),1)*$H135),"")</f>
        <v>705.6</v>
      </c>
      <c r="Y135" s="36">
        <f>IFERROR(IF(X135=0,"",ROUNDUP(X135/H135,0)*0.02175),"")</f>
        <v>1.827</v>
      </c>
      <c r="Z135" s="56"/>
      <c r="AA135" s="57"/>
      <c r="AE135" s="64"/>
      <c r="BB135" s="137" t="s">
        <v>1</v>
      </c>
      <c r="BL135" s="64">
        <f>IFERROR(W135*I135/H135,"0")</f>
        <v>746.5</v>
      </c>
      <c r="BM135" s="64">
        <f>IFERROR(X135*I135/H135,"0")</f>
        <v>752.47199999999998</v>
      </c>
      <c r="BN135" s="64">
        <f>IFERROR(1/J135*(W135/H135),"0")</f>
        <v>1.4880952380952379</v>
      </c>
      <c r="BO135" s="64">
        <f>IFERROR(1/J135*(X135/H135),"0")</f>
        <v>1.5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401">
        <v>4607091383256</v>
      </c>
      <c r="E136" s="392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92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401">
        <v>4607091385748</v>
      </c>
      <c r="E137" s="392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92"/>
      <c r="T137" s="34"/>
      <c r="U137" s="34"/>
      <c r="V137" s="35" t="s">
        <v>66</v>
      </c>
      <c r="W137" s="382">
        <v>405</v>
      </c>
      <c r="X137" s="383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401">
        <v>4680115884533</v>
      </c>
      <c r="E138" s="392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92"/>
      <c r="T138" s="34"/>
      <c r="U138" s="34"/>
      <c r="V138" s="35" t="s">
        <v>66</v>
      </c>
      <c r="W138" s="382">
        <v>9</v>
      </c>
      <c r="X138" s="383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403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04"/>
      <c r="O139" s="397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84">
        <f>IFERROR(W134/H134,"0")+IFERROR(W135/H135,"0")+IFERROR(W136/H136,"0")+IFERROR(W137/H137,"0")+IFERROR(W138/H138,"0")</f>
        <v>238.33333333333331</v>
      </c>
      <c r="X139" s="384">
        <f>IFERROR(X134/H134,"0")+IFERROR(X135/H135,"0")+IFERROR(X136/H136,"0")+IFERROR(X137/H137,"0")+IFERROR(X138/H138,"0")</f>
        <v>239</v>
      </c>
      <c r="Y139" s="384">
        <f>IFERROR(IF(Y134="",0,Y134),"0")+IFERROR(IF(Y135="",0,Y135),"0")+IFERROR(IF(Y136="",0,Y136),"0")+IFERROR(IF(Y137="",0,Y137),"0")+IFERROR(IF(Y138="",0,Y138),"0")</f>
        <v>2.9941500000000003</v>
      </c>
      <c r="Z139" s="385"/>
      <c r="AA139" s="385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04"/>
      <c r="O140" s="397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84">
        <f>IFERROR(SUM(W134:W138),"0")</f>
        <v>1114</v>
      </c>
      <c r="X140" s="384">
        <f>IFERROR(SUM(X134:X138),"0")</f>
        <v>1119.5999999999999</v>
      </c>
      <c r="Y140" s="37"/>
      <c r="Z140" s="385"/>
      <c r="AA140" s="385"/>
    </row>
    <row r="141" spans="1:67" ht="27.75" hidden="1" customHeight="1" x14ac:dyDescent="0.2">
      <c r="A141" s="458" t="s">
        <v>235</v>
      </c>
      <c r="B141" s="459"/>
      <c r="C141" s="459"/>
      <c r="D141" s="459"/>
      <c r="E141" s="459"/>
      <c r="F141" s="459"/>
      <c r="G141" s="459"/>
      <c r="H141" s="459"/>
      <c r="I141" s="459"/>
      <c r="J141" s="459"/>
      <c r="K141" s="459"/>
      <c r="L141" s="459"/>
      <c r="M141" s="459"/>
      <c r="N141" s="459"/>
      <c r="O141" s="459"/>
      <c r="P141" s="459"/>
      <c r="Q141" s="459"/>
      <c r="R141" s="459"/>
      <c r="S141" s="459"/>
      <c r="T141" s="459"/>
      <c r="U141" s="459"/>
      <c r="V141" s="459"/>
      <c r="W141" s="459"/>
      <c r="X141" s="459"/>
      <c r="Y141" s="459"/>
      <c r="Z141" s="48"/>
      <c r="AA141" s="48"/>
    </row>
    <row r="142" spans="1:67" ht="16.5" hidden="1" customHeight="1" x14ac:dyDescent="0.25">
      <c r="A142" s="388" t="s">
        <v>236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6"/>
      <c r="AA142" s="376"/>
    </row>
    <row r="143" spans="1:67" ht="14.25" hidden="1" customHeight="1" x14ac:dyDescent="0.25">
      <c r="A143" s="389" t="s">
        <v>113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401">
        <v>4607091383423</v>
      </c>
      <c r="E144" s="392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401">
        <v>4680115885707</v>
      </c>
      <c r="E145" s="392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7" t="s">
        <v>241</v>
      </c>
      <c r="P145" s="391"/>
      <c r="Q145" s="391"/>
      <c r="R145" s="391"/>
      <c r="S145" s="392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401">
        <v>4680115885660</v>
      </c>
      <c r="E146" s="392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3" t="s">
        <v>244</v>
      </c>
      <c r="P146" s="391"/>
      <c r="Q146" s="391"/>
      <c r="R146" s="391"/>
      <c r="S146" s="392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401">
        <v>4680115885691</v>
      </c>
      <c r="E147" s="392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6" t="s">
        <v>247</v>
      </c>
      <c r="P147" s="391"/>
      <c r="Q147" s="391"/>
      <c r="R147" s="391"/>
      <c r="S147" s="392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401">
        <v>4680115885714</v>
      </c>
      <c r="E148" s="392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0" t="s">
        <v>250</v>
      </c>
      <c r="P148" s="391"/>
      <c r="Q148" s="391"/>
      <c r="R148" s="391"/>
      <c r="S148" s="392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3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404"/>
      <c r="O149" s="397" t="s">
        <v>70</v>
      </c>
      <c r="P149" s="398"/>
      <c r="Q149" s="398"/>
      <c r="R149" s="398"/>
      <c r="S149" s="398"/>
      <c r="T149" s="398"/>
      <c r="U149" s="399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404"/>
      <c r="O150" s="397" t="s">
        <v>70</v>
      </c>
      <c r="P150" s="398"/>
      <c r="Q150" s="398"/>
      <c r="R150" s="398"/>
      <c r="S150" s="398"/>
      <c r="T150" s="398"/>
      <c r="U150" s="399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388" t="s">
        <v>251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76"/>
      <c r="AA151" s="376"/>
    </row>
    <row r="152" spans="1:67" ht="14.25" hidden="1" customHeight="1" x14ac:dyDescent="0.25">
      <c r="A152" s="389" t="s">
        <v>61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401">
        <v>4680115880993</v>
      </c>
      <c r="E153" s="392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92"/>
      <c r="T153" s="34"/>
      <c r="U153" s="34"/>
      <c r="V153" s="35" t="s">
        <v>66</v>
      </c>
      <c r="W153" s="382">
        <v>40</v>
      </c>
      <c r="X153" s="383">
        <f t="shared" ref="X153:X160" si="23">IFERROR(IF(W153="",0,CEILING((W153/$H153),1)*$H153),"")</f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ref="BL153:BL160" si="24">IFERROR(W153*I153/H153,"0")</f>
        <v>42.476190476190474</v>
      </c>
      <c r="BM153" s="64">
        <f t="shared" ref="BM153:BM160" si="25">IFERROR(X153*I153/H153,"0")</f>
        <v>44.599999999999994</v>
      </c>
      <c r="BN153" s="64">
        <f t="shared" ref="BN153:BN160" si="26">IFERROR(1/J153*(W153/H153),"0")</f>
        <v>6.1050061050061048E-2</v>
      </c>
      <c r="BO153" s="64">
        <f t="shared" ref="BO153:BO160" si="27">IFERROR(1/J153*(X153/H153),"0")</f>
        <v>6.4102564102564097E-2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401">
        <v>4680115881761</v>
      </c>
      <c r="E154" s="392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401">
        <v>4680115881563</v>
      </c>
      <c r="E155" s="392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401">
        <v>4680115880986</v>
      </c>
      <c r="E156" s="392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92"/>
      <c r="T156" s="34"/>
      <c r="U156" s="34"/>
      <c r="V156" s="35" t="s">
        <v>66</v>
      </c>
      <c r="W156" s="382">
        <v>105</v>
      </c>
      <c r="X156" s="383">
        <f t="shared" si="23"/>
        <v>105</v>
      </c>
      <c r="Y156" s="36">
        <f>IFERROR(IF(X156=0,"",ROUNDUP(X156/H156,0)*0.00502),"")</f>
        <v>0.251</v>
      </c>
      <c r="Z156" s="56"/>
      <c r="AA156" s="57"/>
      <c r="AE156" s="64"/>
      <c r="BB156" s="149" t="s">
        <v>1</v>
      </c>
      <c r="BL156" s="64">
        <f t="shared" si="24"/>
        <v>111.5</v>
      </c>
      <c r="BM156" s="64">
        <f t="shared" si="25"/>
        <v>111.5</v>
      </c>
      <c r="BN156" s="64">
        <f t="shared" si="26"/>
        <v>0.21367521367521369</v>
      </c>
      <c r="BO156" s="64">
        <f t="shared" si="27"/>
        <v>0.21367521367521369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401">
        <v>4680115881785</v>
      </c>
      <c r="E157" s="392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92"/>
      <c r="T157" s="34"/>
      <c r="U157" s="34"/>
      <c r="V157" s="35" t="s">
        <v>66</v>
      </c>
      <c r="W157" s="382">
        <v>140</v>
      </c>
      <c r="X157" s="383">
        <f t="shared" si="23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4"/>
        <v>148.66666666666666</v>
      </c>
      <c r="BM157" s="64">
        <f t="shared" si="25"/>
        <v>149.41</v>
      </c>
      <c r="BN157" s="64">
        <f t="shared" si="26"/>
        <v>0.28490028490028491</v>
      </c>
      <c r="BO157" s="64">
        <f t="shared" si="27"/>
        <v>0.28632478632478636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401">
        <v>4680115881679</v>
      </c>
      <c r="E158" s="392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92"/>
      <c r="T158" s="34"/>
      <c r="U158" s="34"/>
      <c r="V158" s="35" t="s">
        <v>66</v>
      </c>
      <c r="W158" s="382">
        <v>157.5</v>
      </c>
      <c r="X158" s="383">
        <f t="shared" si="23"/>
        <v>157.5</v>
      </c>
      <c r="Y158" s="36">
        <f>IFERROR(IF(X158=0,"",ROUNDUP(X158/H158,0)*0.00502),"")</f>
        <v>0.3765</v>
      </c>
      <c r="Z158" s="56"/>
      <c r="AA158" s="57"/>
      <c r="AE158" s="64"/>
      <c r="BB158" s="151" t="s">
        <v>1</v>
      </c>
      <c r="BL158" s="64">
        <f t="shared" si="24"/>
        <v>165</v>
      </c>
      <c r="BM158" s="64">
        <f t="shared" si="25"/>
        <v>165</v>
      </c>
      <c r="BN158" s="64">
        <f t="shared" si="26"/>
        <v>0.32051282051282054</v>
      </c>
      <c r="BO158" s="64">
        <f t="shared" si="27"/>
        <v>0.32051282051282054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401">
        <v>4680115880191</v>
      </c>
      <c r="E159" s="392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92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401">
        <v>4680115883963</v>
      </c>
      <c r="E160" s="392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92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3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04"/>
      <c r="O161" s="397" t="s">
        <v>70</v>
      </c>
      <c r="P161" s="398"/>
      <c r="Q161" s="398"/>
      <c r="R161" s="398"/>
      <c r="S161" s="398"/>
      <c r="T161" s="398"/>
      <c r="U161" s="399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201.19047619047618</v>
      </c>
      <c r="X161" s="384">
        <f>IFERROR(X153/H153,"0")+IFERROR(X154/H154,"0")+IFERROR(X155/H155,"0")+IFERROR(X156/H156,"0")+IFERROR(X157/H157,"0")+IFERROR(X158/H158,"0")+IFERROR(X159/H159,"0")+IFERROR(X160/H160,"0")</f>
        <v>202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1.0391400000000002</v>
      </c>
      <c r="Z161" s="385"/>
      <c r="AA161" s="385"/>
    </row>
    <row r="162" spans="1:67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404"/>
      <c r="O162" s="397" t="s">
        <v>70</v>
      </c>
      <c r="P162" s="398"/>
      <c r="Q162" s="398"/>
      <c r="R162" s="398"/>
      <c r="S162" s="398"/>
      <c r="T162" s="398"/>
      <c r="U162" s="399"/>
      <c r="V162" s="37" t="s">
        <v>66</v>
      </c>
      <c r="W162" s="384">
        <f>IFERROR(SUM(W153:W160),"0")</f>
        <v>442.5</v>
      </c>
      <c r="X162" s="384">
        <f>IFERROR(SUM(X153:X160),"0")</f>
        <v>445.20000000000005</v>
      </c>
      <c r="Y162" s="37"/>
      <c r="Z162" s="385"/>
      <c r="AA162" s="385"/>
    </row>
    <row r="163" spans="1:67" ht="16.5" hidden="1" customHeight="1" x14ac:dyDescent="0.25">
      <c r="A163" s="388" t="s">
        <v>268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6"/>
      <c r="AA163" s="376"/>
    </row>
    <row r="164" spans="1:67" ht="14.25" hidden="1" customHeight="1" x14ac:dyDescent="0.25">
      <c r="A164" s="389" t="s">
        <v>113</v>
      </c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  <c r="U164" s="387"/>
      <c r="V164" s="387"/>
      <c r="W164" s="387"/>
      <c r="X164" s="387"/>
      <c r="Y164" s="387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401">
        <v>4680115881402</v>
      </c>
      <c r="E165" s="392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92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401">
        <v>4680115881396</v>
      </c>
      <c r="E166" s="392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92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3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04"/>
      <c r="O167" s="397" t="s">
        <v>70</v>
      </c>
      <c r="P167" s="398"/>
      <c r="Q167" s="398"/>
      <c r="R167" s="398"/>
      <c r="S167" s="398"/>
      <c r="T167" s="398"/>
      <c r="U167" s="399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404"/>
      <c r="O168" s="397" t="s">
        <v>70</v>
      </c>
      <c r="P168" s="398"/>
      <c r="Q168" s="398"/>
      <c r="R168" s="398"/>
      <c r="S168" s="398"/>
      <c r="T168" s="398"/>
      <c r="U168" s="399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89" t="s">
        <v>105</v>
      </c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  <c r="U169" s="387"/>
      <c r="V169" s="387"/>
      <c r="W169" s="387"/>
      <c r="X169" s="387"/>
      <c r="Y169" s="387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401">
        <v>4680115882935</v>
      </c>
      <c r="E170" s="392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7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92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401">
        <v>4680115880764</v>
      </c>
      <c r="E171" s="392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92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3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04"/>
      <c r="O172" s="397" t="s">
        <v>70</v>
      </c>
      <c r="P172" s="398"/>
      <c r="Q172" s="398"/>
      <c r="R172" s="398"/>
      <c r="S172" s="398"/>
      <c r="T172" s="398"/>
      <c r="U172" s="399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87"/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404"/>
      <c r="O173" s="397" t="s">
        <v>70</v>
      </c>
      <c r="P173" s="398"/>
      <c r="Q173" s="398"/>
      <c r="R173" s="398"/>
      <c r="S173" s="398"/>
      <c r="T173" s="398"/>
      <c r="U173" s="399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89" t="s">
        <v>61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401">
        <v>4680115882683</v>
      </c>
      <c r="E175" s="392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2">
        <v>50</v>
      </c>
      <c r="X175" s="383">
        <f t="shared" ref="X175:X182" si="28"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 t="shared" ref="BL175:BL182" si="29">IFERROR(W175*I175/H175,"0")</f>
        <v>51.944444444444443</v>
      </c>
      <c r="BM175" s="64">
        <f t="shared" ref="BM175:BM182" si="30">IFERROR(X175*I175/H175,"0")</f>
        <v>56.099999999999994</v>
      </c>
      <c r="BN175" s="64">
        <f t="shared" ref="BN175:BN182" si="31">IFERROR(1/J175*(W175/H175),"0")</f>
        <v>7.716049382716049E-2</v>
      </c>
      <c r="BO175" s="64">
        <f t="shared" ref="BO175:BO182" si="32">IFERROR(1/J175*(X175/H175),"0")</f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401">
        <v>4680115882690</v>
      </c>
      <c r="E176" s="392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2">
        <v>50</v>
      </c>
      <c r="X176" s="383">
        <f t="shared" si="28"/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59" t="s">
        <v>1</v>
      </c>
      <c r="BL176" s="64">
        <f t="shared" si="29"/>
        <v>51.944444444444443</v>
      </c>
      <c r="BM176" s="64">
        <f t="shared" si="30"/>
        <v>56.099999999999994</v>
      </c>
      <c r="BN176" s="64">
        <f t="shared" si="31"/>
        <v>7.716049382716049E-2</v>
      </c>
      <c r="BO176" s="64">
        <f t="shared" si="32"/>
        <v>8.3333333333333329E-2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401">
        <v>4680115882669</v>
      </c>
      <c r="E177" s="392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2">
        <v>110</v>
      </c>
      <c r="X177" s="383">
        <f t="shared" si="28"/>
        <v>113.4</v>
      </c>
      <c r="Y177" s="36">
        <f>IFERROR(IF(X177=0,"",ROUNDUP(X177/H177,0)*0.00937),"")</f>
        <v>0.19677</v>
      </c>
      <c r="Z177" s="56"/>
      <c r="AA177" s="57"/>
      <c r="AE177" s="64"/>
      <c r="BB177" s="160" t="s">
        <v>1</v>
      </c>
      <c r="BL177" s="64">
        <f t="shared" si="29"/>
        <v>114.27777777777777</v>
      </c>
      <c r="BM177" s="64">
        <f t="shared" si="30"/>
        <v>117.81</v>
      </c>
      <c r="BN177" s="64">
        <f t="shared" si="31"/>
        <v>0.16975308641975309</v>
      </c>
      <c r="BO177" s="64">
        <f t="shared" si="32"/>
        <v>0.17499999999999999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401">
        <v>4680115882676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92"/>
      <c r="T178" s="34"/>
      <c r="U178" s="34"/>
      <c r="V178" s="35" t="s">
        <v>66</v>
      </c>
      <c r="W178" s="382">
        <v>50</v>
      </c>
      <c r="X178" s="383">
        <f t="shared" si="28"/>
        <v>54</v>
      </c>
      <c r="Y178" s="36">
        <f>IFERROR(IF(X178=0,"",ROUNDUP(X178/H178,0)*0.00937),"")</f>
        <v>9.3700000000000006E-2</v>
      </c>
      <c r="Z178" s="56"/>
      <c r="AA178" s="57"/>
      <c r="AE178" s="64"/>
      <c r="BB178" s="161" t="s">
        <v>1</v>
      </c>
      <c r="BL178" s="64">
        <f t="shared" si="29"/>
        <v>51.944444444444443</v>
      </c>
      <c r="BM178" s="64">
        <f t="shared" si="30"/>
        <v>56.099999999999994</v>
      </c>
      <c r="BN178" s="64">
        <f t="shared" si="31"/>
        <v>7.716049382716049E-2</v>
      </c>
      <c r="BO178" s="64">
        <f t="shared" si="32"/>
        <v>8.3333333333333329E-2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401">
        <v>4680115884014</v>
      </c>
      <c r="E179" s="392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401">
        <v>4680115884007</v>
      </c>
      <c r="E180" s="392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92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401">
        <v>4680115884038</v>
      </c>
      <c r="E181" s="392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92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401">
        <v>4680115884021</v>
      </c>
      <c r="E182" s="392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92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3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404"/>
      <c r="O183" s="397" t="s">
        <v>70</v>
      </c>
      <c r="P183" s="398"/>
      <c r="Q183" s="398"/>
      <c r="R183" s="398"/>
      <c r="S183" s="398"/>
      <c r="T183" s="398"/>
      <c r="U183" s="399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48.148148148148145</v>
      </c>
      <c r="X183" s="384">
        <f>IFERROR(X175/H175,"0")+IFERROR(X176/H176,"0")+IFERROR(X177/H177,"0")+IFERROR(X178/H178,"0")+IFERROR(X179/H179,"0")+IFERROR(X180/H180,"0")+IFERROR(X181/H181,"0")+IFERROR(X182/H182,"0")</f>
        <v>51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0.47787000000000002</v>
      </c>
      <c r="Z183" s="385"/>
      <c r="AA183" s="385"/>
    </row>
    <row r="184" spans="1:67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404"/>
      <c r="O184" s="397" t="s">
        <v>70</v>
      </c>
      <c r="P184" s="398"/>
      <c r="Q184" s="398"/>
      <c r="R184" s="398"/>
      <c r="S184" s="398"/>
      <c r="T184" s="398"/>
      <c r="U184" s="399"/>
      <c r="V184" s="37" t="s">
        <v>66</v>
      </c>
      <c r="W184" s="384">
        <f>IFERROR(SUM(W175:W182),"0")</f>
        <v>260</v>
      </c>
      <c r="X184" s="384">
        <f>IFERROR(SUM(X175:X182),"0")</f>
        <v>275.39999999999998</v>
      </c>
      <c r="Y184" s="37"/>
      <c r="Z184" s="385"/>
      <c r="AA184" s="385"/>
    </row>
    <row r="185" spans="1:67" ht="14.25" hidden="1" customHeight="1" x14ac:dyDescent="0.25">
      <c r="A185" s="389" t="s">
        <v>72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401">
        <v>4680115881556</v>
      </c>
      <c r="E186" s="392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92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401">
        <v>4680115881594</v>
      </c>
      <c r="E187" s="392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92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401">
        <v>4680115880962</v>
      </c>
      <c r="E188" s="392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4" t="s">
        <v>299</v>
      </c>
      <c r="P188" s="391"/>
      <c r="Q188" s="391"/>
      <c r="R188" s="391"/>
      <c r="S188" s="392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401">
        <v>4680115881617</v>
      </c>
      <c r="E189" s="392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92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401">
        <v>4680115880573</v>
      </c>
      <c r="E190" s="392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304</v>
      </c>
      <c r="P190" s="391"/>
      <c r="Q190" s="391"/>
      <c r="R190" s="391"/>
      <c r="S190" s="392"/>
      <c r="T190" s="34"/>
      <c r="U190" s="34"/>
      <c r="V190" s="35" t="s">
        <v>66</v>
      </c>
      <c r="W190" s="382">
        <v>50</v>
      </c>
      <c r="X190" s="383">
        <f t="shared" si="33"/>
        <v>52.199999999999996</v>
      </c>
      <c r="Y190" s="36">
        <f>IFERROR(IF(X190=0,"",ROUNDUP(X190/H190,0)*0.02175),"")</f>
        <v>0.1305</v>
      </c>
      <c r="Z190" s="56"/>
      <c r="AA190" s="57"/>
      <c r="AE190" s="64"/>
      <c r="BB190" s="170" t="s">
        <v>1</v>
      </c>
      <c r="BL190" s="64">
        <f t="shared" si="34"/>
        <v>53.241379310344833</v>
      </c>
      <c r="BM190" s="64">
        <f t="shared" si="35"/>
        <v>55.583999999999996</v>
      </c>
      <c r="BN190" s="64">
        <f t="shared" si="36"/>
        <v>0.10262725779967159</v>
      </c>
      <c r="BO190" s="64">
        <f t="shared" si="37"/>
        <v>0.10714285714285714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401">
        <v>4680115881228</v>
      </c>
      <c r="E191" s="392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92"/>
      <c r="T191" s="34"/>
      <c r="U191" s="34"/>
      <c r="V191" s="35" t="s">
        <v>66</v>
      </c>
      <c r="W191" s="382">
        <v>120</v>
      </c>
      <c r="X191" s="383">
        <f t="shared" si="33"/>
        <v>120</v>
      </c>
      <c r="Y191" s="36">
        <f>IFERROR(IF(X191=0,"",ROUNDUP(X191/H191,0)*0.00753),"")</f>
        <v>0.3765</v>
      </c>
      <c r="Z191" s="56"/>
      <c r="AA191" s="57"/>
      <c r="AE191" s="64"/>
      <c r="BB191" s="171" t="s">
        <v>1</v>
      </c>
      <c r="BL191" s="64">
        <f t="shared" si="34"/>
        <v>133.60000000000002</v>
      </c>
      <c r="BM191" s="64">
        <f t="shared" si="35"/>
        <v>133.60000000000002</v>
      </c>
      <c r="BN191" s="64">
        <f t="shared" si="36"/>
        <v>0.32051282051282048</v>
      </c>
      <c r="BO191" s="64">
        <f t="shared" si="37"/>
        <v>0.32051282051282048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401">
        <v>4680115881037</v>
      </c>
      <c r="E192" s="392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92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401">
        <v>4680115881211</v>
      </c>
      <c r="E193" s="392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92"/>
      <c r="T193" s="34"/>
      <c r="U193" s="34"/>
      <c r="V193" s="35" t="s">
        <v>66</v>
      </c>
      <c r="W193" s="382">
        <v>280</v>
      </c>
      <c r="X193" s="383">
        <f t="shared" si="33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3" t="s">
        <v>1</v>
      </c>
      <c r="BL193" s="64">
        <f t="shared" si="34"/>
        <v>303.33333333333337</v>
      </c>
      <c r="BM193" s="64">
        <f t="shared" si="35"/>
        <v>304.20000000000005</v>
      </c>
      <c r="BN193" s="64">
        <f t="shared" si="36"/>
        <v>0.74786324786324787</v>
      </c>
      <c r="BO193" s="64">
        <f t="shared" si="37"/>
        <v>0.75000000000000011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401">
        <v>4680115881020</v>
      </c>
      <c r="E194" s="392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92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401">
        <v>4680115882195</v>
      </c>
      <c r="E195" s="392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92"/>
      <c r="T195" s="34"/>
      <c r="U195" s="34"/>
      <c r="V195" s="35" t="s">
        <v>66</v>
      </c>
      <c r="W195" s="382">
        <v>240</v>
      </c>
      <c r="X195" s="383">
        <f t="shared" si="33"/>
        <v>240</v>
      </c>
      <c r="Y195" s="36">
        <f t="shared" ref="Y195:Y201" si="38">IFERROR(IF(X195=0,"",ROUNDUP(X195/H195,0)*0.00753),"")</f>
        <v>0.753</v>
      </c>
      <c r="Z195" s="56"/>
      <c r="AA195" s="57"/>
      <c r="AE195" s="64"/>
      <c r="BB195" s="175" t="s">
        <v>1</v>
      </c>
      <c r="BL195" s="64">
        <f t="shared" si="34"/>
        <v>269</v>
      </c>
      <c r="BM195" s="64">
        <f t="shared" si="35"/>
        <v>269</v>
      </c>
      <c r="BN195" s="64">
        <f t="shared" si="36"/>
        <v>0.64102564102564097</v>
      </c>
      <c r="BO195" s="64">
        <f t="shared" si="37"/>
        <v>0.64102564102564097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401">
        <v>4680115882607</v>
      </c>
      <c r="E196" s="392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47" t="s">
        <v>317</v>
      </c>
      <c r="P196" s="391"/>
      <c r="Q196" s="391"/>
      <c r="R196" s="391"/>
      <c r="S196" s="392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401">
        <v>4680115880092</v>
      </c>
      <c r="E197" s="392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92"/>
      <c r="T197" s="34"/>
      <c r="U197" s="34"/>
      <c r="V197" s="35" t="s">
        <v>66</v>
      </c>
      <c r="W197" s="382">
        <v>320</v>
      </c>
      <c r="X197" s="383">
        <f t="shared" si="33"/>
        <v>321.59999999999997</v>
      </c>
      <c r="Y197" s="36">
        <f t="shared" si="38"/>
        <v>1.00902</v>
      </c>
      <c r="Z197" s="56"/>
      <c r="AA197" s="57"/>
      <c r="AE197" s="64"/>
      <c r="BB197" s="177" t="s">
        <v>1</v>
      </c>
      <c r="BL197" s="64">
        <f t="shared" si="34"/>
        <v>356.26666666666671</v>
      </c>
      <c r="BM197" s="64">
        <f t="shared" si="35"/>
        <v>358.048</v>
      </c>
      <c r="BN197" s="64">
        <f t="shared" si="36"/>
        <v>0.85470085470085477</v>
      </c>
      <c r="BO197" s="64">
        <f t="shared" si="37"/>
        <v>0.85897435897435892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401">
        <v>4680115880221</v>
      </c>
      <c r="E198" s="392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4" t="s">
        <v>323</v>
      </c>
      <c r="P198" s="391"/>
      <c r="Q198" s="391"/>
      <c r="R198" s="391"/>
      <c r="S198" s="392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401">
        <v>4680115882942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326</v>
      </c>
      <c r="P199" s="391"/>
      <c r="Q199" s="391"/>
      <c r="R199" s="391"/>
      <c r="S199" s="392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401">
        <v>4680115880504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2" t="s">
        <v>329</v>
      </c>
      <c r="P200" s="391"/>
      <c r="Q200" s="391"/>
      <c r="R200" s="391"/>
      <c r="S200" s="392"/>
      <c r="T200" s="34"/>
      <c r="U200" s="34"/>
      <c r="V200" s="35" t="s">
        <v>66</v>
      </c>
      <c r="W200" s="382">
        <v>100</v>
      </c>
      <c r="X200" s="383">
        <f t="shared" si="33"/>
        <v>100.8</v>
      </c>
      <c r="Y200" s="36">
        <f t="shared" si="38"/>
        <v>0.31625999999999999</v>
      </c>
      <c r="Z200" s="56"/>
      <c r="AA200" s="57"/>
      <c r="AE200" s="64"/>
      <c r="BB200" s="180" t="s">
        <v>1</v>
      </c>
      <c r="BL200" s="64">
        <f t="shared" si="34"/>
        <v>111.33333333333333</v>
      </c>
      <c r="BM200" s="64">
        <f t="shared" si="35"/>
        <v>112.224</v>
      </c>
      <c r="BN200" s="64">
        <f t="shared" si="36"/>
        <v>0.26709401709401709</v>
      </c>
      <c r="BO200" s="64">
        <f t="shared" si="37"/>
        <v>0.26923076923076922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401">
        <v>4680115882164</v>
      </c>
      <c r="E201" s="392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2">
        <v>320</v>
      </c>
      <c r="X201" s="383">
        <f t="shared" si="33"/>
        <v>321.59999999999997</v>
      </c>
      <c r="Y201" s="36">
        <f t="shared" si="38"/>
        <v>1.00902</v>
      </c>
      <c r="Z201" s="56"/>
      <c r="AA201" s="57"/>
      <c r="AE201" s="64"/>
      <c r="BB201" s="181" t="s">
        <v>1</v>
      </c>
      <c r="BL201" s="64">
        <f t="shared" si="34"/>
        <v>357.06666666666672</v>
      </c>
      <c r="BM201" s="64">
        <f t="shared" si="35"/>
        <v>358.85199999999998</v>
      </c>
      <c r="BN201" s="64">
        <f t="shared" si="36"/>
        <v>0.85470085470085477</v>
      </c>
      <c r="BO201" s="64">
        <f t="shared" si="37"/>
        <v>0.85897435897435892</v>
      </c>
    </row>
    <row r="202" spans="1:67" x14ac:dyDescent="0.2">
      <c r="A202" s="403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7"/>
      <c r="N202" s="404"/>
      <c r="O202" s="397" t="s">
        <v>70</v>
      </c>
      <c r="P202" s="398"/>
      <c r="Q202" s="398"/>
      <c r="R202" s="398"/>
      <c r="S202" s="398"/>
      <c r="T202" s="398"/>
      <c r="U202" s="399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580.74712643678163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583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4.4753100000000003</v>
      </c>
      <c r="Z202" s="385"/>
      <c r="AA202" s="385"/>
    </row>
    <row r="203" spans="1:67" x14ac:dyDescent="0.2">
      <c r="A203" s="387"/>
      <c r="B203" s="387"/>
      <c r="C203" s="387"/>
      <c r="D203" s="387"/>
      <c r="E203" s="387"/>
      <c r="F203" s="387"/>
      <c r="G203" s="387"/>
      <c r="H203" s="387"/>
      <c r="I203" s="387"/>
      <c r="J203" s="387"/>
      <c r="K203" s="387"/>
      <c r="L203" s="387"/>
      <c r="M203" s="387"/>
      <c r="N203" s="404"/>
      <c r="O203" s="397" t="s">
        <v>70</v>
      </c>
      <c r="P203" s="398"/>
      <c r="Q203" s="398"/>
      <c r="R203" s="398"/>
      <c r="S203" s="398"/>
      <c r="T203" s="398"/>
      <c r="U203" s="399"/>
      <c r="V203" s="37" t="s">
        <v>66</v>
      </c>
      <c r="W203" s="384">
        <f>IFERROR(SUM(W186:W201),"0")</f>
        <v>1430</v>
      </c>
      <c r="X203" s="384">
        <f>IFERROR(SUM(X186:X201),"0")</f>
        <v>1436.9999999999998</v>
      </c>
      <c r="Y203" s="37"/>
      <c r="Z203" s="385"/>
      <c r="AA203" s="385"/>
    </row>
    <row r="204" spans="1:67" ht="14.25" hidden="1" customHeight="1" x14ac:dyDescent="0.25">
      <c r="A204" s="389" t="s">
        <v>215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401">
        <v>4680115882874</v>
      </c>
      <c r="E205" s="392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92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401">
        <v>4680115882874</v>
      </c>
      <c r="E206" s="392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6" t="s">
        <v>335</v>
      </c>
      <c r="P206" s="391"/>
      <c r="Q206" s="391"/>
      <c r="R206" s="391"/>
      <c r="S206" s="392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401">
        <v>4680115884434</v>
      </c>
      <c r="E207" s="392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92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401">
        <v>4680115880818</v>
      </c>
      <c r="E208" s="392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9" t="s">
        <v>340</v>
      </c>
      <c r="P208" s="391"/>
      <c r="Q208" s="391"/>
      <c r="R208" s="391"/>
      <c r="S208" s="392"/>
      <c r="T208" s="34"/>
      <c r="U208" s="34"/>
      <c r="V208" s="35" t="s">
        <v>66</v>
      </c>
      <c r="W208" s="382">
        <v>32</v>
      </c>
      <c r="X208" s="383">
        <f>IFERROR(IF(W208="",0,CEILING((W208/$H208),1)*$H208),"")</f>
        <v>33.6</v>
      </c>
      <c r="Y208" s="36">
        <f>IFERROR(IF(X208=0,"",ROUNDUP(X208/H208,0)*0.00753),"")</f>
        <v>0.10542</v>
      </c>
      <c r="Z208" s="56"/>
      <c r="AA208" s="57"/>
      <c r="AE208" s="64"/>
      <c r="BB208" s="185" t="s">
        <v>1</v>
      </c>
      <c r="BL208" s="64">
        <f>IFERROR(W208*I208/H208,"0")</f>
        <v>35.626666666666672</v>
      </c>
      <c r="BM208" s="64">
        <f>IFERROR(X208*I208/H208,"0")</f>
        <v>37.408000000000001</v>
      </c>
      <c r="BN208" s="64">
        <f>IFERROR(1/J208*(W208/H208),"0")</f>
        <v>8.5470085470085472E-2</v>
      </c>
      <c r="BO208" s="64">
        <f>IFERROR(1/J208*(X208/H208),"0")</f>
        <v>8.9743589743589758E-2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401">
        <v>4680115880801</v>
      </c>
      <c r="E209" s="392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564" t="s">
        <v>343</v>
      </c>
      <c r="P209" s="391"/>
      <c r="Q209" s="391"/>
      <c r="R209" s="391"/>
      <c r="S209" s="392"/>
      <c r="T209" s="34"/>
      <c r="U209" s="34"/>
      <c r="V209" s="35" t="s">
        <v>66</v>
      </c>
      <c r="W209" s="382">
        <v>32</v>
      </c>
      <c r="X209" s="383">
        <f>IFERROR(IF(W209="",0,CEILING((W209/$H209),1)*$H209),"")</f>
        <v>33.6</v>
      </c>
      <c r="Y209" s="36">
        <f>IFERROR(IF(X209=0,"",ROUNDUP(X209/H209,0)*0.00753),"")</f>
        <v>0.10542</v>
      </c>
      <c r="Z209" s="56"/>
      <c r="AA209" s="57"/>
      <c r="AE209" s="64"/>
      <c r="BB209" s="186" t="s">
        <v>1</v>
      </c>
      <c r="BL209" s="64">
        <f>IFERROR(W209*I209/H209,"0")</f>
        <v>35.626666666666672</v>
      </c>
      <c r="BM209" s="64">
        <f>IFERROR(X209*I209/H209,"0")</f>
        <v>37.408000000000001</v>
      </c>
      <c r="BN209" s="64">
        <f>IFERROR(1/J209*(W209/H209),"0")</f>
        <v>8.5470085470085472E-2</v>
      </c>
      <c r="BO209" s="64">
        <f>IFERROR(1/J209*(X209/H209),"0")</f>
        <v>8.9743589743589758E-2</v>
      </c>
    </row>
    <row r="210" spans="1:67" x14ac:dyDescent="0.2">
      <c r="A210" s="403"/>
      <c r="B210" s="387"/>
      <c r="C210" s="387"/>
      <c r="D210" s="387"/>
      <c r="E210" s="387"/>
      <c r="F210" s="387"/>
      <c r="G210" s="387"/>
      <c r="H210" s="387"/>
      <c r="I210" s="387"/>
      <c r="J210" s="387"/>
      <c r="K210" s="387"/>
      <c r="L210" s="387"/>
      <c r="M210" s="387"/>
      <c r="N210" s="404"/>
      <c r="O210" s="397" t="s">
        <v>70</v>
      </c>
      <c r="P210" s="398"/>
      <c r="Q210" s="398"/>
      <c r="R210" s="398"/>
      <c r="S210" s="398"/>
      <c r="T210" s="398"/>
      <c r="U210" s="399"/>
      <c r="V210" s="37" t="s">
        <v>71</v>
      </c>
      <c r="W210" s="384">
        <f>IFERROR(W205/H205,"0")+IFERROR(W206/H206,"0")+IFERROR(W207/H207,"0")+IFERROR(W208/H208,"0")+IFERROR(W209/H209,"0")</f>
        <v>26.666666666666668</v>
      </c>
      <c r="X210" s="384">
        <f>IFERROR(X205/H205,"0")+IFERROR(X206/H206,"0")+IFERROR(X207/H207,"0")+IFERROR(X208/H208,"0")+IFERROR(X209/H209,"0")</f>
        <v>28.000000000000004</v>
      </c>
      <c r="Y210" s="384">
        <f>IFERROR(IF(Y205="",0,Y205),"0")+IFERROR(IF(Y206="",0,Y206),"0")+IFERROR(IF(Y207="",0,Y207),"0")+IFERROR(IF(Y208="",0,Y208),"0")+IFERROR(IF(Y209="",0,Y209),"0")</f>
        <v>0.21084</v>
      </c>
      <c r="Z210" s="385"/>
      <c r="AA210" s="385"/>
    </row>
    <row r="211" spans="1:67" x14ac:dyDescent="0.2">
      <c r="A211" s="387"/>
      <c r="B211" s="387"/>
      <c r="C211" s="387"/>
      <c r="D211" s="387"/>
      <c r="E211" s="387"/>
      <c r="F211" s="387"/>
      <c r="G211" s="387"/>
      <c r="H211" s="387"/>
      <c r="I211" s="387"/>
      <c r="J211" s="387"/>
      <c r="K211" s="387"/>
      <c r="L211" s="387"/>
      <c r="M211" s="387"/>
      <c r="N211" s="404"/>
      <c r="O211" s="397" t="s">
        <v>70</v>
      </c>
      <c r="P211" s="398"/>
      <c r="Q211" s="398"/>
      <c r="R211" s="398"/>
      <c r="S211" s="398"/>
      <c r="T211" s="398"/>
      <c r="U211" s="399"/>
      <c r="V211" s="37" t="s">
        <v>66</v>
      </c>
      <c r="W211" s="384">
        <f>IFERROR(SUM(W205:W209),"0")</f>
        <v>64</v>
      </c>
      <c r="X211" s="384">
        <f>IFERROR(SUM(X205:X209),"0")</f>
        <v>67.2</v>
      </c>
      <c r="Y211" s="37"/>
      <c r="Z211" s="385"/>
      <c r="AA211" s="385"/>
    </row>
    <row r="212" spans="1:67" ht="16.5" hidden="1" customHeight="1" x14ac:dyDescent="0.25">
      <c r="A212" s="388" t="s">
        <v>344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76"/>
      <c r="AA212" s="376"/>
    </row>
    <row r="213" spans="1:67" ht="14.25" hidden="1" customHeight="1" x14ac:dyDescent="0.25">
      <c r="A213" s="389" t="s">
        <v>113</v>
      </c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  <c r="U213" s="387"/>
      <c r="V213" s="387"/>
      <c r="W213" s="387"/>
      <c r="X213" s="387"/>
      <c r="Y213" s="387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401">
        <v>4680115884274</v>
      </c>
      <c r="E214" s="392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401">
        <v>4680115884274</v>
      </c>
      <c r="E215" s="392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36" t="s">
        <v>348</v>
      </c>
      <c r="P215" s="391"/>
      <c r="Q215" s="391"/>
      <c r="R215" s="391"/>
      <c r="S215" s="392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401">
        <v>4680115884298</v>
      </c>
      <c r="E216" s="392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92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401">
        <v>4680115884250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92"/>
      <c r="T217" s="34"/>
      <c r="U217" s="34"/>
      <c r="V217" s="35" t="s">
        <v>66</v>
      </c>
      <c r="W217" s="382">
        <v>150</v>
      </c>
      <c r="X217" s="383">
        <f t="shared" si="39"/>
        <v>150.79999999999998</v>
      </c>
      <c r="Y217" s="36">
        <f>IFERROR(IF(X217=0,"",ROUNDUP(X217/H217,0)*0.02175),"")</f>
        <v>0.28275</v>
      </c>
      <c r="Z217" s="56"/>
      <c r="AA217" s="57"/>
      <c r="AE217" s="64"/>
      <c r="BB217" s="190" t="s">
        <v>1</v>
      </c>
      <c r="BL217" s="64">
        <f t="shared" si="40"/>
        <v>156.20689655172416</v>
      </c>
      <c r="BM217" s="64">
        <f t="shared" si="41"/>
        <v>157.04</v>
      </c>
      <c r="BN217" s="64">
        <f t="shared" si="42"/>
        <v>0.23091133004926107</v>
      </c>
      <c r="BO217" s="64">
        <f t="shared" si="43"/>
        <v>0.2321428571428571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401">
        <v>4680115884250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391"/>
      <c r="Q218" s="391"/>
      <c r="R218" s="391"/>
      <c r="S218" s="392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401">
        <v>4680115884281</v>
      </c>
      <c r="E219" s="392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92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401">
        <v>4680115884199</v>
      </c>
      <c r="E220" s="392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92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401">
        <v>4680115884267</v>
      </c>
      <c r="E221" s="392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401">
        <v>4680115882973</v>
      </c>
      <c r="E222" s="392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92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3"/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404"/>
      <c r="O223" s="397" t="s">
        <v>70</v>
      </c>
      <c r="P223" s="398"/>
      <c r="Q223" s="398"/>
      <c r="R223" s="398"/>
      <c r="S223" s="398"/>
      <c r="T223" s="398"/>
      <c r="U223" s="399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12.931034482758621</v>
      </c>
      <c r="X223" s="384">
        <f>IFERROR(X214/H214,"0")+IFERROR(X215/H215,"0")+IFERROR(X216/H216,"0")+IFERROR(X217/H217,"0")+IFERROR(X218/H218,"0")+IFERROR(X219/H219,"0")+IFERROR(X220/H220,"0")+IFERROR(X221/H221,"0")+IFERROR(X222/H222,"0")</f>
        <v>12.999999999999998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0.28275</v>
      </c>
      <c r="Z223" s="385"/>
      <c r="AA223" s="385"/>
    </row>
    <row r="224" spans="1:67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404"/>
      <c r="O224" s="397" t="s">
        <v>70</v>
      </c>
      <c r="P224" s="398"/>
      <c r="Q224" s="398"/>
      <c r="R224" s="398"/>
      <c r="S224" s="398"/>
      <c r="T224" s="398"/>
      <c r="U224" s="399"/>
      <c r="V224" s="37" t="s">
        <v>66</v>
      </c>
      <c r="W224" s="384">
        <f>IFERROR(SUM(W214:W222),"0")</f>
        <v>150</v>
      </c>
      <c r="X224" s="384">
        <f>IFERROR(SUM(X214:X222),"0")</f>
        <v>150.79999999999998</v>
      </c>
      <c r="Y224" s="37"/>
      <c r="Z224" s="385"/>
      <c r="AA224" s="385"/>
    </row>
    <row r="225" spans="1:67" ht="14.25" hidden="1" customHeight="1" x14ac:dyDescent="0.25">
      <c r="A225" s="389" t="s">
        <v>61</v>
      </c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  <c r="U225" s="387"/>
      <c r="V225" s="387"/>
      <c r="W225" s="387"/>
      <c r="X225" s="387"/>
      <c r="Y225" s="387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401">
        <v>4607091389845</v>
      </c>
      <c r="E226" s="392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92"/>
      <c r="T226" s="34"/>
      <c r="U226" s="34"/>
      <c r="V226" s="35" t="s">
        <v>66</v>
      </c>
      <c r="W226" s="382">
        <v>175</v>
      </c>
      <c r="X226" s="383">
        <f>IFERROR(IF(W226="",0,CEILING((W226/$H226),1)*$H226),"")</f>
        <v>176.4</v>
      </c>
      <c r="Y226" s="36">
        <f>IFERROR(IF(X226=0,"",ROUNDUP(X226/H226,0)*0.00502),"")</f>
        <v>0.42168</v>
      </c>
      <c r="Z226" s="56"/>
      <c r="AA226" s="57"/>
      <c r="AE226" s="64"/>
      <c r="BB226" s="196" t="s">
        <v>1</v>
      </c>
      <c r="BL226" s="64">
        <f>IFERROR(W226*I226/H226,"0")</f>
        <v>183.33333333333334</v>
      </c>
      <c r="BM226" s="64">
        <f>IFERROR(X226*I226/H226,"0")</f>
        <v>184.8</v>
      </c>
      <c r="BN226" s="64">
        <f>IFERROR(1/J226*(W226/H226),"0")</f>
        <v>0.35612535612535612</v>
      </c>
      <c r="BO226" s="64">
        <f>IFERROR(1/J226*(X226/H226),"0")</f>
        <v>0.35897435897435903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401">
        <v>4680115882881</v>
      </c>
      <c r="E227" s="392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3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404"/>
      <c r="O228" s="397" t="s">
        <v>70</v>
      </c>
      <c r="P228" s="398"/>
      <c r="Q228" s="398"/>
      <c r="R228" s="398"/>
      <c r="S228" s="398"/>
      <c r="T228" s="398"/>
      <c r="U228" s="399"/>
      <c r="V228" s="37" t="s">
        <v>71</v>
      </c>
      <c r="W228" s="384">
        <f>IFERROR(W226/H226,"0")+IFERROR(W227/H227,"0")</f>
        <v>83.333333333333329</v>
      </c>
      <c r="X228" s="384">
        <f>IFERROR(X226/H226,"0")+IFERROR(X227/H227,"0")</f>
        <v>84</v>
      </c>
      <c r="Y228" s="384">
        <f>IFERROR(IF(Y226="",0,Y226),"0")+IFERROR(IF(Y227="",0,Y227),"0")</f>
        <v>0.42168</v>
      </c>
      <c r="Z228" s="385"/>
      <c r="AA228" s="385"/>
    </row>
    <row r="229" spans="1:67" x14ac:dyDescent="0.2">
      <c r="A229" s="387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404"/>
      <c r="O229" s="397" t="s">
        <v>70</v>
      </c>
      <c r="P229" s="398"/>
      <c r="Q229" s="398"/>
      <c r="R229" s="398"/>
      <c r="S229" s="398"/>
      <c r="T229" s="398"/>
      <c r="U229" s="399"/>
      <c r="V229" s="37" t="s">
        <v>66</v>
      </c>
      <c r="W229" s="384">
        <f>IFERROR(SUM(W226:W227),"0")</f>
        <v>175</v>
      </c>
      <c r="X229" s="384">
        <f>IFERROR(SUM(X226:X227),"0")</f>
        <v>176.4</v>
      </c>
      <c r="Y229" s="37"/>
      <c r="Z229" s="385"/>
      <c r="AA229" s="385"/>
    </row>
    <row r="230" spans="1:67" ht="16.5" hidden="1" customHeight="1" x14ac:dyDescent="0.25">
      <c r="A230" s="388" t="s">
        <v>367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76"/>
      <c r="AA230" s="376"/>
    </row>
    <row r="231" spans="1:67" ht="14.25" hidden="1" customHeight="1" x14ac:dyDescent="0.25">
      <c r="A231" s="389" t="s">
        <v>113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401">
        <v>4680115884137</v>
      </c>
      <c r="E232" s="392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92"/>
      <c r="T232" s="34"/>
      <c r="U232" s="34"/>
      <c r="V232" s="35" t="s">
        <v>66</v>
      </c>
      <c r="W232" s="382">
        <v>50</v>
      </c>
      <c r="X232" s="383">
        <f t="shared" ref="X232:X239" si="44">IFERROR(IF(W232="",0,CEILING((W232/$H232),1)*$H232),"")</f>
        <v>58</v>
      </c>
      <c r="Y232" s="36">
        <f>IFERROR(IF(X232=0,"",ROUNDUP(X232/H232,0)*0.02175),"")</f>
        <v>0.10874999999999999</v>
      </c>
      <c r="Z232" s="56"/>
      <c r="AA232" s="57"/>
      <c r="AE232" s="64"/>
      <c r="BB232" s="198" t="s">
        <v>1</v>
      </c>
      <c r="BL232" s="64">
        <f t="shared" ref="BL232:BL239" si="45">IFERROR(W232*I232/H232,"0")</f>
        <v>52.068965517241381</v>
      </c>
      <c r="BM232" s="64">
        <f t="shared" ref="BM232:BM239" si="46">IFERROR(X232*I232/H232,"0")</f>
        <v>60.4</v>
      </c>
      <c r="BN232" s="64">
        <f t="shared" ref="BN232:BN239" si="47">IFERROR(1/J232*(W232/H232),"0")</f>
        <v>7.6970443349753698E-2</v>
      </c>
      <c r="BO232" s="64">
        <f t="shared" ref="BO232:BO239" si="48">IFERROR(1/J232*(X232/H232),"0")</f>
        <v>8.9285714285714274E-2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401">
        <v>4680115884137</v>
      </c>
      <c r="E233" s="392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6" t="s">
        <v>371</v>
      </c>
      <c r="P233" s="391"/>
      <c r="Q233" s="391"/>
      <c r="R233" s="391"/>
      <c r="S233" s="392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401">
        <v>4680115884236</v>
      </c>
      <c r="E234" s="392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92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401">
        <v>4680115884175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92"/>
      <c r="T235" s="34"/>
      <c r="U235" s="34"/>
      <c r="V235" s="35" t="s">
        <v>66</v>
      </c>
      <c r="W235" s="382">
        <v>50</v>
      </c>
      <c r="X235" s="383">
        <f t="shared" si="44"/>
        <v>58</v>
      </c>
      <c r="Y235" s="36">
        <f>IFERROR(IF(X235=0,"",ROUNDUP(X235/H235,0)*0.02175),"")</f>
        <v>0.10874999999999999</v>
      </c>
      <c r="Z235" s="56"/>
      <c r="AA235" s="57"/>
      <c r="AE235" s="64"/>
      <c r="BB235" s="201" t="s">
        <v>1</v>
      </c>
      <c r="BL235" s="64">
        <f t="shared" si="45"/>
        <v>52.068965517241381</v>
      </c>
      <c r="BM235" s="64">
        <f t="shared" si="46"/>
        <v>60.4</v>
      </c>
      <c r="BN235" s="64">
        <f t="shared" si="47"/>
        <v>7.6970443349753698E-2</v>
      </c>
      <c r="BO235" s="64">
        <f t="shared" si="48"/>
        <v>8.9285714285714274E-2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401">
        <v>4680115884144</v>
      </c>
      <c r="E236" s="392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92"/>
      <c r="T236" s="34"/>
      <c r="U236" s="34"/>
      <c r="V236" s="35" t="s">
        <v>66</v>
      </c>
      <c r="W236" s="382">
        <v>28</v>
      </c>
      <c r="X236" s="383">
        <f t="shared" si="44"/>
        <v>28</v>
      </c>
      <c r="Y236" s="36">
        <f>IFERROR(IF(X236=0,"",ROUNDUP(X236/H236,0)*0.00937),"")</f>
        <v>6.5589999999999996E-2</v>
      </c>
      <c r="Z236" s="56"/>
      <c r="AA236" s="57"/>
      <c r="AE236" s="64"/>
      <c r="BB236" s="202" t="s">
        <v>1</v>
      </c>
      <c r="BL236" s="64">
        <f t="shared" si="45"/>
        <v>29.68</v>
      </c>
      <c r="BM236" s="64">
        <f t="shared" si="46"/>
        <v>29.68</v>
      </c>
      <c r="BN236" s="64">
        <f t="shared" si="47"/>
        <v>5.8333333333333334E-2</v>
      </c>
      <c r="BO236" s="64">
        <f t="shared" si="48"/>
        <v>5.8333333333333334E-2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401">
        <v>4680115885288</v>
      </c>
      <c r="E237" s="392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3" t="s">
        <v>380</v>
      </c>
      <c r="P237" s="391"/>
      <c r="Q237" s="391"/>
      <c r="R237" s="391"/>
      <c r="S237" s="392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401">
        <v>4680115884182</v>
      </c>
      <c r="E238" s="392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92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401">
        <v>4680115884205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92"/>
      <c r="T239" s="34"/>
      <c r="U239" s="34"/>
      <c r="V239" s="35" t="s">
        <v>66</v>
      </c>
      <c r="W239" s="382">
        <v>28</v>
      </c>
      <c r="X239" s="383">
        <f t="shared" si="44"/>
        <v>28</v>
      </c>
      <c r="Y239" s="36">
        <f>IFERROR(IF(X239=0,"",ROUNDUP(X239/H239,0)*0.00937),"")</f>
        <v>6.5589999999999996E-2</v>
      </c>
      <c r="Z239" s="56"/>
      <c r="AA239" s="57"/>
      <c r="AE239" s="64"/>
      <c r="BB239" s="205" t="s">
        <v>1</v>
      </c>
      <c r="BL239" s="64">
        <f t="shared" si="45"/>
        <v>29.68</v>
      </c>
      <c r="BM239" s="64">
        <f t="shared" si="46"/>
        <v>29.68</v>
      </c>
      <c r="BN239" s="64">
        <f t="shared" si="47"/>
        <v>5.8333333333333334E-2</v>
      </c>
      <c r="BO239" s="64">
        <f t="shared" si="48"/>
        <v>5.8333333333333334E-2</v>
      </c>
    </row>
    <row r="240" spans="1:67" x14ac:dyDescent="0.2">
      <c r="A240" s="403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404"/>
      <c r="O240" s="397" t="s">
        <v>70</v>
      </c>
      <c r="P240" s="398"/>
      <c r="Q240" s="398"/>
      <c r="R240" s="398"/>
      <c r="S240" s="398"/>
      <c r="T240" s="398"/>
      <c r="U240" s="399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22.620689655172413</v>
      </c>
      <c r="X240" s="384">
        <f>IFERROR(X232/H232,"0")+IFERROR(X233/H233,"0")+IFERROR(X234/H234,"0")+IFERROR(X235/H235,"0")+IFERROR(X236/H236,"0")+IFERROR(X237/H237,"0")+IFERROR(X238/H238,"0")+IFERROR(X239/H239,"0")</f>
        <v>24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0.34867999999999993</v>
      </c>
      <c r="Z240" s="385"/>
      <c r="AA240" s="385"/>
    </row>
    <row r="241" spans="1:67" x14ac:dyDescent="0.2">
      <c r="A241" s="387"/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404"/>
      <c r="O241" s="397" t="s">
        <v>70</v>
      </c>
      <c r="P241" s="398"/>
      <c r="Q241" s="398"/>
      <c r="R241" s="398"/>
      <c r="S241" s="398"/>
      <c r="T241" s="398"/>
      <c r="U241" s="399"/>
      <c r="V241" s="37" t="s">
        <v>66</v>
      </c>
      <c r="W241" s="384">
        <f>IFERROR(SUM(W232:W239),"0")</f>
        <v>156</v>
      </c>
      <c r="X241" s="384">
        <f>IFERROR(SUM(X232:X239),"0")</f>
        <v>172</v>
      </c>
      <c r="Y241" s="37"/>
      <c r="Z241" s="385"/>
      <c r="AA241" s="385"/>
    </row>
    <row r="242" spans="1:67" ht="16.5" hidden="1" customHeight="1" x14ac:dyDescent="0.25">
      <c r="A242" s="388" t="s">
        <v>385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76"/>
      <c r="AA242" s="376"/>
    </row>
    <row r="243" spans="1:67" ht="14.25" hidden="1" customHeight="1" x14ac:dyDescent="0.25">
      <c r="A243" s="389" t="s">
        <v>113</v>
      </c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  <c r="U243" s="387"/>
      <c r="V243" s="387"/>
      <c r="W243" s="387"/>
      <c r="X243" s="387"/>
      <c r="Y243" s="387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401">
        <v>4680115885806</v>
      </c>
      <c r="E244" s="392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8" t="s">
        <v>388</v>
      </c>
      <c r="P244" s="391"/>
      <c r="Q244" s="391"/>
      <c r="R244" s="391"/>
      <c r="S244" s="392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401">
        <v>4680115885820</v>
      </c>
      <c r="E245" s="392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4" t="s">
        <v>392</v>
      </c>
      <c r="P245" s="391"/>
      <c r="Q245" s="391"/>
      <c r="R245" s="391"/>
      <c r="S245" s="392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401">
        <v>4680115885844</v>
      </c>
      <c r="E246" s="392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5" t="s">
        <v>395</v>
      </c>
      <c r="P246" s="391"/>
      <c r="Q246" s="391"/>
      <c r="R246" s="391"/>
      <c r="S246" s="392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401">
        <v>4680115885837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2" t="s">
        <v>398</v>
      </c>
      <c r="P247" s="391"/>
      <c r="Q247" s="391"/>
      <c r="R247" s="391"/>
      <c r="S247" s="392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401">
        <v>4680115885851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85" t="s">
        <v>401</v>
      </c>
      <c r="P248" s="391"/>
      <c r="Q248" s="391"/>
      <c r="R248" s="391"/>
      <c r="S248" s="392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3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04"/>
      <c r="O249" s="397" t="s">
        <v>70</v>
      </c>
      <c r="P249" s="398"/>
      <c r="Q249" s="398"/>
      <c r="R249" s="398"/>
      <c r="S249" s="398"/>
      <c r="T249" s="398"/>
      <c r="U249" s="399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404"/>
      <c r="O250" s="397" t="s">
        <v>70</v>
      </c>
      <c r="P250" s="398"/>
      <c r="Q250" s="398"/>
      <c r="R250" s="398"/>
      <c r="S250" s="398"/>
      <c r="T250" s="398"/>
      <c r="U250" s="399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388" t="s">
        <v>402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387"/>
      <c r="Z251" s="376"/>
      <c r="AA251" s="376"/>
    </row>
    <row r="252" spans="1:67" ht="14.25" hidden="1" customHeight="1" x14ac:dyDescent="0.25">
      <c r="A252" s="389" t="s">
        <v>113</v>
      </c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  <c r="U252" s="387"/>
      <c r="V252" s="387"/>
      <c r="W252" s="387"/>
      <c r="X252" s="387"/>
      <c r="Y252" s="387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401">
        <v>4680115885608</v>
      </c>
      <c r="E253" s="392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91"/>
      <c r="Q253" s="391"/>
      <c r="R253" s="391"/>
      <c r="S253" s="392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401">
        <v>4680115885622</v>
      </c>
      <c r="E254" s="392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91"/>
      <c r="Q254" s="391"/>
      <c r="R254" s="391"/>
      <c r="S254" s="392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401">
        <v>4680115885554</v>
      </c>
      <c r="E255" s="392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727" t="s">
        <v>411</v>
      </c>
      <c r="P255" s="391"/>
      <c r="Q255" s="391"/>
      <c r="R255" s="391"/>
      <c r="S255" s="392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401">
        <v>4680115885615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579" t="s">
        <v>414</v>
      </c>
      <c r="P256" s="391"/>
      <c r="Q256" s="391"/>
      <c r="R256" s="391"/>
      <c r="S256" s="392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401">
        <v>4680115885646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391"/>
      <c r="Q257" s="391"/>
      <c r="R257" s="391"/>
      <c r="S257" s="392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401">
        <v>4607091387308</v>
      </c>
      <c r="E258" s="392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92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401">
        <v>4607091387339</v>
      </c>
      <c r="E259" s="392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401">
        <v>4680115881938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92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401">
        <v>4607091387346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92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3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404"/>
      <c r="O262" s="397" t="s">
        <v>70</v>
      </c>
      <c r="P262" s="398"/>
      <c r="Q262" s="398"/>
      <c r="R262" s="398"/>
      <c r="S262" s="398"/>
      <c r="T262" s="398"/>
      <c r="U262" s="399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404"/>
      <c r="O263" s="397" t="s">
        <v>70</v>
      </c>
      <c r="P263" s="398"/>
      <c r="Q263" s="398"/>
      <c r="R263" s="398"/>
      <c r="S263" s="398"/>
      <c r="T263" s="398"/>
      <c r="U263" s="399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89" t="s">
        <v>61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401">
        <v>4607091387193</v>
      </c>
      <c r="E265" s="392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401">
        <v>4607091387230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92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401">
        <v>4607091387285</v>
      </c>
      <c r="E267" s="392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92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3"/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404"/>
      <c r="O268" s="397" t="s">
        <v>70</v>
      </c>
      <c r="P268" s="398"/>
      <c r="Q268" s="398"/>
      <c r="R268" s="398"/>
      <c r="S268" s="398"/>
      <c r="T268" s="398"/>
      <c r="U268" s="399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87"/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404"/>
      <c r="O269" s="397" t="s">
        <v>70</v>
      </c>
      <c r="P269" s="398"/>
      <c r="Q269" s="398"/>
      <c r="R269" s="398"/>
      <c r="S269" s="398"/>
      <c r="T269" s="398"/>
      <c r="U269" s="399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89" t="s">
        <v>72</v>
      </c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  <c r="U270" s="387"/>
      <c r="V270" s="387"/>
      <c r="W270" s="387"/>
      <c r="X270" s="387"/>
      <c r="Y270" s="387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401">
        <v>4607091387766</v>
      </c>
      <c r="E271" s="392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92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401">
        <v>4607091387957</v>
      </c>
      <c r="E272" s="392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401">
        <v>4607091387964</v>
      </c>
      <c r="E273" s="392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401">
        <v>4680115884618</v>
      </c>
      <c r="E274" s="392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92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401">
        <v>4680115884588</v>
      </c>
      <c r="E275" s="392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92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401">
        <v>4607091387537</v>
      </c>
      <c r="E276" s="392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92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401">
        <v>4607091387513</v>
      </c>
      <c r="E277" s="392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92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3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04"/>
      <c r="O278" s="397" t="s">
        <v>70</v>
      </c>
      <c r="P278" s="398"/>
      <c r="Q278" s="398"/>
      <c r="R278" s="398"/>
      <c r="S278" s="398"/>
      <c r="T278" s="398"/>
      <c r="U278" s="399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87"/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404"/>
      <c r="O279" s="397" t="s">
        <v>70</v>
      </c>
      <c r="P279" s="398"/>
      <c r="Q279" s="398"/>
      <c r="R279" s="398"/>
      <c r="S279" s="398"/>
      <c r="T279" s="398"/>
      <c r="U279" s="399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89" t="s">
        <v>215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401">
        <v>4607091380880</v>
      </c>
      <c r="E281" s="392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391"/>
      <c r="Q281" s="391"/>
      <c r="R281" s="391"/>
      <c r="S281" s="392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401">
        <v>4607091384482</v>
      </c>
      <c r="E282" s="392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92"/>
      <c r="T282" s="34"/>
      <c r="U282" s="34"/>
      <c r="V282" s="35" t="s">
        <v>66</v>
      </c>
      <c r="W282" s="382">
        <v>250</v>
      </c>
      <c r="X282" s="383">
        <f>IFERROR(IF(W282="",0,CEILING((W282/$H282),1)*$H282),"")</f>
        <v>257.39999999999998</v>
      </c>
      <c r="Y282" s="36">
        <f>IFERROR(IF(X282=0,"",ROUNDUP(X282/H282,0)*0.02175),"")</f>
        <v>0.71775</v>
      </c>
      <c r="Z282" s="56"/>
      <c r="AA282" s="57"/>
      <c r="AE282" s="64"/>
      <c r="BB282" s="231" t="s">
        <v>1</v>
      </c>
      <c r="BL282" s="64">
        <f>IFERROR(W282*I282/H282,"0")</f>
        <v>268.07692307692309</v>
      </c>
      <c r="BM282" s="64">
        <f>IFERROR(X282*I282/H282,"0")</f>
        <v>276.012</v>
      </c>
      <c r="BN282" s="64">
        <f>IFERROR(1/J282*(W282/H282),"0")</f>
        <v>0.57234432234432231</v>
      </c>
      <c r="BO282" s="64">
        <f>IFERROR(1/J282*(X282/H282),"0")</f>
        <v>0.5892857142857143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401">
        <v>4607091380897</v>
      </c>
      <c r="E283" s="392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92"/>
      <c r="T283" s="34"/>
      <c r="U283" s="34"/>
      <c r="V283" s="35" t="s">
        <v>66</v>
      </c>
      <c r="W283" s="382">
        <v>20</v>
      </c>
      <c r="X283" s="383">
        <f>IFERROR(IF(W283="",0,CEILING((W283/$H283),1)*$H283),"")</f>
        <v>25.200000000000003</v>
      </c>
      <c r="Y283" s="36">
        <f>IFERROR(IF(X283=0,"",ROUNDUP(X283/H283,0)*0.02175),"")</f>
        <v>6.5250000000000002E-2</v>
      </c>
      <c r="Z283" s="56"/>
      <c r="AA283" s="57"/>
      <c r="AE283" s="64"/>
      <c r="BB283" s="232" t="s">
        <v>1</v>
      </c>
      <c r="BL283" s="64">
        <f>IFERROR(W283*I283/H283,"0")</f>
        <v>21.342857142857142</v>
      </c>
      <c r="BM283" s="64">
        <f>IFERROR(X283*I283/H283,"0")</f>
        <v>26.892000000000003</v>
      </c>
      <c r="BN283" s="64">
        <f>IFERROR(1/J283*(W283/H283),"0")</f>
        <v>4.2517006802721087E-2</v>
      </c>
      <c r="BO283" s="64">
        <f>IFERROR(1/J283*(X283/H283),"0")</f>
        <v>5.3571428571428568E-2</v>
      </c>
    </row>
    <row r="284" spans="1:67" x14ac:dyDescent="0.2">
      <c r="A284" s="403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04"/>
      <c r="O284" s="397" t="s">
        <v>70</v>
      </c>
      <c r="P284" s="398"/>
      <c r="Q284" s="398"/>
      <c r="R284" s="398"/>
      <c r="S284" s="398"/>
      <c r="T284" s="398"/>
      <c r="U284" s="399"/>
      <c r="V284" s="37" t="s">
        <v>71</v>
      </c>
      <c r="W284" s="384">
        <f>IFERROR(W281/H281,"0")+IFERROR(W282/H282,"0")+IFERROR(W283/H283,"0")</f>
        <v>34.432234432234431</v>
      </c>
      <c r="X284" s="384">
        <f>IFERROR(X281/H281,"0")+IFERROR(X282/H282,"0")+IFERROR(X283/H283,"0")</f>
        <v>36</v>
      </c>
      <c r="Y284" s="384">
        <f>IFERROR(IF(Y281="",0,Y281),"0")+IFERROR(IF(Y282="",0,Y282),"0")+IFERROR(IF(Y283="",0,Y283),"0")</f>
        <v>0.78300000000000003</v>
      </c>
      <c r="Z284" s="385"/>
      <c r="AA284" s="385"/>
    </row>
    <row r="285" spans="1:67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404"/>
      <c r="O285" s="397" t="s">
        <v>70</v>
      </c>
      <c r="P285" s="398"/>
      <c r="Q285" s="398"/>
      <c r="R285" s="398"/>
      <c r="S285" s="398"/>
      <c r="T285" s="398"/>
      <c r="U285" s="399"/>
      <c r="V285" s="37" t="s">
        <v>66</v>
      </c>
      <c r="W285" s="384">
        <f>IFERROR(SUM(W281:W283),"0")</f>
        <v>270</v>
      </c>
      <c r="X285" s="384">
        <f>IFERROR(SUM(X281:X283),"0")</f>
        <v>282.59999999999997</v>
      </c>
      <c r="Y285" s="37"/>
      <c r="Z285" s="385"/>
      <c r="AA285" s="385"/>
    </row>
    <row r="286" spans="1:67" ht="14.25" hidden="1" customHeight="1" x14ac:dyDescent="0.25">
      <c r="A286" s="389" t="s">
        <v>91</v>
      </c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  <c r="U286" s="387"/>
      <c r="V286" s="387"/>
      <c r="W286" s="387"/>
      <c r="X286" s="387"/>
      <c r="Y286" s="387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401">
        <v>4607091388374</v>
      </c>
      <c r="E287" s="392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9" t="s">
        <v>455</v>
      </c>
      <c r="P287" s="391"/>
      <c r="Q287" s="391"/>
      <c r="R287" s="391"/>
      <c r="S287" s="392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401">
        <v>4607091388381</v>
      </c>
      <c r="E288" s="392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9" t="s">
        <v>458</v>
      </c>
      <c r="P288" s="391"/>
      <c r="Q288" s="391"/>
      <c r="R288" s="391"/>
      <c r="S288" s="392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401">
        <v>4607091388404</v>
      </c>
      <c r="E289" s="392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92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3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04"/>
      <c r="O290" s="397" t="s">
        <v>70</v>
      </c>
      <c r="P290" s="398"/>
      <c r="Q290" s="398"/>
      <c r="R290" s="398"/>
      <c r="S290" s="398"/>
      <c r="T290" s="398"/>
      <c r="U290" s="399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87"/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404"/>
      <c r="O291" s="397" t="s">
        <v>70</v>
      </c>
      <c r="P291" s="398"/>
      <c r="Q291" s="398"/>
      <c r="R291" s="398"/>
      <c r="S291" s="398"/>
      <c r="T291" s="398"/>
      <c r="U291" s="399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89" t="s">
        <v>461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401">
        <v>4680115881808</v>
      </c>
      <c r="E293" s="392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92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401">
        <v>4680115881822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92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401">
        <v>4680115880016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3"/>
      <c r="B296" s="387"/>
      <c r="C296" s="387"/>
      <c r="D296" s="387"/>
      <c r="E296" s="387"/>
      <c r="F296" s="387"/>
      <c r="G296" s="387"/>
      <c r="H296" s="387"/>
      <c r="I296" s="387"/>
      <c r="J296" s="387"/>
      <c r="K296" s="387"/>
      <c r="L296" s="387"/>
      <c r="M296" s="387"/>
      <c r="N296" s="404"/>
      <c r="O296" s="397" t="s">
        <v>70</v>
      </c>
      <c r="P296" s="398"/>
      <c r="Q296" s="398"/>
      <c r="R296" s="398"/>
      <c r="S296" s="398"/>
      <c r="T296" s="398"/>
      <c r="U296" s="399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404"/>
      <c r="O297" s="397" t="s">
        <v>70</v>
      </c>
      <c r="P297" s="398"/>
      <c r="Q297" s="398"/>
      <c r="R297" s="398"/>
      <c r="S297" s="398"/>
      <c r="T297" s="398"/>
      <c r="U297" s="399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388" t="s">
        <v>470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387"/>
      <c r="Z298" s="376"/>
      <c r="AA298" s="376"/>
    </row>
    <row r="299" spans="1:67" ht="14.25" hidden="1" customHeight="1" x14ac:dyDescent="0.25">
      <c r="A299" s="389" t="s">
        <v>113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401">
        <v>4607091387421</v>
      </c>
      <c r="E300" s="392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401">
        <v>4607091387438</v>
      </c>
      <c r="E301" s="392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3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404"/>
      <c r="O302" s="397" t="s">
        <v>70</v>
      </c>
      <c r="P302" s="398"/>
      <c r="Q302" s="398"/>
      <c r="R302" s="398"/>
      <c r="S302" s="398"/>
      <c r="T302" s="398"/>
      <c r="U302" s="399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404"/>
      <c r="O303" s="397" t="s">
        <v>70</v>
      </c>
      <c r="P303" s="398"/>
      <c r="Q303" s="398"/>
      <c r="R303" s="398"/>
      <c r="S303" s="398"/>
      <c r="T303" s="398"/>
      <c r="U303" s="399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89" t="s">
        <v>61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387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401">
        <v>4607091387292</v>
      </c>
      <c r="E305" s="392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92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3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04"/>
      <c r="O306" s="397" t="s">
        <v>70</v>
      </c>
      <c r="P306" s="398"/>
      <c r="Q306" s="398"/>
      <c r="R306" s="398"/>
      <c r="S306" s="398"/>
      <c r="T306" s="398"/>
      <c r="U306" s="399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404"/>
      <c r="O307" s="397" t="s">
        <v>70</v>
      </c>
      <c r="P307" s="398"/>
      <c r="Q307" s="398"/>
      <c r="R307" s="398"/>
      <c r="S307" s="398"/>
      <c r="T307" s="398"/>
      <c r="U307" s="399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388" t="s">
        <v>477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6"/>
      <c r="AA308" s="376"/>
    </row>
    <row r="309" spans="1:67" ht="14.25" hidden="1" customHeight="1" x14ac:dyDescent="0.25">
      <c r="A309" s="389" t="s">
        <v>61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401">
        <v>4607091383836</v>
      </c>
      <c r="E310" s="392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2">
        <v>27</v>
      </c>
      <c r="X310" s="383">
        <f>IFERROR(IF(W310="",0,CEILING((W310/$H310),1)*$H310),"")</f>
        <v>27</v>
      </c>
      <c r="Y310" s="36">
        <f>IFERROR(IF(X310=0,"",ROUNDUP(X310/H310,0)*0.00753),"")</f>
        <v>0.11295000000000001</v>
      </c>
      <c r="Z310" s="56"/>
      <c r="AA310" s="57"/>
      <c r="AE310" s="64"/>
      <c r="BB310" s="242" t="s">
        <v>1</v>
      </c>
      <c r="BL310" s="64">
        <f>IFERROR(W310*I310/H310,"0")</f>
        <v>30.72</v>
      </c>
      <c r="BM310" s="64">
        <f>IFERROR(X310*I310/H310,"0")</f>
        <v>30.72</v>
      </c>
      <c r="BN310" s="64">
        <f>IFERROR(1/J310*(W310/H310),"0")</f>
        <v>9.6153846153846145E-2</v>
      </c>
      <c r="BO310" s="64">
        <f>IFERROR(1/J310*(X310/H310),"0")</f>
        <v>9.6153846153846145E-2</v>
      </c>
    </row>
    <row r="311" spans="1:67" x14ac:dyDescent="0.2">
      <c r="A311" s="403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04"/>
      <c r="O311" s="397" t="s">
        <v>70</v>
      </c>
      <c r="P311" s="398"/>
      <c r="Q311" s="398"/>
      <c r="R311" s="398"/>
      <c r="S311" s="398"/>
      <c r="T311" s="398"/>
      <c r="U311" s="399"/>
      <c r="V311" s="37" t="s">
        <v>71</v>
      </c>
      <c r="W311" s="384">
        <f>IFERROR(W310/H310,"0")</f>
        <v>15</v>
      </c>
      <c r="X311" s="384">
        <f>IFERROR(X310/H310,"0")</f>
        <v>15</v>
      </c>
      <c r="Y311" s="384">
        <f>IFERROR(IF(Y310="",0,Y310),"0")</f>
        <v>0.11295000000000001</v>
      </c>
      <c r="Z311" s="385"/>
      <c r="AA311" s="385"/>
    </row>
    <row r="312" spans="1:67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404"/>
      <c r="O312" s="397" t="s">
        <v>70</v>
      </c>
      <c r="P312" s="398"/>
      <c r="Q312" s="398"/>
      <c r="R312" s="398"/>
      <c r="S312" s="398"/>
      <c r="T312" s="398"/>
      <c r="U312" s="399"/>
      <c r="V312" s="37" t="s">
        <v>66</v>
      </c>
      <c r="W312" s="384">
        <f>IFERROR(SUM(W310:W310),"0")</f>
        <v>27</v>
      </c>
      <c r="X312" s="384">
        <f>IFERROR(SUM(X310:X310),"0")</f>
        <v>27</v>
      </c>
      <c r="Y312" s="37"/>
      <c r="Z312" s="385"/>
      <c r="AA312" s="385"/>
    </row>
    <row r="313" spans="1:67" ht="14.25" hidden="1" customHeight="1" x14ac:dyDescent="0.25">
      <c r="A313" s="389" t="s">
        <v>72</v>
      </c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7"/>
      <c r="X313" s="387"/>
      <c r="Y313" s="387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401">
        <v>4607091387919</v>
      </c>
      <c r="E314" s="392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92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401">
        <v>4680115883604</v>
      </c>
      <c r="E315" s="392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92"/>
      <c r="T315" s="34"/>
      <c r="U315" s="34"/>
      <c r="V315" s="35" t="s">
        <v>66</v>
      </c>
      <c r="W315" s="382">
        <v>489.99999999999989</v>
      </c>
      <c r="X315" s="383">
        <f>IFERROR(IF(W315="",0,CEILING((W315/$H315),1)*$H315),"")</f>
        <v>491.40000000000003</v>
      </c>
      <c r="Y315" s="36">
        <f>IFERROR(IF(X315=0,"",ROUNDUP(X315/H315,0)*0.00753),"")</f>
        <v>1.7620200000000001</v>
      </c>
      <c r="Z315" s="56"/>
      <c r="AA315" s="57"/>
      <c r="AE315" s="64"/>
      <c r="BB315" s="244" t="s">
        <v>1</v>
      </c>
      <c r="BL315" s="64">
        <f>IFERROR(W315*I315/H315,"0")</f>
        <v>553.46666666666647</v>
      </c>
      <c r="BM315" s="64">
        <f>IFERROR(X315*I315/H315,"0")</f>
        <v>555.048</v>
      </c>
      <c r="BN315" s="64">
        <f>IFERROR(1/J315*(W315/H315),"0")</f>
        <v>1.4957264957264953</v>
      </c>
      <c r="BO315" s="64">
        <f>IFERROR(1/J315*(X315/H315),"0")</f>
        <v>1.5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401">
        <v>4680115883567</v>
      </c>
      <c r="E316" s="392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92"/>
      <c r="T316" s="34"/>
      <c r="U316" s="34"/>
      <c r="V316" s="35" t="s">
        <v>66</v>
      </c>
      <c r="W316" s="382">
        <v>420</v>
      </c>
      <c r="X316" s="383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5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03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04"/>
      <c r="O317" s="397" t="s">
        <v>70</v>
      </c>
      <c r="P317" s="398"/>
      <c r="Q317" s="398"/>
      <c r="R317" s="398"/>
      <c r="S317" s="398"/>
      <c r="T317" s="398"/>
      <c r="U317" s="399"/>
      <c r="V317" s="37" t="s">
        <v>71</v>
      </c>
      <c r="W317" s="384">
        <f>IFERROR(W314/H314,"0")+IFERROR(W315/H315,"0")+IFERROR(W316/H316,"0")</f>
        <v>433.33333333333326</v>
      </c>
      <c r="X317" s="384">
        <f>IFERROR(X314/H314,"0")+IFERROR(X315/H315,"0")+IFERROR(X316/H316,"0")</f>
        <v>434</v>
      </c>
      <c r="Y317" s="384">
        <f>IFERROR(IF(Y314="",0,Y314),"0")+IFERROR(IF(Y315="",0,Y315),"0")+IFERROR(IF(Y316="",0,Y316),"0")</f>
        <v>3.2680199999999999</v>
      </c>
      <c r="Z317" s="385"/>
      <c r="AA317" s="385"/>
    </row>
    <row r="318" spans="1:67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404"/>
      <c r="O318" s="397" t="s">
        <v>70</v>
      </c>
      <c r="P318" s="398"/>
      <c r="Q318" s="398"/>
      <c r="R318" s="398"/>
      <c r="S318" s="398"/>
      <c r="T318" s="398"/>
      <c r="U318" s="399"/>
      <c r="V318" s="37" t="s">
        <v>66</v>
      </c>
      <c r="W318" s="384">
        <f>IFERROR(SUM(W314:W316),"0")</f>
        <v>909.99999999999989</v>
      </c>
      <c r="X318" s="384">
        <f>IFERROR(SUM(X314:X316),"0")</f>
        <v>911.40000000000009</v>
      </c>
      <c r="Y318" s="37"/>
      <c r="Z318" s="385"/>
      <c r="AA318" s="385"/>
    </row>
    <row r="319" spans="1:67" ht="14.25" hidden="1" customHeight="1" x14ac:dyDescent="0.25">
      <c r="A319" s="389" t="s">
        <v>91</v>
      </c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7"/>
      <c r="X319" s="387"/>
      <c r="Y319" s="387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401">
        <v>4607091383102</v>
      </c>
      <c r="E320" s="392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3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04"/>
      <c r="O321" s="397" t="s">
        <v>70</v>
      </c>
      <c r="P321" s="398"/>
      <c r="Q321" s="398"/>
      <c r="R321" s="398"/>
      <c r="S321" s="398"/>
      <c r="T321" s="398"/>
      <c r="U321" s="399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87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404"/>
      <c r="O322" s="397" t="s">
        <v>70</v>
      </c>
      <c r="P322" s="398"/>
      <c r="Q322" s="398"/>
      <c r="R322" s="398"/>
      <c r="S322" s="398"/>
      <c r="T322" s="398"/>
      <c r="U322" s="399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58" t="s">
        <v>488</v>
      </c>
      <c r="B323" s="459"/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  <c r="Q323" s="459"/>
      <c r="R323" s="459"/>
      <c r="S323" s="459"/>
      <c r="T323" s="459"/>
      <c r="U323" s="459"/>
      <c r="V323" s="459"/>
      <c r="W323" s="459"/>
      <c r="X323" s="459"/>
      <c r="Y323" s="459"/>
      <c r="Z323" s="48"/>
      <c r="AA323" s="48"/>
    </row>
    <row r="324" spans="1:67" ht="16.5" hidden="1" customHeight="1" x14ac:dyDescent="0.25">
      <c r="A324" s="388" t="s">
        <v>489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76"/>
      <c r="AA324" s="376"/>
    </row>
    <row r="325" spans="1:67" ht="14.25" hidden="1" customHeight="1" x14ac:dyDescent="0.25">
      <c r="A325" s="389" t="s">
        <v>113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387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401">
        <v>4680115884885</v>
      </c>
      <c r="E326" s="392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92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401">
        <v>4680115884892</v>
      </c>
      <c r="E327" s="392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92"/>
      <c r="T327" s="34"/>
      <c r="U327" s="34"/>
      <c r="V327" s="35" t="s">
        <v>66</v>
      </c>
      <c r="W327" s="382">
        <v>40</v>
      </c>
      <c r="X327" s="383">
        <f t="shared" si="59"/>
        <v>43.2</v>
      </c>
      <c r="Y327" s="36">
        <f>IFERROR(IF(X327=0,"",ROUNDUP(X327/H327,0)*0.02175),"")</f>
        <v>8.6999999999999994E-2</v>
      </c>
      <c r="Z327" s="56"/>
      <c r="AA327" s="57"/>
      <c r="AE327" s="64"/>
      <c r="BB327" s="248" t="s">
        <v>1</v>
      </c>
      <c r="BL327" s="64">
        <f t="shared" si="60"/>
        <v>41.777777777777771</v>
      </c>
      <c r="BM327" s="64">
        <f t="shared" si="61"/>
        <v>45.12</v>
      </c>
      <c r="BN327" s="64">
        <f t="shared" si="62"/>
        <v>6.613756613756612E-2</v>
      </c>
      <c r="BO327" s="64">
        <f t="shared" si="63"/>
        <v>7.1428571428571425E-2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401">
        <v>4680115884830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92"/>
      <c r="T328" s="34"/>
      <c r="U328" s="34"/>
      <c r="V328" s="35" t="s">
        <v>66</v>
      </c>
      <c r="W328" s="382">
        <v>2200</v>
      </c>
      <c r="X328" s="383">
        <f t="shared" si="59"/>
        <v>2205</v>
      </c>
      <c r="Y328" s="36">
        <f>IFERROR(IF(X328=0,"",ROUNDUP(X328/H328,0)*0.02175),"")</f>
        <v>3.1972499999999999</v>
      </c>
      <c r="Z328" s="56"/>
      <c r="AA328" s="57"/>
      <c r="AE328" s="64"/>
      <c r="BB328" s="249" t="s">
        <v>1</v>
      </c>
      <c r="BL328" s="64">
        <f t="shared" si="60"/>
        <v>2270.4</v>
      </c>
      <c r="BM328" s="64">
        <f t="shared" si="61"/>
        <v>2275.56</v>
      </c>
      <c r="BN328" s="64">
        <f t="shared" si="62"/>
        <v>3.0555555555555554</v>
      </c>
      <c r="BO328" s="64">
        <f t="shared" si="63"/>
        <v>3.0625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401">
        <v>4680115884830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401">
        <v>4680115884847</v>
      </c>
      <c r="E330" s="392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92"/>
      <c r="T330" s="34"/>
      <c r="U330" s="34"/>
      <c r="V330" s="35" t="s">
        <v>66</v>
      </c>
      <c r="W330" s="382">
        <v>1000</v>
      </c>
      <c r="X330" s="383">
        <f t="shared" si="59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51" t="s">
        <v>1</v>
      </c>
      <c r="BL330" s="64">
        <f t="shared" si="60"/>
        <v>1032</v>
      </c>
      <c r="BM330" s="64">
        <f t="shared" si="61"/>
        <v>1037.1600000000001</v>
      </c>
      <c r="BN330" s="64">
        <f t="shared" si="62"/>
        <v>1.3888888888888888</v>
      </c>
      <c r="BO330" s="64">
        <f t="shared" si="63"/>
        <v>1.3958333333333333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401">
        <v>4680115884847</v>
      </c>
      <c r="E331" s="392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92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401">
        <v>4680115884854</v>
      </c>
      <c r="E332" s="392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92"/>
      <c r="T332" s="34"/>
      <c r="U332" s="34"/>
      <c r="V332" s="35" t="s">
        <v>66</v>
      </c>
      <c r="W332" s="382">
        <v>1000</v>
      </c>
      <c r="X332" s="383">
        <f t="shared" si="59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3" t="s">
        <v>1</v>
      </c>
      <c r="BL332" s="64">
        <f t="shared" si="60"/>
        <v>1032</v>
      </c>
      <c r="BM332" s="64">
        <f t="shared" si="61"/>
        <v>1037.1600000000001</v>
      </c>
      <c r="BN332" s="64">
        <f t="shared" si="62"/>
        <v>1.3888888888888888</v>
      </c>
      <c r="BO332" s="64">
        <f t="shared" si="63"/>
        <v>1.3958333333333333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401">
        <v>4680115884854</v>
      </c>
      <c r="E333" s="392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401">
        <v>4680115884908</v>
      </c>
      <c r="E334" s="392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92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401">
        <v>4680115884861</v>
      </c>
      <c r="E335" s="392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92"/>
      <c r="T335" s="34"/>
      <c r="U335" s="34"/>
      <c r="V335" s="35" t="s">
        <v>66</v>
      </c>
      <c r="W335" s="382">
        <v>25</v>
      </c>
      <c r="X335" s="383">
        <f t="shared" si="59"/>
        <v>25</v>
      </c>
      <c r="Y335" s="36">
        <f>IFERROR(IF(X335=0,"",ROUNDUP(X335/H335,0)*0.00937),"")</f>
        <v>4.6850000000000003E-2</v>
      </c>
      <c r="Z335" s="56"/>
      <c r="AA335" s="57"/>
      <c r="AE335" s="64"/>
      <c r="BB335" s="256" t="s">
        <v>1</v>
      </c>
      <c r="BL335" s="64">
        <f t="shared" si="60"/>
        <v>26.05</v>
      </c>
      <c r="BM335" s="64">
        <f t="shared" si="61"/>
        <v>26.05</v>
      </c>
      <c r="BN335" s="64">
        <f t="shared" si="62"/>
        <v>4.1666666666666664E-2</v>
      </c>
      <c r="BO335" s="64">
        <f t="shared" si="63"/>
        <v>4.1666666666666664E-2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401">
        <v>4680115884922</v>
      </c>
      <c r="E336" s="392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92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401">
        <v>4680115882638</v>
      </c>
      <c r="E337" s="392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92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3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404"/>
      <c r="O338" s="397" t="s">
        <v>70</v>
      </c>
      <c r="P338" s="398"/>
      <c r="Q338" s="398"/>
      <c r="R338" s="398"/>
      <c r="S338" s="398"/>
      <c r="T338" s="398"/>
      <c r="U338" s="399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288.7037037037037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290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6.2456000000000005</v>
      </c>
      <c r="Z338" s="385"/>
      <c r="AA338" s="385"/>
    </row>
    <row r="339" spans="1:67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04"/>
      <c r="O339" s="397" t="s">
        <v>70</v>
      </c>
      <c r="P339" s="398"/>
      <c r="Q339" s="398"/>
      <c r="R339" s="398"/>
      <c r="S339" s="398"/>
      <c r="T339" s="398"/>
      <c r="U339" s="399"/>
      <c r="V339" s="37" t="s">
        <v>66</v>
      </c>
      <c r="W339" s="384">
        <f>IFERROR(SUM(W326:W337),"0")</f>
        <v>4265</v>
      </c>
      <c r="X339" s="384">
        <f>IFERROR(SUM(X326:X337),"0")</f>
        <v>4283.2</v>
      </c>
      <c r="Y339" s="37"/>
      <c r="Z339" s="385"/>
      <c r="AA339" s="385"/>
    </row>
    <row r="340" spans="1:67" ht="14.25" hidden="1" customHeight="1" x14ac:dyDescent="0.25">
      <c r="A340" s="389" t="s">
        <v>105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401">
        <v>4607091383980</v>
      </c>
      <c r="E341" s="392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92"/>
      <c r="T341" s="34"/>
      <c r="U341" s="34"/>
      <c r="V341" s="35" t="s">
        <v>66</v>
      </c>
      <c r="W341" s="382">
        <v>1500</v>
      </c>
      <c r="X341" s="383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59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401">
        <v>4607091384178</v>
      </c>
      <c r="E342" s="392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92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403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404"/>
      <c r="O343" s="397" t="s">
        <v>70</v>
      </c>
      <c r="P343" s="398"/>
      <c r="Q343" s="398"/>
      <c r="R343" s="398"/>
      <c r="S343" s="398"/>
      <c r="T343" s="398"/>
      <c r="U343" s="399"/>
      <c r="V343" s="37" t="s">
        <v>71</v>
      </c>
      <c r="W343" s="384">
        <f>IFERROR(W341/H341,"0")+IFERROR(W342/H342,"0")</f>
        <v>102</v>
      </c>
      <c r="X343" s="384">
        <f>IFERROR(X341/H341,"0")+IFERROR(X342/H342,"0")</f>
        <v>102</v>
      </c>
      <c r="Y343" s="384">
        <f>IFERROR(IF(Y341="",0,Y341),"0")+IFERROR(IF(Y342="",0,Y342),"0")</f>
        <v>2.19374</v>
      </c>
      <c r="Z343" s="385"/>
      <c r="AA343" s="385"/>
    </row>
    <row r="344" spans="1:67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404"/>
      <c r="O344" s="397" t="s">
        <v>70</v>
      </c>
      <c r="P344" s="398"/>
      <c r="Q344" s="398"/>
      <c r="R344" s="398"/>
      <c r="S344" s="398"/>
      <c r="T344" s="398"/>
      <c r="U344" s="399"/>
      <c r="V344" s="37" t="s">
        <v>66</v>
      </c>
      <c r="W344" s="384">
        <f>IFERROR(SUM(W341:W342),"0")</f>
        <v>1508</v>
      </c>
      <c r="X344" s="384">
        <f>IFERROR(SUM(X341:X342),"0")</f>
        <v>1508</v>
      </c>
      <c r="Y344" s="37"/>
      <c r="Z344" s="385"/>
      <c r="AA344" s="385"/>
    </row>
    <row r="345" spans="1:67" ht="14.25" hidden="1" customHeight="1" x14ac:dyDescent="0.25">
      <c r="A345" s="389" t="s">
        <v>72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387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401">
        <v>4607091383928</v>
      </c>
      <c r="E346" s="392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92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401">
        <v>4607091383928</v>
      </c>
      <c r="E347" s="392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92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401">
        <v>4607091384260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92"/>
      <c r="T348" s="34"/>
      <c r="U348" s="34"/>
      <c r="V348" s="35" t="s">
        <v>66</v>
      </c>
      <c r="W348" s="382">
        <v>70</v>
      </c>
      <c r="X348" s="383">
        <f>IFERROR(IF(W348="",0,CEILING((W348/$H348),1)*$H348),"")</f>
        <v>70.2</v>
      </c>
      <c r="Y348" s="36">
        <f>IFERROR(IF(X348=0,"",ROUNDUP(X348/H348,0)*0.02175),"")</f>
        <v>0.19574999999999998</v>
      </c>
      <c r="Z348" s="56"/>
      <c r="AA348" s="57"/>
      <c r="AE348" s="64"/>
      <c r="BB348" s="263" t="s">
        <v>1</v>
      </c>
      <c r="BL348" s="64">
        <f>IFERROR(W348*I348/H348,"0")</f>
        <v>75.061538461538461</v>
      </c>
      <c r="BM348" s="64">
        <f>IFERROR(X348*I348/H348,"0")</f>
        <v>75.27600000000001</v>
      </c>
      <c r="BN348" s="64">
        <f>IFERROR(1/J348*(W348/H348),"0")</f>
        <v>0.16025641025641024</v>
      </c>
      <c r="BO348" s="64">
        <f>IFERROR(1/J348*(X348/H348),"0")</f>
        <v>0.1607142857142857</v>
      </c>
    </row>
    <row r="349" spans="1:67" x14ac:dyDescent="0.2">
      <c r="A349" s="403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404"/>
      <c r="O349" s="397" t="s">
        <v>70</v>
      </c>
      <c r="P349" s="398"/>
      <c r="Q349" s="398"/>
      <c r="R349" s="398"/>
      <c r="S349" s="398"/>
      <c r="T349" s="398"/>
      <c r="U349" s="399"/>
      <c r="V349" s="37" t="s">
        <v>71</v>
      </c>
      <c r="W349" s="384">
        <f>IFERROR(W346/H346,"0")+IFERROR(W347/H347,"0")+IFERROR(W348/H348,"0")</f>
        <v>8.9743589743589745</v>
      </c>
      <c r="X349" s="384">
        <f>IFERROR(X346/H346,"0")+IFERROR(X347/H347,"0")+IFERROR(X348/H348,"0")</f>
        <v>9</v>
      </c>
      <c r="Y349" s="384">
        <f>IFERROR(IF(Y346="",0,Y346),"0")+IFERROR(IF(Y347="",0,Y347),"0")+IFERROR(IF(Y348="",0,Y348),"0")</f>
        <v>0.19574999999999998</v>
      </c>
      <c r="Z349" s="385"/>
      <c r="AA349" s="385"/>
    </row>
    <row r="350" spans="1:67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04"/>
      <c r="O350" s="397" t="s">
        <v>70</v>
      </c>
      <c r="P350" s="398"/>
      <c r="Q350" s="398"/>
      <c r="R350" s="398"/>
      <c r="S350" s="398"/>
      <c r="T350" s="398"/>
      <c r="U350" s="399"/>
      <c r="V350" s="37" t="s">
        <v>66</v>
      </c>
      <c r="W350" s="384">
        <f>IFERROR(SUM(W346:W348),"0")</f>
        <v>70</v>
      </c>
      <c r="X350" s="384">
        <f>IFERROR(SUM(X346:X348),"0")</f>
        <v>70.2</v>
      </c>
      <c r="Y350" s="37"/>
      <c r="Z350" s="385"/>
      <c r="AA350" s="385"/>
    </row>
    <row r="351" spans="1:67" ht="14.25" hidden="1" customHeight="1" x14ac:dyDescent="0.25">
      <c r="A351" s="389" t="s">
        <v>215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401">
        <v>4607091384673</v>
      </c>
      <c r="E352" s="392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92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4301060314</v>
      </c>
      <c r="D353" s="401">
        <v>4607091384673</v>
      </c>
      <c r="E353" s="392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92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04"/>
      <c r="O354" s="397" t="s">
        <v>70</v>
      </c>
      <c r="P354" s="398"/>
      <c r="Q354" s="398"/>
      <c r="R354" s="398"/>
      <c r="S354" s="398"/>
      <c r="T354" s="398"/>
      <c r="U354" s="399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04"/>
      <c r="O355" s="397" t="s">
        <v>70</v>
      </c>
      <c r="P355" s="398"/>
      <c r="Q355" s="398"/>
      <c r="R355" s="398"/>
      <c r="S355" s="398"/>
      <c r="T355" s="398"/>
      <c r="U355" s="399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388" t="s">
        <v>523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76"/>
      <c r="AA356" s="376"/>
    </row>
    <row r="357" spans="1:67" ht="14.25" hidden="1" customHeight="1" x14ac:dyDescent="0.25">
      <c r="A357" s="389" t="s">
        <v>113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401">
        <v>4680115881907</v>
      </c>
      <c r="E358" s="392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92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401">
        <v>4680115883925</v>
      </c>
      <c r="E359" s="392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92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3"/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404"/>
      <c r="O360" s="397" t="s">
        <v>70</v>
      </c>
      <c r="P360" s="398"/>
      <c r="Q360" s="398"/>
      <c r="R360" s="398"/>
      <c r="S360" s="398"/>
      <c r="T360" s="398"/>
      <c r="U360" s="399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87"/>
      <c r="B361" s="387"/>
      <c r="C361" s="387"/>
      <c r="D361" s="387"/>
      <c r="E361" s="387"/>
      <c r="F361" s="387"/>
      <c r="G361" s="387"/>
      <c r="H361" s="387"/>
      <c r="I361" s="387"/>
      <c r="J361" s="387"/>
      <c r="K361" s="387"/>
      <c r="L361" s="387"/>
      <c r="M361" s="387"/>
      <c r="N361" s="404"/>
      <c r="O361" s="397" t="s">
        <v>70</v>
      </c>
      <c r="P361" s="398"/>
      <c r="Q361" s="398"/>
      <c r="R361" s="398"/>
      <c r="S361" s="398"/>
      <c r="T361" s="398"/>
      <c r="U361" s="399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89" t="s">
        <v>61</v>
      </c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  <c r="U362" s="387"/>
      <c r="V362" s="387"/>
      <c r="W362" s="387"/>
      <c r="X362" s="387"/>
      <c r="Y362" s="387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401">
        <v>4607091384802</v>
      </c>
      <c r="E363" s="392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92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401">
        <v>4607091384802</v>
      </c>
      <c r="E364" s="392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92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401">
        <v>4607091384826</v>
      </c>
      <c r="E365" s="392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92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3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404"/>
      <c r="O366" s="397" t="s">
        <v>70</v>
      </c>
      <c r="P366" s="398"/>
      <c r="Q366" s="398"/>
      <c r="R366" s="398"/>
      <c r="S366" s="398"/>
      <c r="T366" s="398"/>
      <c r="U366" s="399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404"/>
      <c r="O367" s="397" t="s">
        <v>70</v>
      </c>
      <c r="P367" s="398"/>
      <c r="Q367" s="398"/>
      <c r="R367" s="398"/>
      <c r="S367" s="398"/>
      <c r="T367" s="398"/>
      <c r="U367" s="399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89" t="s">
        <v>72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5"/>
      <c r="AA368" s="375"/>
    </row>
    <row r="369" spans="1:67" ht="27" hidden="1" customHeight="1" x14ac:dyDescent="0.25">
      <c r="A369" s="54" t="s">
        <v>533</v>
      </c>
      <c r="B369" s="54" t="s">
        <v>534</v>
      </c>
      <c r="C369" s="31">
        <v>4301051635</v>
      </c>
      <c r="D369" s="401">
        <v>4607091384246</v>
      </c>
      <c r="E369" s="392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92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401">
        <v>4680115881976</v>
      </c>
      <c r="E370" s="392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92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401">
        <v>4607091384253</v>
      </c>
      <c r="E371" s="392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92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401">
        <v>4607091384253</v>
      </c>
      <c r="E372" s="392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92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401">
        <v>4680115881969</v>
      </c>
      <c r="E373" s="392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92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03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404"/>
      <c r="O374" s="397" t="s">
        <v>70</v>
      </c>
      <c r="P374" s="398"/>
      <c r="Q374" s="398"/>
      <c r="R374" s="398"/>
      <c r="S374" s="398"/>
      <c r="T374" s="398"/>
      <c r="U374" s="399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hidden="1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04"/>
      <c r="O375" s="397" t="s">
        <v>70</v>
      </c>
      <c r="P375" s="398"/>
      <c r="Q375" s="398"/>
      <c r="R375" s="398"/>
      <c r="S375" s="398"/>
      <c r="T375" s="398"/>
      <c r="U375" s="399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hidden="1" customHeight="1" x14ac:dyDescent="0.25">
      <c r="A376" s="389" t="s">
        <v>215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401">
        <v>4607091389357</v>
      </c>
      <c r="E377" s="392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92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401">
        <v>4607091389357</v>
      </c>
      <c r="E378" s="392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92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04"/>
      <c r="O379" s="397" t="s">
        <v>70</v>
      </c>
      <c r="P379" s="398"/>
      <c r="Q379" s="398"/>
      <c r="R379" s="398"/>
      <c r="S379" s="398"/>
      <c r="T379" s="398"/>
      <c r="U379" s="399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04"/>
      <c r="O380" s="397" t="s">
        <v>70</v>
      </c>
      <c r="P380" s="398"/>
      <c r="Q380" s="398"/>
      <c r="R380" s="398"/>
      <c r="S380" s="398"/>
      <c r="T380" s="398"/>
      <c r="U380" s="399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8" t="s">
        <v>545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  <c r="M381" s="459"/>
      <c r="N381" s="459"/>
      <c r="O381" s="459"/>
      <c r="P381" s="459"/>
      <c r="Q381" s="459"/>
      <c r="R381" s="459"/>
      <c r="S381" s="459"/>
      <c r="T381" s="459"/>
      <c r="U381" s="459"/>
      <c r="V381" s="459"/>
      <c r="W381" s="459"/>
      <c r="X381" s="459"/>
      <c r="Y381" s="459"/>
      <c r="Z381" s="48"/>
      <c r="AA381" s="48"/>
    </row>
    <row r="382" spans="1:67" ht="16.5" hidden="1" customHeight="1" x14ac:dyDescent="0.25">
      <c r="A382" s="388" t="s">
        <v>546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76"/>
      <c r="AA382" s="376"/>
    </row>
    <row r="383" spans="1:67" ht="14.25" hidden="1" customHeight="1" x14ac:dyDescent="0.25">
      <c r="A383" s="389" t="s">
        <v>113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401">
        <v>4607091389708</v>
      </c>
      <c r="E384" s="392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92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401">
        <v>4607091389692</v>
      </c>
      <c r="E385" s="392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92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04"/>
      <c r="O386" s="397" t="s">
        <v>70</v>
      </c>
      <c r="P386" s="398"/>
      <c r="Q386" s="398"/>
      <c r="R386" s="398"/>
      <c r="S386" s="398"/>
      <c r="T386" s="398"/>
      <c r="U386" s="399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04"/>
      <c r="O387" s="397" t="s">
        <v>70</v>
      </c>
      <c r="P387" s="398"/>
      <c r="Q387" s="398"/>
      <c r="R387" s="398"/>
      <c r="S387" s="398"/>
      <c r="T387" s="398"/>
      <c r="U387" s="399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89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401">
        <v>4607091389753</v>
      </c>
      <c r="E389" s="392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92"/>
      <c r="T389" s="34"/>
      <c r="U389" s="34"/>
      <c r="V389" s="35" t="s">
        <v>66</v>
      </c>
      <c r="W389" s="382">
        <v>50</v>
      </c>
      <c r="X389" s="383">
        <f t="shared" ref="X389:X411" si="64">IFERROR(IF(W389="",0,CEILING((W389/$H389),1)*$H389),"")</f>
        <v>50.400000000000006</v>
      </c>
      <c r="Y389" s="36">
        <f t="shared" ref="Y389:Y395" si="65">IFERROR(IF(X389=0,"",ROUNDUP(X389/H389,0)*0.00753),"")</f>
        <v>9.0359999999999996E-2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52.738095238095234</v>
      </c>
      <c r="BM389" s="64">
        <f t="shared" ref="BM389:BM411" si="67">IFERROR(X389*I389/H389,"0")</f>
        <v>53.160000000000004</v>
      </c>
      <c r="BN389" s="64">
        <f t="shared" ref="BN389:BN411" si="68">IFERROR(1/J389*(W389/H389),"0")</f>
        <v>7.6312576312576319E-2</v>
      </c>
      <c r="BO389" s="64">
        <f t="shared" ref="BO389:BO411" si="69">IFERROR(1/J389*(X389/H389),"0")</f>
        <v>7.6923076923076927E-2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401">
        <v>4607091389753</v>
      </c>
      <c r="E390" s="392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3" t="s">
        <v>554</v>
      </c>
      <c r="P390" s="391"/>
      <c r="Q390" s="391"/>
      <c r="R390" s="391"/>
      <c r="S390" s="392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401">
        <v>4607091389760</v>
      </c>
      <c r="E391" s="392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401">
        <v>4607091389760</v>
      </c>
      <c r="E392" s="392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0" t="s">
        <v>558</v>
      </c>
      <c r="P392" s="391"/>
      <c r="Q392" s="391"/>
      <c r="R392" s="391"/>
      <c r="S392" s="392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401">
        <v>4607091389746</v>
      </c>
      <c r="E393" s="392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91"/>
      <c r="Q393" s="391"/>
      <c r="R393" s="391"/>
      <c r="S393" s="392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401">
        <v>4607091389746</v>
      </c>
      <c r="E394" s="392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4" t="s">
        <v>561</v>
      </c>
      <c r="P394" s="391"/>
      <c r="Q394" s="391"/>
      <c r="R394" s="391"/>
      <c r="S394" s="392"/>
      <c r="T394" s="34"/>
      <c r="U394" s="34"/>
      <c r="V394" s="35" t="s">
        <v>66</v>
      </c>
      <c r="W394" s="382">
        <v>30</v>
      </c>
      <c r="X394" s="383">
        <f t="shared" si="64"/>
        <v>33.6</v>
      </c>
      <c r="Y394" s="36">
        <f t="shared" si="65"/>
        <v>6.0240000000000002E-2</v>
      </c>
      <c r="Z394" s="56"/>
      <c r="AA394" s="57"/>
      <c r="AE394" s="64"/>
      <c r="BB394" s="285" t="s">
        <v>1</v>
      </c>
      <c r="BL394" s="64">
        <f t="shared" si="66"/>
        <v>31.642857142857135</v>
      </c>
      <c r="BM394" s="64">
        <f t="shared" si="67"/>
        <v>35.44</v>
      </c>
      <c r="BN394" s="64">
        <f t="shared" si="68"/>
        <v>4.5787545787545784E-2</v>
      </c>
      <c r="BO394" s="64">
        <f t="shared" si="69"/>
        <v>5.128205128205128E-2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401">
        <v>4680115882928</v>
      </c>
      <c r="E395" s="392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2">
        <v>140</v>
      </c>
      <c r="X395" s="383">
        <f t="shared" si="64"/>
        <v>141.12</v>
      </c>
      <c r="Y395" s="36">
        <f t="shared" si="65"/>
        <v>0.63251999999999997</v>
      </c>
      <c r="Z395" s="56"/>
      <c r="AA395" s="57"/>
      <c r="AE395" s="64"/>
      <c r="BB395" s="286" t="s">
        <v>1</v>
      </c>
      <c r="BL395" s="64">
        <f t="shared" si="66"/>
        <v>216.66666666666669</v>
      </c>
      <c r="BM395" s="64">
        <f t="shared" si="67"/>
        <v>218.40000000000003</v>
      </c>
      <c r="BN395" s="64">
        <f t="shared" si="68"/>
        <v>0.53418803418803418</v>
      </c>
      <c r="BO395" s="64">
        <f t="shared" si="69"/>
        <v>0.53846153846153844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401">
        <v>4680115883147</v>
      </c>
      <c r="E396" s="392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92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401">
        <v>4680115883147</v>
      </c>
      <c r="E397" s="392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3" t="s">
        <v>568</v>
      </c>
      <c r="P397" s="391"/>
      <c r="Q397" s="391"/>
      <c r="R397" s="391"/>
      <c r="S397" s="392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401">
        <v>4607091384338</v>
      </c>
      <c r="E398" s="392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2">
        <v>105</v>
      </c>
      <c r="X398" s="383">
        <f t="shared" si="64"/>
        <v>105</v>
      </c>
      <c r="Y398" s="36">
        <f t="shared" si="70"/>
        <v>0.251</v>
      </c>
      <c r="Z398" s="56"/>
      <c r="AA398" s="57"/>
      <c r="AE398" s="64"/>
      <c r="BB398" s="289" t="s">
        <v>1</v>
      </c>
      <c r="BL398" s="64">
        <f t="shared" si="66"/>
        <v>111.5</v>
      </c>
      <c r="BM398" s="64">
        <f t="shared" si="67"/>
        <v>111.5</v>
      </c>
      <c r="BN398" s="64">
        <f t="shared" si="68"/>
        <v>0.21367521367521369</v>
      </c>
      <c r="BO398" s="64">
        <f t="shared" si="69"/>
        <v>0.21367521367521369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401">
        <v>4607091384338</v>
      </c>
      <c r="E399" s="392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572</v>
      </c>
      <c r="P399" s="391"/>
      <c r="Q399" s="391"/>
      <c r="R399" s="391"/>
      <c r="S399" s="392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401">
        <v>4680115883154</v>
      </c>
      <c r="E400" s="392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92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401">
        <v>4680115883154</v>
      </c>
      <c r="E401" s="392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91"/>
      <c r="Q401" s="391"/>
      <c r="R401" s="391"/>
      <c r="S401" s="392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401">
        <v>4607091389524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2">
        <v>42</v>
      </c>
      <c r="X402" s="383">
        <f t="shared" si="64"/>
        <v>42</v>
      </c>
      <c r="Y402" s="36">
        <f t="shared" si="70"/>
        <v>0.1004</v>
      </c>
      <c r="Z402" s="56"/>
      <c r="AA402" s="57"/>
      <c r="AE402" s="64"/>
      <c r="BB402" s="293" t="s">
        <v>1</v>
      </c>
      <c r="BL402" s="64">
        <f t="shared" si="66"/>
        <v>44.599999999999994</v>
      </c>
      <c r="BM402" s="64">
        <f t="shared" si="67"/>
        <v>44.599999999999994</v>
      </c>
      <c r="BN402" s="64">
        <f t="shared" si="68"/>
        <v>8.5470085470085472E-2</v>
      </c>
      <c r="BO402" s="64">
        <f t="shared" si="69"/>
        <v>8.5470085470085472E-2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401">
        <v>4607091389524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5" t="s">
        <v>580</v>
      </c>
      <c r="P403" s="391"/>
      <c r="Q403" s="391"/>
      <c r="R403" s="391"/>
      <c r="S403" s="392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401">
        <v>4680115883161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92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401">
        <v>4680115883161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61" t="s">
        <v>584</v>
      </c>
      <c r="P405" s="391"/>
      <c r="Q405" s="391"/>
      <c r="R405" s="391"/>
      <c r="S405" s="392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401">
        <v>4607091384345</v>
      </c>
      <c r="E406" s="392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91"/>
      <c r="Q406" s="391"/>
      <c r="R406" s="391"/>
      <c r="S406" s="392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401">
        <v>4680115883178</v>
      </c>
      <c r="E407" s="392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92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401">
        <v>4607091389531</v>
      </c>
      <c r="E408" s="392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2">
        <v>52.5</v>
      </c>
      <c r="X408" s="383">
        <f t="shared" si="64"/>
        <v>52.5</v>
      </c>
      <c r="Y408" s="36">
        <f t="shared" si="70"/>
        <v>0.1255</v>
      </c>
      <c r="Z408" s="56"/>
      <c r="AA408" s="57"/>
      <c r="AE408" s="64"/>
      <c r="BB408" s="299" t="s">
        <v>1</v>
      </c>
      <c r="BL408" s="64">
        <f t="shared" si="66"/>
        <v>55.75</v>
      </c>
      <c r="BM408" s="64">
        <f t="shared" si="67"/>
        <v>55.75</v>
      </c>
      <c r="BN408" s="64">
        <f t="shared" si="68"/>
        <v>0.10683760683760685</v>
      </c>
      <c r="BO408" s="64">
        <f t="shared" si="69"/>
        <v>0.10683760683760685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401">
        <v>4607091389531</v>
      </c>
      <c r="E409" s="392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14" t="s">
        <v>593</v>
      </c>
      <c r="P409" s="391"/>
      <c r="Q409" s="391"/>
      <c r="R409" s="391"/>
      <c r="S409" s="392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401">
        <v>4680115883185</v>
      </c>
      <c r="E410" s="392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4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92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401">
        <v>4680115883185</v>
      </c>
      <c r="E411" s="392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07" t="s">
        <v>597</v>
      </c>
      <c r="P411" s="391"/>
      <c r="Q411" s="391"/>
      <c r="R411" s="391"/>
      <c r="S411" s="392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3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04"/>
      <c r="O412" s="397" t="s">
        <v>70</v>
      </c>
      <c r="P412" s="398"/>
      <c r="Q412" s="398"/>
      <c r="R412" s="398"/>
      <c r="S412" s="398"/>
      <c r="T412" s="398"/>
      <c r="U412" s="399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197.38095238095241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199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1.2600200000000001</v>
      </c>
      <c r="Z412" s="385"/>
      <c r="AA412" s="385"/>
    </row>
    <row r="413" spans="1:67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04"/>
      <c r="O413" s="397" t="s">
        <v>70</v>
      </c>
      <c r="P413" s="398"/>
      <c r="Q413" s="398"/>
      <c r="R413" s="398"/>
      <c r="S413" s="398"/>
      <c r="T413" s="398"/>
      <c r="U413" s="399"/>
      <c r="V413" s="37" t="s">
        <v>66</v>
      </c>
      <c r="W413" s="384">
        <f>IFERROR(SUM(W389:W411),"0")</f>
        <v>419.5</v>
      </c>
      <c r="X413" s="384">
        <f>IFERROR(SUM(X389:X411),"0")</f>
        <v>424.62</v>
      </c>
      <c r="Y413" s="37"/>
      <c r="Z413" s="385"/>
      <c r="AA413" s="385"/>
    </row>
    <row r="414" spans="1:67" ht="14.25" hidden="1" customHeight="1" x14ac:dyDescent="0.25">
      <c r="A414" s="389" t="s">
        <v>72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401">
        <v>4607091389654</v>
      </c>
      <c r="E415" s="392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92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401">
        <v>4607091384352</v>
      </c>
      <c r="E416" s="392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92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3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404"/>
      <c r="O417" s="397" t="s">
        <v>70</v>
      </c>
      <c r="P417" s="398"/>
      <c r="Q417" s="398"/>
      <c r="R417" s="398"/>
      <c r="S417" s="398"/>
      <c r="T417" s="398"/>
      <c r="U417" s="399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87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04"/>
      <c r="O418" s="397" t="s">
        <v>70</v>
      </c>
      <c r="P418" s="398"/>
      <c r="Q418" s="398"/>
      <c r="R418" s="398"/>
      <c r="S418" s="398"/>
      <c r="T418" s="398"/>
      <c r="U418" s="399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89" t="s">
        <v>91</v>
      </c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  <c r="U419" s="387"/>
      <c r="V419" s="387"/>
      <c r="W419" s="387"/>
      <c r="X419" s="387"/>
      <c r="Y419" s="387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401">
        <v>4680115884335</v>
      </c>
      <c r="E420" s="392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92"/>
      <c r="T420" s="34"/>
      <c r="U420" s="34"/>
      <c r="V420" s="35" t="s">
        <v>66</v>
      </c>
      <c r="W420" s="382">
        <v>9</v>
      </c>
      <c r="X420" s="383">
        <f>IFERROR(IF(W420="",0,CEILING((W420/$H420),1)*$H420),"")</f>
        <v>9.6</v>
      </c>
      <c r="Y420" s="36">
        <f>IFERROR(IF(X420=0,"",ROUNDUP(X420/H420,0)*0.00627),"")</f>
        <v>5.0160000000000003E-2</v>
      </c>
      <c r="Z420" s="56"/>
      <c r="AA420" s="57"/>
      <c r="AE420" s="64"/>
      <c r="BB420" s="305" t="s">
        <v>1</v>
      </c>
      <c r="BL420" s="64">
        <f>IFERROR(W420*I420/H420,"0")</f>
        <v>13.5</v>
      </c>
      <c r="BM420" s="64">
        <f>IFERROR(X420*I420/H420,"0")</f>
        <v>14.400000000000002</v>
      </c>
      <c r="BN420" s="64">
        <f>IFERROR(1/J420*(W420/H420),"0")</f>
        <v>3.7499999999999999E-2</v>
      </c>
      <c r="BO420" s="64">
        <f>IFERROR(1/J420*(X420/H420),"0")</f>
        <v>0.04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401">
        <v>4680115884342</v>
      </c>
      <c r="E421" s="392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92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401">
        <v>4680115884113</v>
      </c>
      <c r="E422" s="392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92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3"/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404"/>
      <c r="O423" s="397" t="s">
        <v>70</v>
      </c>
      <c r="P423" s="398"/>
      <c r="Q423" s="398"/>
      <c r="R423" s="398"/>
      <c r="S423" s="398"/>
      <c r="T423" s="398"/>
      <c r="U423" s="399"/>
      <c r="V423" s="37" t="s">
        <v>71</v>
      </c>
      <c r="W423" s="384">
        <f>IFERROR(W420/H420,"0")+IFERROR(W421/H421,"0")+IFERROR(W422/H422,"0")</f>
        <v>15</v>
      </c>
      <c r="X423" s="384">
        <f>IFERROR(X420/H420,"0")+IFERROR(X421/H421,"0")+IFERROR(X422/H422,"0")</f>
        <v>16</v>
      </c>
      <c r="Y423" s="384">
        <f>IFERROR(IF(Y420="",0,Y420),"0")+IFERROR(IF(Y421="",0,Y421),"0")+IFERROR(IF(Y422="",0,Y422),"0")</f>
        <v>0.10032000000000001</v>
      </c>
      <c r="Z423" s="385"/>
      <c r="AA423" s="385"/>
    </row>
    <row r="424" spans="1:67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04"/>
      <c r="O424" s="397" t="s">
        <v>70</v>
      </c>
      <c r="P424" s="398"/>
      <c r="Q424" s="398"/>
      <c r="R424" s="398"/>
      <c r="S424" s="398"/>
      <c r="T424" s="398"/>
      <c r="U424" s="399"/>
      <c r="V424" s="37" t="s">
        <v>66</v>
      </c>
      <c r="W424" s="384">
        <f>IFERROR(SUM(W420:W422),"0")</f>
        <v>18</v>
      </c>
      <c r="X424" s="384">
        <f>IFERROR(SUM(X420:X422),"0")</f>
        <v>19.2</v>
      </c>
      <c r="Y424" s="37"/>
      <c r="Z424" s="385"/>
      <c r="AA424" s="385"/>
    </row>
    <row r="425" spans="1:67" ht="16.5" hidden="1" customHeight="1" x14ac:dyDescent="0.25">
      <c r="A425" s="388" t="s">
        <v>610</v>
      </c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  <c r="U425" s="387"/>
      <c r="V425" s="387"/>
      <c r="W425" s="387"/>
      <c r="X425" s="387"/>
      <c r="Y425" s="387"/>
      <c r="Z425" s="376"/>
      <c r="AA425" s="376"/>
    </row>
    <row r="426" spans="1:67" ht="14.25" hidden="1" customHeight="1" x14ac:dyDescent="0.25">
      <c r="A426" s="389" t="s">
        <v>105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401">
        <v>4607091389364</v>
      </c>
      <c r="E427" s="392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91"/>
      <c r="Q427" s="391"/>
      <c r="R427" s="391"/>
      <c r="S427" s="392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3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404"/>
      <c r="O428" s="397" t="s">
        <v>70</v>
      </c>
      <c r="P428" s="398"/>
      <c r="Q428" s="398"/>
      <c r="R428" s="398"/>
      <c r="S428" s="398"/>
      <c r="T428" s="398"/>
      <c r="U428" s="399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87"/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404"/>
      <c r="O429" s="397" t="s">
        <v>70</v>
      </c>
      <c r="P429" s="398"/>
      <c r="Q429" s="398"/>
      <c r="R429" s="398"/>
      <c r="S429" s="398"/>
      <c r="T429" s="398"/>
      <c r="U429" s="399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89" t="s">
        <v>61</v>
      </c>
      <c r="B430" s="387"/>
      <c r="C430" s="387"/>
      <c r="D430" s="387"/>
      <c r="E430" s="387"/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  <c r="U430" s="387"/>
      <c r="V430" s="387"/>
      <c r="W430" s="387"/>
      <c r="X430" s="387"/>
      <c r="Y430" s="387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401">
        <v>4607091389739</v>
      </c>
      <c r="E431" s="392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92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401">
        <v>4607091389739</v>
      </c>
      <c r="E432" s="392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24" t="s">
        <v>617</v>
      </c>
      <c r="P432" s="391"/>
      <c r="Q432" s="391"/>
      <c r="R432" s="391"/>
      <c r="S432" s="392"/>
      <c r="T432" s="34"/>
      <c r="U432" s="34"/>
      <c r="V432" s="35" t="s">
        <v>66</v>
      </c>
      <c r="W432" s="382">
        <v>50</v>
      </c>
      <c r="X432" s="383">
        <f t="shared" si="71"/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0" t="s">
        <v>1</v>
      </c>
      <c r="BL432" s="64">
        <f t="shared" si="72"/>
        <v>52.738095238095234</v>
      </c>
      <c r="BM432" s="64">
        <f t="shared" si="73"/>
        <v>53.160000000000004</v>
      </c>
      <c r="BN432" s="64">
        <f t="shared" si="74"/>
        <v>7.6312576312576319E-2</v>
      </c>
      <c r="BO432" s="64">
        <f t="shared" si="75"/>
        <v>7.6923076923076927E-2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401">
        <v>4607091389425</v>
      </c>
      <c r="E433" s="392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9" t="s">
        <v>620</v>
      </c>
      <c r="P433" s="391"/>
      <c r="Q433" s="391"/>
      <c r="R433" s="391"/>
      <c r="S433" s="392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401">
        <v>4680115882911</v>
      </c>
      <c r="E434" s="392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92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401">
        <v>4680115880771</v>
      </c>
      <c r="E435" s="392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22" t="s">
        <v>625</v>
      </c>
      <c r="P435" s="391"/>
      <c r="Q435" s="391"/>
      <c r="R435" s="391"/>
      <c r="S435" s="392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401">
        <v>4680115880771</v>
      </c>
      <c r="E436" s="392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92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401">
        <v>4607091389500</v>
      </c>
      <c r="E437" s="392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92"/>
      <c r="T437" s="34"/>
      <c r="U437" s="34"/>
      <c r="V437" s="35" t="s">
        <v>66</v>
      </c>
      <c r="W437" s="382">
        <v>14</v>
      </c>
      <c r="X437" s="383">
        <f t="shared" si="71"/>
        <v>14.700000000000001</v>
      </c>
      <c r="Y437" s="36">
        <f t="shared" si="76"/>
        <v>3.5140000000000005E-2</v>
      </c>
      <c r="Z437" s="56"/>
      <c r="AA437" s="57"/>
      <c r="AE437" s="64"/>
      <c r="BB437" s="315" t="s">
        <v>1</v>
      </c>
      <c r="BL437" s="64">
        <f t="shared" si="72"/>
        <v>14.866666666666665</v>
      </c>
      <c r="BM437" s="64">
        <f t="shared" si="73"/>
        <v>15.61</v>
      </c>
      <c r="BN437" s="64">
        <f t="shared" si="74"/>
        <v>2.8490028490028491E-2</v>
      </c>
      <c r="BO437" s="64">
        <f t="shared" si="75"/>
        <v>2.9914529914529919E-2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401">
        <v>4607091389500</v>
      </c>
      <c r="E438" s="392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391"/>
      <c r="Q438" s="391"/>
      <c r="R438" s="391"/>
      <c r="S438" s="392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3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04"/>
      <c r="O439" s="397" t="s">
        <v>70</v>
      </c>
      <c r="P439" s="398"/>
      <c r="Q439" s="398"/>
      <c r="R439" s="398"/>
      <c r="S439" s="398"/>
      <c r="T439" s="398"/>
      <c r="U439" s="399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18.571428571428569</v>
      </c>
      <c r="X439" s="384">
        <f>IFERROR(X431/H431,"0")+IFERROR(X432/H432,"0")+IFERROR(X433/H433,"0")+IFERROR(X434/H434,"0")+IFERROR(X435/H435,"0")+IFERROR(X436/H436,"0")+IFERROR(X437/H437,"0")+IFERROR(X438/H438,"0")</f>
        <v>19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0.1255</v>
      </c>
      <c r="Z439" s="385"/>
      <c r="AA439" s="385"/>
    </row>
    <row r="440" spans="1:67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04"/>
      <c r="O440" s="397" t="s">
        <v>70</v>
      </c>
      <c r="P440" s="398"/>
      <c r="Q440" s="398"/>
      <c r="R440" s="398"/>
      <c r="S440" s="398"/>
      <c r="T440" s="398"/>
      <c r="U440" s="399"/>
      <c r="V440" s="37" t="s">
        <v>66</v>
      </c>
      <c r="W440" s="384">
        <f>IFERROR(SUM(W431:W438),"0")</f>
        <v>64</v>
      </c>
      <c r="X440" s="384">
        <f>IFERROR(SUM(X431:X438),"0")</f>
        <v>65.100000000000009</v>
      </c>
      <c r="Y440" s="37"/>
      <c r="Z440" s="385"/>
      <c r="AA440" s="385"/>
    </row>
    <row r="441" spans="1:67" ht="14.25" hidden="1" customHeight="1" x14ac:dyDescent="0.25">
      <c r="A441" s="389" t="s">
        <v>91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401">
        <v>4680115884571</v>
      </c>
      <c r="E442" s="392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92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04"/>
      <c r="O443" s="397" t="s">
        <v>70</v>
      </c>
      <c r="P443" s="398"/>
      <c r="Q443" s="398"/>
      <c r="R443" s="398"/>
      <c r="S443" s="398"/>
      <c r="T443" s="398"/>
      <c r="U443" s="399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04"/>
      <c r="O444" s="397" t="s">
        <v>70</v>
      </c>
      <c r="P444" s="398"/>
      <c r="Q444" s="398"/>
      <c r="R444" s="398"/>
      <c r="S444" s="398"/>
      <c r="T444" s="398"/>
      <c r="U444" s="399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89" t="s">
        <v>100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401">
        <v>4680115884090</v>
      </c>
      <c r="E446" s="392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92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04"/>
      <c r="O447" s="397" t="s">
        <v>70</v>
      </c>
      <c r="P447" s="398"/>
      <c r="Q447" s="398"/>
      <c r="R447" s="398"/>
      <c r="S447" s="398"/>
      <c r="T447" s="398"/>
      <c r="U447" s="399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04"/>
      <c r="O448" s="397" t="s">
        <v>70</v>
      </c>
      <c r="P448" s="398"/>
      <c r="Q448" s="398"/>
      <c r="R448" s="398"/>
      <c r="S448" s="398"/>
      <c r="T448" s="398"/>
      <c r="U448" s="399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89" t="s">
        <v>635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401">
        <v>4680115884564</v>
      </c>
      <c r="E450" s="392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92"/>
      <c r="T450" s="34"/>
      <c r="U450" s="34"/>
      <c r="V450" s="35" t="s">
        <v>66</v>
      </c>
      <c r="W450" s="382">
        <v>15</v>
      </c>
      <c r="X450" s="383">
        <f>IFERROR(IF(W450="",0,CEILING((W450/$H450),1)*$H450),"")</f>
        <v>15</v>
      </c>
      <c r="Y450" s="36">
        <f>IFERROR(IF(X450=0,"",ROUNDUP(X450/H450,0)*0.00627),"")</f>
        <v>3.1350000000000003E-2</v>
      </c>
      <c r="Z450" s="56"/>
      <c r="AA450" s="57"/>
      <c r="AE450" s="64"/>
      <c r="BB450" s="319" t="s">
        <v>1</v>
      </c>
      <c r="BL450" s="64">
        <f>IFERROR(W450*I450/H450,"0")</f>
        <v>18</v>
      </c>
      <c r="BM450" s="64">
        <f>IFERROR(X450*I450/H450,"0")</f>
        <v>18</v>
      </c>
      <c r="BN450" s="64">
        <f>IFERROR(1/J450*(W450/H450),"0")</f>
        <v>2.5000000000000001E-2</v>
      </c>
      <c r="BO450" s="64">
        <f>IFERROR(1/J450*(X450/H450),"0")</f>
        <v>2.5000000000000001E-2</v>
      </c>
    </row>
    <row r="451" spans="1:67" x14ac:dyDescent="0.2">
      <c r="A451" s="403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404"/>
      <c r="O451" s="397" t="s">
        <v>70</v>
      </c>
      <c r="P451" s="398"/>
      <c r="Q451" s="398"/>
      <c r="R451" s="398"/>
      <c r="S451" s="398"/>
      <c r="T451" s="398"/>
      <c r="U451" s="399"/>
      <c r="V451" s="37" t="s">
        <v>71</v>
      </c>
      <c r="W451" s="384">
        <f>IFERROR(W450/H450,"0")</f>
        <v>5</v>
      </c>
      <c r="X451" s="384">
        <f>IFERROR(X450/H450,"0")</f>
        <v>5</v>
      </c>
      <c r="Y451" s="384">
        <f>IFERROR(IF(Y450="",0,Y450),"0")</f>
        <v>3.1350000000000003E-2</v>
      </c>
      <c r="Z451" s="385"/>
      <c r="AA451" s="385"/>
    </row>
    <row r="452" spans="1:67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404"/>
      <c r="O452" s="397" t="s">
        <v>70</v>
      </c>
      <c r="P452" s="398"/>
      <c r="Q452" s="398"/>
      <c r="R452" s="398"/>
      <c r="S452" s="398"/>
      <c r="T452" s="398"/>
      <c r="U452" s="399"/>
      <c r="V452" s="37" t="s">
        <v>66</v>
      </c>
      <c r="W452" s="384">
        <f>IFERROR(SUM(W450:W450),"0")</f>
        <v>15</v>
      </c>
      <c r="X452" s="384">
        <f>IFERROR(SUM(X450:X450),"0")</f>
        <v>15</v>
      </c>
      <c r="Y452" s="37"/>
      <c r="Z452" s="385"/>
      <c r="AA452" s="385"/>
    </row>
    <row r="453" spans="1:67" ht="16.5" hidden="1" customHeight="1" x14ac:dyDescent="0.25">
      <c r="A453" s="388" t="s">
        <v>638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387"/>
      <c r="Z453" s="376"/>
      <c r="AA453" s="376"/>
    </row>
    <row r="454" spans="1:67" ht="14.25" hidden="1" customHeight="1" x14ac:dyDescent="0.25">
      <c r="A454" s="389" t="s">
        <v>61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375"/>
      <c r="AA454" s="375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401">
        <v>4680115885189</v>
      </c>
      <c r="E455" s="392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92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401">
        <v>4680115885172</v>
      </c>
      <c r="E456" s="392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92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401">
        <v>4680115885110</v>
      </c>
      <c r="E457" s="392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92"/>
      <c r="T457" s="34"/>
      <c r="U457" s="34"/>
      <c r="V457" s="35" t="s">
        <v>66</v>
      </c>
      <c r="W457" s="382">
        <v>18</v>
      </c>
      <c r="X457" s="383">
        <f>IFERROR(IF(W457="",0,CEILING((W457/$H457),1)*$H457),"")</f>
        <v>18</v>
      </c>
      <c r="Y457" s="36">
        <f>IFERROR(IF(X457=0,"",ROUNDUP(X457/H457,0)*0.00502),"")</f>
        <v>7.5300000000000006E-2</v>
      </c>
      <c r="Z457" s="56"/>
      <c r="AA457" s="57"/>
      <c r="AE457" s="64"/>
      <c r="BB457" s="322" t="s">
        <v>1</v>
      </c>
      <c r="BL457" s="64">
        <f>IFERROR(W457*I457/H457,"0")</f>
        <v>30.3</v>
      </c>
      <c r="BM457" s="64">
        <f>IFERROR(X457*I457/H457,"0")</f>
        <v>30.3</v>
      </c>
      <c r="BN457" s="64">
        <f>IFERROR(1/J457*(W457/H457),"0")</f>
        <v>6.4102564102564111E-2</v>
      </c>
      <c r="BO457" s="64">
        <f>IFERROR(1/J457*(X457/H457),"0")</f>
        <v>6.4102564102564111E-2</v>
      </c>
    </row>
    <row r="458" spans="1:67" x14ac:dyDescent="0.2">
      <c r="A458" s="403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404"/>
      <c r="O458" s="397" t="s">
        <v>70</v>
      </c>
      <c r="P458" s="398"/>
      <c r="Q458" s="398"/>
      <c r="R458" s="398"/>
      <c r="S458" s="398"/>
      <c r="T458" s="398"/>
      <c r="U458" s="399"/>
      <c r="V458" s="37" t="s">
        <v>71</v>
      </c>
      <c r="W458" s="384">
        <f>IFERROR(W455/H455,"0")+IFERROR(W456/H456,"0")+IFERROR(W457/H457,"0")</f>
        <v>15</v>
      </c>
      <c r="X458" s="384">
        <f>IFERROR(X455/H455,"0")+IFERROR(X456/H456,"0")+IFERROR(X457/H457,"0")</f>
        <v>15</v>
      </c>
      <c r="Y458" s="384">
        <f>IFERROR(IF(Y455="",0,Y455),"0")+IFERROR(IF(Y456="",0,Y456),"0")+IFERROR(IF(Y457="",0,Y457),"0")</f>
        <v>7.5300000000000006E-2</v>
      </c>
      <c r="Z458" s="385"/>
      <c r="AA458" s="385"/>
    </row>
    <row r="459" spans="1:67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404"/>
      <c r="O459" s="397" t="s">
        <v>70</v>
      </c>
      <c r="P459" s="398"/>
      <c r="Q459" s="398"/>
      <c r="R459" s="398"/>
      <c r="S459" s="398"/>
      <c r="T459" s="398"/>
      <c r="U459" s="399"/>
      <c r="V459" s="37" t="s">
        <v>66</v>
      </c>
      <c r="W459" s="384">
        <f>IFERROR(SUM(W455:W457),"0")</f>
        <v>18</v>
      </c>
      <c r="X459" s="384">
        <f>IFERROR(SUM(X455:X457),"0")</f>
        <v>18</v>
      </c>
      <c r="Y459" s="37"/>
      <c r="Z459" s="385"/>
      <c r="AA459" s="385"/>
    </row>
    <row r="460" spans="1:67" ht="16.5" hidden="1" customHeight="1" x14ac:dyDescent="0.25">
      <c r="A460" s="388" t="s">
        <v>645</v>
      </c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  <c r="U460" s="387"/>
      <c r="V460" s="387"/>
      <c r="W460" s="387"/>
      <c r="X460" s="387"/>
      <c r="Y460" s="387"/>
      <c r="Z460" s="376"/>
      <c r="AA460" s="376"/>
    </row>
    <row r="461" spans="1:67" ht="14.25" hidden="1" customHeight="1" x14ac:dyDescent="0.25">
      <c r="A461" s="389" t="s">
        <v>61</v>
      </c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  <c r="U461" s="387"/>
      <c r="V461" s="387"/>
      <c r="W461" s="387"/>
      <c r="X461" s="387"/>
      <c r="Y461" s="387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401">
        <v>4680115885738</v>
      </c>
      <c r="E462" s="392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9" t="s">
        <v>648</v>
      </c>
      <c r="P462" s="391"/>
      <c r="Q462" s="391"/>
      <c r="R462" s="391"/>
      <c r="S462" s="392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401">
        <v>4680115885103</v>
      </c>
      <c r="E463" s="392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92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3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404"/>
      <c r="O464" s="397" t="s">
        <v>70</v>
      </c>
      <c r="P464" s="398"/>
      <c r="Q464" s="398"/>
      <c r="R464" s="398"/>
      <c r="S464" s="398"/>
      <c r="T464" s="398"/>
      <c r="U464" s="399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404"/>
      <c r="O465" s="397" t="s">
        <v>70</v>
      </c>
      <c r="P465" s="398"/>
      <c r="Q465" s="398"/>
      <c r="R465" s="398"/>
      <c r="S465" s="398"/>
      <c r="T465" s="398"/>
      <c r="U465" s="399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89" t="s">
        <v>215</v>
      </c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  <c r="U466" s="387"/>
      <c r="V466" s="387"/>
      <c r="W466" s="387"/>
      <c r="X466" s="387"/>
      <c r="Y466" s="387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401">
        <v>4680115885509</v>
      </c>
      <c r="E467" s="392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3" t="s">
        <v>653</v>
      </c>
      <c r="P467" s="391"/>
      <c r="Q467" s="391"/>
      <c r="R467" s="391"/>
      <c r="S467" s="392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3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404"/>
      <c r="O468" s="397" t="s">
        <v>70</v>
      </c>
      <c r="P468" s="398"/>
      <c r="Q468" s="398"/>
      <c r="R468" s="398"/>
      <c r="S468" s="398"/>
      <c r="T468" s="398"/>
      <c r="U468" s="399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404"/>
      <c r="O469" s="397" t="s">
        <v>70</v>
      </c>
      <c r="P469" s="398"/>
      <c r="Q469" s="398"/>
      <c r="R469" s="398"/>
      <c r="S469" s="398"/>
      <c r="T469" s="398"/>
      <c r="U469" s="399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8" t="s">
        <v>654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8"/>
      <c r="AA470" s="48"/>
    </row>
    <row r="471" spans="1:67" ht="16.5" hidden="1" customHeight="1" x14ac:dyDescent="0.25">
      <c r="A471" s="388" t="s">
        <v>654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6"/>
      <c r="AA471" s="376"/>
    </row>
    <row r="472" spans="1:67" ht="14.25" hidden="1" customHeight="1" x14ac:dyDescent="0.25">
      <c r="A472" s="389" t="s">
        <v>113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401">
        <v>4607091389067</v>
      </c>
      <c r="E473" s="392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2">
        <v>50</v>
      </c>
      <c r="X473" s="383">
        <f t="shared" ref="X473:X482" si="77">IFERROR(IF(W473="",0,CEILING((W473/$H473),1)*$H473),"")</f>
        <v>52.800000000000004</v>
      </c>
      <c r="Y473" s="36">
        <f t="shared" ref="Y473:Y478" si="78">IFERROR(IF(X473=0,"",ROUNDUP(X473/H473,0)*0.01196),"")</f>
        <v>0.1196</v>
      </c>
      <c r="Z473" s="56"/>
      <c r="AA473" s="57"/>
      <c r="AE473" s="64"/>
      <c r="BB473" s="326" t="s">
        <v>1</v>
      </c>
      <c r="BL473" s="64">
        <f t="shared" ref="BL473:BL482" si="79">IFERROR(W473*I473/H473,"0")</f>
        <v>53.409090909090907</v>
      </c>
      <c r="BM473" s="64">
        <f t="shared" ref="BM473:BM482" si="80">IFERROR(X473*I473/H473,"0")</f>
        <v>56.400000000000006</v>
      </c>
      <c r="BN473" s="64">
        <f t="shared" ref="BN473:BN482" si="81">IFERROR(1/J473*(W473/H473),"0")</f>
        <v>9.1054778554778545E-2</v>
      </c>
      <c r="BO473" s="64">
        <f t="shared" ref="BO473:BO482" si="82">IFERROR(1/J473*(X473/H473),"0")</f>
        <v>9.6153846153846159E-2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401">
        <v>4680115885226</v>
      </c>
      <c r="E474" s="392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2">
        <v>220</v>
      </c>
      <c r="X474" s="383">
        <f t="shared" si="77"/>
        <v>221.76000000000002</v>
      </c>
      <c r="Y474" s="36">
        <f t="shared" si="78"/>
        <v>0.50231999999999999</v>
      </c>
      <c r="Z474" s="56"/>
      <c r="AA474" s="57"/>
      <c r="AE474" s="64"/>
      <c r="BB474" s="327" t="s">
        <v>1</v>
      </c>
      <c r="BL474" s="64">
        <f t="shared" si="79"/>
        <v>234.99999999999997</v>
      </c>
      <c r="BM474" s="64">
        <f t="shared" si="80"/>
        <v>236.88</v>
      </c>
      <c r="BN474" s="64">
        <f t="shared" si="81"/>
        <v>0.40064102564102566</v>
      </c>
      <c r="BO474" s="64">
        <f t="shared" si="82"/>
        <v>0.40384615384615385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401">
        <v>4680115885271</v>
      </c>
      <c r="E475" s="392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87" t="s">
        <v>661</v>
      </c>
      <c r="P475" s="391"/>
      <c r="Q475" s="391"/>
      <c r="R475" s="391"/>
      <c r="S475" s="392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401">
        <v>4680115884502</v>
      </c>
      <c r="E476" s="392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401">
        <v>4607091389104</v>
      </c>
      <c r="E477" s="392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2">
        <v>100</v>
      </c>
      <c r="X477" s="383">
        <f t="shared" si="77"/>
        <v>100.32000000000001</v>
      </c>
      <c r="Y477" s="36">
        <f t="shared" si="78"/>
        <v>0.22724</v>
      </c>
      <c r="Z477" s="56"/>
      <c r="AA477" s="57"/>
      <c r="AE477" s="64"/>
      <c r="BB477" s="330" t="s">
        <v>1</v>
      </c>
      <c r="BL477" s="64">
        <f t="shared" si="79"/>
        <v>106.81818181818181</v>
      </c>
      <c r="BM477" s="64">
        <f t="shared" si="80"/>
        <v>107.16</v>
      </c>
      <c r="BN477" s="64">
        <f t="shared" si="81"/>
        <v>0.18210955710955709</v>
      </c>
      <c r="BO477" s="64">
        <f t="shared" si="82"/>
        <v>0.18269230769230771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401">
        <v>4680115884519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401">
        <v>4680115880603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2">
        <v>102</v>
      </c>
      <c r="X479" s="383">
        <f t="shared" si="77"/>
        <v>104.4</v>
      </c>
      <c r="Y479" s="36">
        <f>IFERROR(IF(X479=0,"",ROUNDUP(X479/H479,0)*0.00937),"")</f>
        <v>0.27172999999999997</v>
      </c>
      <c r="Z479" s="56"/>
      <c r="AA479" s="57"/>
      <c r="AE479" s="64"/>
      <c r="BB479" s="332" t="s">
        <v>1</v>
      </c>
      <c r="BL479" s="64">
        <f t="shared" si="79"/>
        <v>108.8</v>
      </c>
      <c r="BM479" s="64">
        <f t="shared" si="80"/>
        <v>111.36</v>
      </c>
      <c r="BN479" s="64">
        <f t="shared" si="81"/>
        <v>0.2361111111111111</v>
      </c>
      <c r="BO479" s="64">
        <f t="shared" si="82"/>
        <v>0.24166666666666667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401">
        <v>4680115882782</v>
      </c>
      <c r="E480" s="392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4" t="s">
        <v>672</v>
      </c>
      <c r="P480" s="391"/>
      <c r="Q480" s="391"/>
      <c r="R480" s="391"/>
      <c r="S480" s="392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401">
        <v>4607091389098</v>
      </c>
      <c r="E481" s="392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92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401">
        <v>4607091389982</v>
      </c>
      <c r="E482" s="392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92"/>
      <c r="T482" s="34"/>
      <c r="U482" s="34"/>
      <c r="V482" s="35" t="s">
        <v>66</v>
      </c>
      <c r="W482" s="382">
        <v>120</v>
      </c>
      <c r="X482" s="383">
        <f t="shared" si="77"/>
        <v>122.4</v>
      </c>
      <c r="Y482" s="36">
        <f>IFERROR(IF(X482=0,"",ROUNDUP(X482/H482,0)*0.00937),"")</f>
        <v>0.31857999999999997</v>
      </c>
      <c r="Z482" s="56"/>
      <c r="AA482" s="57"/>
      <c r="AE482" s="64"/>
      <c r="BB482" s="335" t="s">
        <v>1</v>
      </c>
      <c r="BL482" s="64">
        <f t="shared" si="79"/>
        <v>127.99999999999999</v>
      </c>
      <c r="BM482" s="64">
        <f t="shared" si="80"/>
        <v>130.56</v>
      </c>
      <c r="BN482" s="64">
        <f t="shared" si="81"/>
        <v>0.27777777777777779</v>
      </c>
      <c r="BO482" s="64">
        <f t="shared" si="82"/>
        <v>0.28333333333333333</v>
      </c>
    </row>
    <row r="483" spans="1:67" x14ac:dyDescent="0.2">
      <c r="A483" s="403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404"/>
      <c r="O483" s="397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131.74242424242422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134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1.43947</v>
      </c>
      <c r="Z483" s="385"/>
      <c r="AA483" s="385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404"/>
      <c r="O484" s="397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84">
        <f>IFERROR(SUM(W473:W482),"0")</f>
        <v>592</v>
      </c>
      <c r="X484" s="384">
        <f>IFERROR(SUM(X473:X482),"0")</f>
        <v>601.67999999999995</v>
      </c>
      <c r="Y484" s="37"/>
      <c r="Z484" s="385"/>
      <c r="AA484" s="385"/>
    </row>
    <row r="485" spans="1:67" ht="14.25" hidden="1" customHeight="1" x14ac:dyDescent="0.25">
      <c r="A485" s="389" t="s">
        <v>105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401">
        <v>4607091388930</v>
      </c>
      <c r="E486" s="392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92"/>
      <c r="T486" s="34"/>
      <c r="U486" s="34"/>
      <c r="V486" s="35" t="s">
        <v>66</v>
      </c>
      <c r="W486" s="382">
        <v>100</v>
      </c>
      <c r="X486" s="383">
        <f>IFERROR(IF(W486="",0,CEILING((W486/$H486),1)*$H486),"")</f>
        <v>100.32000000000001</v>
      </c>
      <c r="Y486" s="36">
        <f>IFERROR(IF(X486=0,"",ROUNDUP(X486/H486,0)*0.01196),"")</f>
        <v>0.22724</v>
      </c>
      <c r="Z486" s="56"/>
      <c r="AA486" s="57"/>
      <c r="AE486" s="64"/>
      <c r="BB486" s="336" t="s">
        <v>1</v>
      </c>
      <c r="BL486" s="64">
        <f>IFERROR(W486*I486/H486,"0")</f>
        <v>106.81818181818181</v>
      </c>
      <c r="BM486" s="64">
        <f>IFERROR(X486*I486/H486,"0")</f>
        <v>107.16</v>
      </c>
      <c r="BN486" s="64">
        <f>IFERROR(1/J486*(W486/H486),"0")</f>
        <v>0.18210955710955709</v>
      </c>
      <c r="BO486" s="64">
        <f>IFERROR(1/J486*(X486/H486),"0")</f>
        <v>0.18269230769230771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401">
        <v>4680115880054</v>
      </c>
      <c r="E487" s="392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92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3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404"/>
      <c r="O488" s="397" t="s">
        <v>70</v>
      </c>
      <c r="P488" s="398"/>
      <c r="Q488" s="398"/>
      <c r="R488" s="398"/>
      <c r="S488" s="398"/>
      <c r="T488" s="398"/>
      <c r="U488" s="399"/>
      <c r="V488" s="37" t="s">
        <v>71</v>
      </c>
      <c r="W488" s="384">
        <f>IFERROR(W486/H486,"0")+IFERROR(W487/H487,"0")</f>
        <v>18.939393939393938</v>
      </c>
      <c r="X488" s="384">
        <f>IFERROR(X486/H486,"0")+IFERROR(X487/H487,"0")</f>
        <v>19</v>
      </c>
      <c r="Y488" s="384">
        <f>IFERROR(IF(Y486="",0,Y486),"0")+IFERROR(IF(Y487="",0,Y487),"0")</f>
        <v>0.22724</v>
      </c>
      <c r="Z488" s="385"/>
      <c r="AA488" s="385"/>
    </row>
    <row r="489" spans="1:67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404"/>
      <c r="O489" s="397" t="s">
        <v>70</v>
      </c>
      <c r="P489" s="398"/>
      <c r="Q489" s="398"/>
      <c r="R489" s="398"/>
      <c r="S489" s="398"/>
      <c r="T489" s="398"/>
      <c r="U489" s="399"/>
      <c r="V489" s="37" t="s">
        <v>66</v>
      </c>
      <c r="W489" s="384">
        <f>IFERROR(SUM(W486:W487),"0")</f>
        <v>100</v>
      </c>
      <c r="X489" s="384">
        <f>IFERROR(SUM(X486:X487),"0")</f>
        <v>100.32000000000001</v>
      </c>
      <c r="Y489" s="37"/>
      <c r="Z489" s="385"/>
      <c r="AA489" s="385"/>
    </row>
    <row r="490" spans="1:67" ht="14.25" hidden="1" customHeight="1" x14ac:dyDescent="0.25">
      <c r="A490" s="389" t="s">
        <v>61</v>
      </c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  <c r="U490" s="387"/>
      <c r="V490" s="387"/>
      <c r="W490" s="387"/>
      <c r="X490" s="387"/>
      <c r="Y490" s="387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401">
        <v>4680115883116</v>
      </c>
      <c r="E491" s="392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2">
        <v>40</v>
      </c>
      <c r="X491" s="383">
        <f t="shared" ref="X491:X496" si="83">IFERROR(IF(W491="",0,CEILING((W491/$H491),1)*$H491),"")</f>
        <v>42.24</v>
      </c>
      <c r="Y491" s="36">
        <f>IFERROR(IF(X491=0,"",ROUNDUP(X491/H491,0)*0.01196),"")</f>
        <v>9.5680000000000001E-2</v>
      </c>
      <c r="Z491" s="56"/>
      <c r="AA491" s="57"/>
      <c r="AE491" s="64"/>
      <c r="BB491" s="338" t="s">
        <v>1</v>
      </c>
      <c r="BL491" s="64">
        <f t="shared" ref="BL491:BL496" si="84">IFERROR(W491*I491/H491,"0")</f>
        <v>42.727272727272727</v>
      </c>
      <c r="BM491" s="64">
        <f t="shared" ref="BM491:BM496" si="85">IFERROR(X491*I491/H491,"0")</f>
        <v>45.12</v>
      </c>
      <c r="BN491" s="64">
        <f t="shared" ref="BN491:BN496" si="86">IFERROR(1/J491*(W491/H491),"0")</f>
        <v>7.2843822843822847E-2</v>
      </c>
      <c r="BO491" s="64">
        <f t="shared" ref="BO491:BO496" si="87">IFERROR(1/J491*(X491/H491),"0")</f>
        <v>7.6923076923076927E-2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401">
        <v>4680115883093</v>
      </c>
      <c r="E492" s="392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2">
        <v>50</v>
      </c>
      <c r="X492" s="383">
        <f t="shared" si="83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39" t="s">
        <v>1</v>
      </c>
      <c r="BL492" s="64">
        <f t="shared" si="84"/>
        <v>53.409090909090907</v>
      </c>
      <c r="BM492" s="64">
        <f t="shared" si="85"/>
        <v>56.400000000000006</v>
      </c>
      <c r="BN492" s="64">
        <f t="shared" si="86"/>
        <v>9.1054778554778545E-2</v>
      </c>
      <c r="BO492" s="64">
        <f t="shared" si="87"/>
        <v>9.6153846153846159E-2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401">
        <v>4680115883109</v>
      </c>
      <c r="E493" s="392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2">
        <v>180</v>
      </c>
      <c r="X493" s="383">
        <f t="shared" si="83"/>
        <v>184.8</v>
      </c>
      <c r="Y493" s="36">
        <f>IFERROR(IF(X493=0,"",ROUNDUP(X493/H493,0)*0.01196),"")</f>
        <v>0.41860000000000003</v>
      </c>
      <c r="Z493" s="56"/>
      <c r="AA493" s="57"/>
      <c r="AE493" s="64"/>
      <c r="BB493" s="340" t="s">
        <v>1</v>
      </c>
      <c r="BL493" s="64">
        <f t="shared" si="84"/>
        <v>192.27272727272725</v>
      </c>
      <c r="BM493" s="64">
        <f t="shared" si="85"/>
        <v>197.39999999999998</v>
      </c>
      <c r="BN493" s="64">
        <f t="shared" si="86"/>
        <v>0.32779720279720276</v>
      </c>
      <c r="BO493" s="64">
        <f t="shared" si="87"/>
        <v>0.33653846153846156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401">
        <v>4680115882072</v>
      </c>
      <c r="E494" s="392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2">
        <v>66</v>
      </c>
      <c r="X494" s="383">
        <f t="shared" si="83"/>
        <v>68.400000000000006</v>
      </c>
      <c r="Y494" s="36">
        <f>IFERROR(IF(X494=0,"",ROUNDUP(X494/H494,0)*0.00937),"")</f>
        <v>0.17802999999999999</v>
      </c>
      <c r="Z494" s="56"/>
      <c r="AA494" s="57"/>
      <c r="AE494" s="64"/>
      <c r="BB494" s="341" t="s">
        <v>1</v>
      </c>
      <c r="BL494" s="64">
        <f t="shared" si="84"/>
        <v>70.399999999999991</v>
      </c>
      <c r="BM494" s="64">
        <f t="shared" si="85"/>
        <v>72.959999999999994</v>
      </c>
      <c r="BN494" s="64">
        <f t="shared" si="86"/>
        <v>0.15277777777777776</v>
      </c>
      <c r="BO494" s="64">
        <f t="shared" si="87"/>
        <v>0.15833333333333333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401">
        <v>4680115882102</v>
      </c>
      <c r="E495" s="392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2">
        <v>12</v>
      </c>
      <c r="X495" s="383">
        <f t="shared" si="8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2" t="s">
        <v>1</v>
      </c>
      <c r="BL495" s="64">
        <f t="shared" si="84"/>
        <v>12.7</v>
      </c>
      <c r="BM495" s="64">
        <f t="shared" si="85"/>
        <v>15.24</v>
      </c>
      <c r="BN495" s="64">
        <f t="shared" si="86"/>
        <v>2.7777777777777776E-2</v>
      </c>
      <c r="BO495" s="64">
        <f t="shared" si="87"/>
        <v>3.3333333333333333E-2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401">
        <v>4680115882096</v>
      </c>
      <c r="E496" s="392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92"/>
      <c r="T496" s="34"/>
      <c r="U496" s="34"/>
      <c r="V496" s="35" t="s">
        <v>66</v>
      </c>
      <c r="W496" s="382">
        <v>72</v>
      </c>
      <c r="X496" s="383">
        <f t="shared" si="83"/>
        <v>72</v>
      </c>
      <c r="Y496" s="36">
        <f>IFERROR(IF(X496=0,"",ROUNDUP(X496/H496,0)*0.00937),"")</f>
        <v>0.18740000000000001</v>
      </c>
      <c r="Z496" s="56"/>
      <c r="AA496" s="57"/>
      <c r="AE496" s="64"/>
      <c r="BB496" s="343" t="s">
        <v>1</v>
      </c>
      <c r="BL496" s="64">
        <f t="shared" si="84"/>
        <v>76.2</v>
      </c>
      <c r="BM496" s="64">
        <f t="shared" si="85"/>
        <v>76.2</v>
      </c>
      <c r="BN496" s="64">
        <f t="shared" si="86"/>
        <v>0.16666666666666666</v>
      </c>
      <c r="BO496" s="64">
        <f t="shared" si="87"/>
        <v>0.16666666666666666</v>
      </c>
    </row>
    <row r="497" spans="1:67" x14ac:dyDescent="0.2">
      <c r="A497" s="403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404"/>
      <c r="O497" s="397" t="s">
        <v>70</v>
      </c>
      <c r="P497" s="398"/>
      <c r="Q497" s="398"/>
      <c r="R497" s="398"/>
      <c r="S497" s="398"/>
      <c r="T497" s="398"/>
      <c r="U497" s="399"/>
      <c r="V497" s="37" t="s">
        <v>71</v>
      </c>
      <c r="W497" s="384">
        <f>IFERROR(W491/H491,"0")+IFERROR(W492/H492,"0")+IFERROR(W493/H493,"0")+IFERROR(W494/H494,"0")+IFERROR(W495/H495,"0")+IFERROR(W496/H496,"0")</f>
        <v>92.803030303030283</v>
      </c>
      <c r="X497" s="384">
        <f>IFERROR(X491/H491,"0")+IFERROR(X492/H492,"0")+IFERROR(X493/H493,"0")+IFERROR(X494/H494,"0")+IFERROR(X495/H495,"0")+IFERROR(X496/H496,"0")</f>
        <v>96</v>
      </c>
      <c r="Y497" s="384">
        <f>IFERROR(IF(Y491="",0,Y491),"0")+IFERROR(IF(Y492="",0,Y492),"0")+IFERROR(IF(Y493="",0,Y493),"0")+IFERROR(IF(Y494="",0,Y494),"0")+IFERROR(IF(Y495="",0,Y495),"0")+IFERROR(IF(Y496="",0,Y496),"0")</f>
        <v>1.0367899999999999</v>
      </c>
      <c r="Z497" s="385"/>
      <c r="AA497" s="385"/>
    </row>
    <row r="498" spans="1:67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404"/>
      <c r="O498" s="397" t="s">
        <v>70</v>
      </c>
      <c r="P498" s="398"/>
      <c r="Q498" s="398"/>
      <c r="R498" s="398"/>
      <c r="S498" s="398"/>
      <c r="T498" s="398"/>
      <c r="U498" s="399"/>
      <c r="V498" s="37" t="s">
        <v>66</v>
      </c>
      <c r="W498" s="384">
        <f>IFERROR(SUM(W491:W496),"0")</f>
        <v>420</v>
      </c>
      <c r="X498" s="384">
        <f>IFERROR(SUM(X491:X496),"0")</f>
        <v>434.64</v>
      </c>
      <c r="Y498" s="37"/>
      <c r="Z498" s="385"/>
      <c r="AA498" s="385"/>
    </row>
    <row r="499" spans="1:67" ht="14.25" hidden="1" customHeight="1" x14ac:dyDescent="0.25">
      <c r="A499" s="389" t="s">
        <v>72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401">
        <v>4607091383409</v>
      </c>
      <c r="E500" s="392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401">
        <v>4607091383416</v>
      </c>
      <c r="E501" s="392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92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401">
        <v>4680115883536</v>
      </c>
      <c r="E502" s="392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92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3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404"/>
      <c r="O503" s="397" t="s">
        <v>70</v>
      </c>
      <c r="P503" s="398"/>
      <c r="Q503" s="398"/>
      <c r="R503" s="398"/>
      <c r="S503" s="398"/>
      <c r="T503" s="398"/>
      <c r="U503" s="399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87"/>
      <c r="B504" s="387"/>
      <c r="C504" s="387"/>
      <c r="D504" s="387"/>
      <c r="E504" s="387"/>
      <c r="F504" s="387"/>
      <c r="G504" s="387"/>
      <c r="H504" s="387"/>
      <c r="I504" s="387"/>
      <c r="J504" s="387"/>
      <c r="K504" s="387"/>
      <c r="L504" s="387"/>
      <c r="M504" s="387"/>
      <c r="N504" s="404"/>
      <c r="O504" s="397" t="s">
        <v>70</v>
      </c>
      <c r="P504" s="398"/>
      <c r="Q504" s="398"/>
      <c r="R504" s="398"/>
      <c r="S504" s="398"/>
      <c r="T504" s="398"/>
      <c r="U504" s="399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89" t="s">
        <v>215</v>
      </c>
      <c r="B505" s="387"/>
      <c r="C505" s="387"/>
      <c r="D505" s="387"/>
      <c r="E505" s="387"/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  <c r="U505" s="387"/>
      <c r="V505" s="387"/>
      <c r="W505" s="387"/>
      <c r="X505" s="387"/>
      <c r="Y505" s="387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401">
        <v>4680115885035</v>
      </c>
      <c r="E506" s="392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92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3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04"/>
      <c r="O507" s="397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04"/>
      <c r="O508" s="397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8" t="s">
        <v>701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8"/>
      <c r="AA509" s="48"/>
    </row>
    <row r="510" spans="1:67" ht="16.5" hidden="1" customHeight="1" x14ac:dyDescent="0.25">
      <c r="A510" s="388" t="s">
        <v>701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6"/>
      <c r="AA510" s="376"/>
    </row>
    <row r="511" spans="1:67" ht="14.25" hidden="1" customHeight="1" x14ac:dyDescent="0.25">
      <c r="A511" s="389" t="s">
        <v>113</v>
      </c>
      <c r="B511" s="387"/>
      <c r="C511" s="387"/>
      <c r="D511" s="387"/>
      <c r="E511" s="387"/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W511" s="387"/>
      <c r="X511" s="387"/>
      <c r="Y511" s="387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401">
        <v>4640242181011</v>
      </c>
      <c r="E512" s="392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540" t="s">
        <v>704</v>
      </c>
      <c r="P512" s="391"/>
      <c r="Q512" s="391"/>
      <c r="R512" s="391"/>
      <c r="S512" s="392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401">
        <v>4640242180045</v>
      </c>
      <c r="E513" s="392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91"/>
      <c r="Q513" s="391"/>
      <c r="R513" s="391"/>
      <c r="S513" s="392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401">
        <v>4640242180441</v>
      </c>
      <c r="E514" s="392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391"/>
      <c r="Q514" s="391"/>
      <c r="R514" s="391"/>
      <c r="S514" s="392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401">
        <v>4640242180601</v>
      </c>
      <c r="E515" s="392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6" t="s">
        <v>713</v>
      </c>
      <c r="P515" s="391"/>
      <c r="Q515" s="391"/>
      <c r="R515" s="391"/>
      <c r="S515" s="392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401">
        <v>4640242180564</v>
      </c>
      <c r="E516" s="392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391"/>
      <c r="Q516" s="391"/>
      <c r="R516" s="391"/>
      <c r="S516" s="392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401">
        <v>4640242180922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0" t="s">
        <v>719</v>
      </c>
      <c r="P517" s="391"/>
      <c r="Q517" s="391"/>
      <c r="R517" s="391"/>
      <c r="S517" s="392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401">
        <v>4640242181189</v>
      </c>
      <c r="E518" s="392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748" t="s">
        <v>722</v>
      </c>
      <c r="P518" s="391"/>
      <c r="Q518" s="391"/>
      <c r="R518" s="391"/>
      <c r="S518" s="392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401">
        <v>4640242180038</v>
      </c>
      <c r="E519" s="392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1" t="s">
        <v>725</v>
      </c>
      <c r="P519" s="391"/>
      <c r="Q519" s="391"/>
      <c r="R519" s="391"/>
      <c r="S519" s="392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401">
        <v>4640242181172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18" t="s">
        <v>728</v>
      </c>
      <c r="P520" s="391"/>
      <c r="Q520" s="391"/>
      <c r="R520" s="391"/>
      <c r="S520" s="392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3"/>
      <c r="B521" s="387"/>
      <c r="C521" s="387"/>
      <c r="D521" s="387"/>
      <c r="E521" s="387"/>
      <c r="F521" s="387"/>
      <c r="G521" s="387"/>
      <c r="H521" s="387"/>
      <c r="I521" s="387"/>
      <c r="J521" s="387"/>
      <c r="K521" s="387"/>
      <c r="L521" s="387"/>
      <c r="M521" s="387"/>
      <c r="N521" s="404"/>
      <c r="O521" s="397" t="s">
        <v>70</v>
      </c>
      <c r="P521" s="398"/>
      <c r="Q521" s="398"/>
      <c r="R521" s="398"/>
      <c r="S521" s="398"/>
      <c r="T521" s="398"/>
      <c r="U521" s="399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404"/>
      <c r="O522" s="397" t="s">
        <v>70</v>
      </c>
      <c r="P522" s="398"/>
      <c r="Q522" s="398"/>
      <c r="R522" s="398"/>
      <c r="S522" s="398"/>
      <c r="T522" s="398"/>
      <c r="U522" s="399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89" t="s">
        <v>105</v>
      </c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  <c r="U523" s="387"/>
      <c r="V523" s="387"/>
      <c r="W523" s="387"/>
      <c r="X523" s="387"/>
      <c r="Y523" s="387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401">
        <v>4640242180526</v>
      </c>
      <c r="E524" s="392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91"/>
      <c r="Q524" s="391"/>
      <c r="R524" s="391"/>
      <c r="S524" s="392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401">
        <v>4640242180519</v>
      </c>
      <c r="E525" s="392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497" t="s">
        <v>734</v>
      </c>
      <c r="P525" s="391"/>
      <c r="Q525" s="391"/>
      <c r="R525" s="391"/>
      <c r="S525" s="392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401">
        <v>4640242180090</v>
      </c>
      <c r="E526" s="392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17" t="s">
        <v>737</v>
      </c>
      <c r="P526" s="391"/>
      <c r="Q526" s="391"/>
      <c r="R526" s="391"/>
      <c r="S526" s="392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401">
        <v>4640242180090</v>
      </c>
      <c r="E527" s="392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91"/>
      <c r="Q527" s="391"/>
      <c r="R527" s="391"/>
      <c r="S527" s="392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401">
        <v>4640242181363</v>
      </c>
      <c r="E528" s="392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77" t="s">
        <v>743</v>
      </c>
      <c r="P528" s="391"/>
      <c r="Q528" s="391"/>
      <c r="R528" s="391"/>
      <c r="S528" s="392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3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404"/>
      <c r="O529" s="397" t="s">
        <v>70</v>
      </c>
      <c r="P529" s="398"/>
      <c r="Q529" s="398"/>
      <c r="R529" s="398"/>
      <c r="S529" s="398"/>
      <c r="T529" s="398"/>
      <c r="U529" s="399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87"/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404"/>
      <c r="O530" s="397" t="s">
        <v>70</v>
      </c>
      <c r="P530" s="398"/>
      <c r="Q530" s="398"/>
      <c r="R530" s="398"/>
      <c r="S530" s="398"/>
      <c r="T530" s="398"/>
      <c r="U530" s="399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89" t="s">
        <v>61</v>
      </c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  <c r="U531" s="387"/>
      <c r="V531" s="387"/>
      <c r="W531" s="387"/>
      <c r="X531" s="387"/>
      <c r="Y531" s="387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401">
        <v>4640242180816</v>
      </c>
      <c r="E532" s="392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91"/>
      <c r="Q532" s="391"/>
      <c r="R532" s="391"/>
      <c r="S532" s="392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401">
        <v>4640242180595</v>
      </c>
      <c r="E533" s="392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749</v>
      </c>
      <c r="P533" s="391"/>
      <c r="Q533" s="391"/>
      <c r="R533" s="391"/>
      <c r="S533" s="392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401">
        <v>4640242180076</v>
      </c>
      <c r="E534" s="392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56" t="s">
        <v>752</v>
      </c>
      <c r="P534" s="391"/>
      <c r="Q534" s="391"/>
      <c r="R534" s="391"/>
      <c r="S534" s="392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401">
        <v>4640242180489</v>
      </c>
      <c r="E535" s="392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3" t="s">
        <v>755</v>
      </c>
      <c r="P535" s="391"/>
      <c r="Q535" s="391"/>
      <c r="R535" s="391"/>
      <c r="S535" s="392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3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404"/>
      <c r="O536" s="397" t="s">
        <v>70</v>
      </c>
      <c r="P536" s="398"/>
      <c r="Q536" s="398"/>
      <c r="R536" s="398"/>
      <c r="S536" s="398"/>
      <c r="T536" s="398"/>
      <c r="U536" s="399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87"/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404"/>
      <c r="O537" s="397" t="s">
        <v>70</v>
      </c>
      <c r="P537" s="398"/>
      <c r="Q537" s="398"/>
      <c r="R537" s="398"/>
      <c r="S537" s="398"/>
      <c r="T537" s="398"/>
      <c r="U537" s="399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89" t="s">
        <v>72</v>
      </c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  <c r="U538" s="387"/>
      <c r="V538" s="387"/>
      <c r="W538" s="387"/>
      <c r="X538" s="387"/>
      <c r="Y538" s="387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401">
        <v>4640242180533</v>
      </c>
      <c r="E539" s="392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706" t="s">
        <v>758</v>
      </c>
      <c r="P539" s="391"/>
      <c r="Q539" s="391"/>
      <c r="R539" s="391"/>
      <c r="S539" s="392"/>
      <c r="T539" s="34"/>
      <c r="U539" s="34"/>
      <c r="V539" s="35" t="s">
        <v>66</v>
      </c>
      <c r="W539" s="382">
        <v>800</v>
      </c>
      <c r="X539" s="383">
        <f>IFERROR(IF(W539="",0,CEILING((W539/$H539),1)*$H539),"")</f>
        <v>803.4</v>
      </c>
      <c r="Y539" s="36">
        <f>IFERROR(IF(X539=0,"",ROUNDUP(X539/H539,0)*0.02175),"")</f>
        <v>2.2402499999999996</v>
      </c>
      <c r="Z539" s="56"/>
      <c r="AA539" s="57"/>
      <c r="AE539" s="64"/>
      <c r="BB539" s="366" t="s">
        <v>1</v>
      </c>
      <c r="BL539" s="64">
        <f>IFERROR(W539*I539/H539,"0")</f>
        <v>857.84615384615392</v>
      </c>
      <c r="BM539" s="64">
        <f>IFERROR(X539*I539/H539,"0")</f>
        <v>861.49200000000008</v>
      </c>
      <c r="BN539" s="64">
        <f>IFERROR(1/J539*(W539/H539),"0")</f>
        <v>1.8315018315018314</v>
      </c>
      <c r="BO539" s="64">
        <f>IFERROR(1/J539*(X539/H539),"0")</f>
        <v>1.8392857142857142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401">
        <v>4640242180106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91"/>
      <c r="Q540" s="391"/>
      <c r="R540" s="391"/>
      <c r="S540" s="392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401">
        <v>4640242180540</v>
      </c>
      <c r="E541" s="392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391"/>
      <c r="Q541" s="391"/>
      <c r="R541" s="391"/>
      <c r="S541" s="392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3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04"/>
      <c r="O542" s="397" t="s">
        <v>70</v>
      </c>
      <c r="P542" s="398"/>
      <c r="Q542" s="398"/>
      <c r="R542" s="398"/>
      <c r="S542" s="398"/>
      <c r="T542" s="398"/>
      <c r="U542" s="399"/>
      <c r="V542" s="37" t="s">
        <v>71</v>
      </c>
      <c r="W542" s="384">
        <f>IFERROR(W539/H539,"0")+IFERROR(W540/H540,"0")+IFERROR(W541/H541,"0")</f>
        <v>102.56410256410257</v>
      </c>
      <c r="X542" s="384">
        <f>IFERROR(X539/H539,"0")+IFERROR(X540/H540,"0")+IFERROR(X541/H541,"0")</f>
        <v>103</v>
      </c>
      <c r="Y542" s="384">
        <f>IFERROR(IF(Y539="",0,Y539),"0")+IFERROR(IF(Y540="",0,Y540),"0")+IFERROR(IF(Y541="",0,Y541),"0")</f>
        <v>2.2402499999999996</v>
      </c>
      <c r="Z542" s="385"/>
      <c r="AA542" s="385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04"/>
      <c r="O543" s="397" t="s">
        <v>70</v>
      </c>
      <c r="P543" s="398"/>
      <c r="Q543" s="398"/>
      <c r="R543" s="398"/>
      <c r="S543" s="398"/>
      <c r="T543" s="398"/>
      <c r="U543" s="399"/>
      <c r="V543" s="37" t="s">
        <v>66</v>
      </c>
      <c r="W543" s="384">
        <f>IFERROR(SUM(W539:W541),"0")</f>
        <v>800</v>
      </c>
      <c r="X543" s="384">
        <f>IFERROR(SUM(X539:X541),"0")</f>
        <v>803.4</v>
      </c>
      <c r="Y543" s="37"/>
      <c r="Z543" s="385"/>
      <c r="AA543" s="385"/>
    </row>
    <row r="544" spans="1:67" ht="14.25" hidden="1" customHeight="1" x14ac:dyDescent="0.25">
      <c r="A544" s="389" t="s">
        <v>215</v>
      </c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  <c r="U544" s="387"/>
      <c r="V544" s="387"/>
      <c r="W544" s="387"/>
      <c r="X544" s="387"/>
      <c r="Y544" s="387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401">
        <v>4640242180120</v>
      </c>
      <c r="E545" s="392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767</v>
      </c>
      <c r="P545" s="391"/>
      <c r="Q545" s="391"/>
      <c r="R545" s="391"/>
      <c r="S545" s="392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401">
        <v>4640242180120</v>
      </c>
      <c r="E546" s="392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3" t="s">
        <v>769</v>
      </c>
      <c r="P546" s="391"/>
      <c r="Q546" s="391"/>
      <c r="R546" s="391"/>
      <c r="S546" s="392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401">
        <v>4640242180137</v>
      </c>
      <c r="E547" s="392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55" t="s">
        <v>772</v>
      </c>
      <c r="P547" s="391"/>
      <c r="Q547" s="391"/>
      <c r="R547" s="391"/>
      <c r="S547" s="392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401">
        <v>4640242180137</v>
      </c>
      <c r="E548" s="392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91"/>
      <c r="Q548" s="391"/>
      <c r="R548" s="391"/>
      <c r="S548" s="392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3"/>
      <c r="B549" s="387"/>
      <c r="C549" s="387"/>
      <c r="D549" s="387"/>
      <c r="E549" s="387"/>
      <c r="F549" s="387"/>
      <c r="G549" s="387"/>
      <c r="H549" s="387"/>
      <c r="I549" s="387"/>
      <c r="J549" s="387"/>
      <c r="K549" s="387"/>
      <c r="L549" s="387"/>
      <c r="M549" s="387"/>
      <c r="N549" s="404"/>
      <c r="O549" s="397" t="s">
        <v>70</v>
      </c>
      <c r="P549" s="398"/>
      <c r="Q549" s="398"/>
      <c r="R549" s="398"/>
      <c r="S549" s="398"/>
      <c r="T549" s="398"/>
      <c r="U549" s="399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87"/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7"/>
      <c r="M550" s="387"/>
      <c r="N550" s="404"/>
      <c r="O550" s="397" t="s">
        <v>70</v>
      </c>
      <c r="P550" s="398"/>
      <c r="Q550" s="398"/>
      <c r="R550" s="398"/>
      <c r="S550" s="398"/>
      <c r="T550" s="398"/>
      <c r="U550" s="399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1"/>
      <c r="B551" s="387"/>
      <c r="C551" s="387"/>
      <c r="D551" s="387"/>
      <c r="E551" s="387"/>
      <c r="F551" s="387"/>
      <c r="G551" s="387"/>
      <c r="H551" s="387"/>
      <c r="I551" s="387"/>
      <c r="J551" s="387"/>
      <c r="K551" s="387"/>
      <c r="L551" s="387"/>
      <c r="M551" s="387"/>
      <c r="N551" s="561"/>
      <c r="O551" s="409" t="s">
        <v>775</v>
      </c>
      <c r="P551" s="410"/>
      <c r="Q551" s="410"/>
      <c r="R551" s="410"/>
      <c r="S551" s="410"/>
      <c r="T551" s="410"/>
      <c r="U551" s="411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17029.5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17175.040000000005</v>
      </c>
      <c r="Y551" s="37"/>
      <c r="Z551" s="385"/>
      <c r="AA551" s="385"/>
    </row>
    <row r="552" spans="1:67" x14ac:dyDescent="0.2">
      <c r="A552" s="387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561"/>
      <c r="O552" s="409" t="s">
        <v>776</v>
      </c>
      <c r="P552" s="410"/>
      <c r="Q552" s="410"/>
      <c r="R552" s="410"/>
      <c r="S552" s="410"/>
      <c r="T552" s="410"/>
      <c r="U552" s="411"/>
      <c r="V552" s="37" t="s">
        <v>66</v>
      </c>
      <c r="W552" s="384">
        <f>IFERROR(SUM(BL22:BL548),"0")</f>
        <v>18166.319177259513</v>
      </c>
      <c r="X552" s="384">
        <f>IFERROR(SUM(BM22:BM548),"0")</f>
        <v>18321.430000000004</v>
      </c>
      <c r="Y552" s="37"/>
      <c r="Z552" s="385"/>
      <c r="AA552" s="385"/>
    </row>
    <row r="553" spans="1:67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561"/>
      <c r="O553" s="409" t="s">
        <v>777</v>
      </c>
      <c r="P553" s="410"/>
      <c r="Q553" s="410"/>
      <c r="R553" s="410"/>
      <c r="S553" s="410"/>
      <c r="T553" s="410"/>
      <c r="U553" s="411"/>
      <c r="V553" s="37" t="s">
        <v>778</v>
      </c>
      <c r="W553" s="38">
        <f>ROUNDUP(SUM(BN22:BN548),0)</f>
        <v>34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561"/>
      <c r="O554" s="409" t="s">
        <v>779</v>
      </c>
      <c r="P554" s="410"/>
      <c r="Q554" s="410"/>
      <c r="R554" s="410"/>
      <c r="S554" s="410"/>
      <c r="T554" s="410"/>
      <c r="U554" s="411"/>
      <c r="V554" s="37" t="s">
        <v>66</v>
      </c>
      <c r="W554" s="384">
        <f>GrossWeightTotal+PalletQtyTotal*25</f>
        <v>19016.319177259513</v>
      </c>
      <c r="X554" s="384">
        <f>GrossWeightTotalR+PalletQtyTotalR*25</f>
        <v>19171.430000000004</v>
      </c>
      <c r="Y554" s="37"/>
      <c r="Z554" s="385"/>
      <c r="AA554" s="385"/>
    </row>
    <row r="555" spans="1:67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561"/>
      <c r="O555" s="409" t="s">
        <v>780</v>
      </c>
      <c r="P555" s="410"/>
      <c r="Q555" s="410"/>
      <c r="R555" s="410"/>
      <c r="S555" s="410"/>
      <c r="T555" s="410"/>
      <c r="U555" s="411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3596.1869347127968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3623</v>
      </c>
      <c r="Y555" s="37"/>
      <c r="Z555" s="385"/>
      <c r="AA555" s="385"/>
    </row>
    <row r="556" spans="1:67" ht="14.25" hidden="1" customHeight="1" x14ac:dyDescent="0.2">
      <c r="A556" s="387"/>
      <c r="B556" s="387"/>
      <c r="C556" s="387"/>
      <c r="D556" s="387"/>
      <c r="E556" s="387"/>
      <c r="F556" s="387"/>
      <c r="G556" s="387"/>
      <c r="H556" s="387"/>
      <c r="I556" s="387"/>
      <c r="J556" s="387"/>
      <c r="K556" s="387"/>
      <c r="L556" s="387"/>
      <c r="M556" s="387"/>
      <c r="N556" s="561"/>
      <c r="O556" s="409" t="s">
        <v>781</v>
      </c>
      <c r="P556" s="410"/>
      <c r="Q556" s="410"/>
      <c r="R556" s="410"/>
      <c r="S556" s="410"/>
      <c r="T556" s="410"/>
      <c r="U556" s="411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38.455490000000012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394" t="s">
        <v>103</v>
      </c>
      <c r="D558" s="712"/>
      <c r="E558" s="712"/>
      <c r="F558" s="425"/>
      <c r="G558" s="394" t="s">
        <v>235</v>
      </c>
      <c r="H558" s="712"/>
      <c r="I558" s="712"/>
      <c r="J558" s="712"/>
      <c r="K558" s="712"/>
      <c r="L558" s="712"/>
      <c r="M558" s="712"/>
      <c r="N558" s="712"/>
      <c r="O558" s="712"/>
      <c r="P558" s="425"/>
      <c r="Q558" s="394" t="s">
        <v>488</v>
      </c>
      <c r="R558" s="425"/>
      <c r="S558" s="394" t="s">
        <v>545</v>
      </c>
      <c r="T558" s="712"/>
      <c r="U558" s="712"/>
      <c r="V558" s="425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629" t="s">
        <v>784</v>
      </c>
      <c r="B559" s="394" t="s">
        <v>60</v>
      </c>
      <c r="C559" s="394" t="s">
        <v>104</v>
      </c>
      <c r="D559" s="394" t="s">
        <v>112</v>
      </c>
      <c r="E559" s="394" t="s">
        <v>103</v>
      </c>
      <c r="F559" s="394" t="s">
        <v>225</v>
      </c>
      <c r="G559" s="394" t="s">
        <v>236</v>
      </c>
      <c r="H559" s="394" t="s">
        <v>251</v>
      </c>
      <c r="I559" s="394" t="s">
        <v>268</v>
      </c>
      <c r="J559" s="394" t="s">
        <v>344</v>
      </c>
      <c r="K559" s="394" t="s">
        <v>367</v>
      </c>
      <c r="L559" s="394" t="s">
        <v>385</v>
      </c>
      <c r="M559" s="374"/>
      <c r="N559" s="394" t="s">
        <v>402</v>
      </c>
      <c r="O559" s="394" t="s">
        <v>470</v>
      </c>
      <c r="P559" s="394" t="s">
        <v>477</v>
      </c>
      <c r="Q559" s="394" t="s">
        <v>489</v>
      </c>
      <c r="R559" s="394" t="s">
        <v>523</v>
      </c>
      <c r="S559" s="394" t="s">
        <v>546</v>
      </c>
      <c r="T559" s="394" t="s">
        <v>610</v>
      </c>
      <c r="U559" s="394" t="s">
        <v>638</v>
      </c>
      <c r="V559" s="394" t="s">
        <v>645</v>
      </c>
      <c r="W559" s="394" t="s">
        <v>654</v>
      </c>
      <c r="X559" s="394" t="s">
        <v>701</v>
      </c>
      <c r="AA559" s="52"/>
      <c r="AD559" s="374"/>
    </row>
    <row r="560" spans="1:67" ht="13.5" customHeight="1" thickBot="1" x14ac:dyDescent="0.25">
      <c r="A560" s="630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74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135</v>
      </c>
      <c r="D561" s="46">
        <f>IFERROR(X59*1,"0")+IFERROR(X60*1,"0")+IFERROR(X61*1,"0")+IFERROR(X62*1,"0")</f>
        <v>957.6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2674.48</v>
      </c>
      <c r="F561" s="46">
        <f>IFERROR(X134*1,"0")+IFERROR(X135*1,"0")+IFERROR(X136*1,"0")+IFERROR(X137*1,"0")+IFERROR(X138*1,"0")</f>
        <v>1119.5999999999999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445.20000000000005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1779.5999999999997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327.2</v>
      </c>
      <c r="K561" s="46">
        <f>IFERROR(X232*1,"0")+IFERROR(X233*1,"0")+IFERROR(X234*1,"0")+IFERROR(X235*1,"0")+IFERROR(X236*1,"0")+IFERROR(X237*1,"0")+IFERROR(X238*1,"0")+IFERROR(X239*1,"0")</f>
        <v>172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282.59999999999997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938.40000000000009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5861.4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443.82000000000005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80.100000000000009</v>
      </c>
      <c r="U561" s="46">
        <f>IFERROR(X455*1,"0")+IFERROR(X456*1,"0")+IFERROR(X457*1,"0")</f>
        <v>18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1136.6400000000001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803.4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14,00"/>
        <filter val="1 430,00"/>
        <filter val="1 500,00"/>
        <filter val="1 508,00"/>
        <filter val="1 575,00"/>
        <filter val="100,00"/>
        <filter val="102,00"/>
        <filter val="102,56"/>
        <filter val="105,00"/>
        <filter val="110,00"/>
        <filter val="12,00"/>
        <filter val="12,93"/>
        <filter val="120,00"/>
        <filter val="131,74"/>
        <filter val="135,00"/>
        <filter val="14,00"/>
        <filter val="140,00"/>
        <filter val="146,30"/>
        <filter val="15,00"/>
        <filter val="150,00"/>
        <filter val="156,00"/>
        <filter val="157,50"/>
        <filter val="165,00"/>
        <filter val="17 029,50"/>
        <filter val="175,00"/>
        <filter val="18 166,32"/>
        <filter val="18,00"/>
        <filter val="18,57"/>
        <filter val="18,94"/>
        <filter val="180,00"/>
        <filter val="19 016,32"/>
        <filter val="197,38"/>
        <filter val="2 200,00"/>
        <filter val="20,00"/>
        <filter val="201,19"/>
        <filter val="22,62"/>
        <filter val="220,00"/>
        <filter val="238,33"/>
        <filter val="240,00"/>
        <filter val="25,00"/>
        <filter val="250,00"/>
        <filter val="26,67"/>
        <filter val="260,00"/>
        <filter val="264,46"/>
        <filter val="27,00"/>
        <filter val="270,00"/>
        <filter val="28,00"/>
        <filter val="280,00"/>
        <filter val="288,70"/>
        <filter val="3 596,19"/>
        <filter val="30,00"/>
        <filter val="315,00"/>
        <filter val="32,00"/>
        <filter val="320,00"/>
        <filter val="34"/>
        <filter val="34,43"/>
        <filter val="343,68"/>
        <filter val="4 265,00"/>
        <filter val="40,00"/>
        <filter val="405,00"/>
        <filter val="419,50"/>
        <filter val="42,00"/>
        <filter val="420,00"/>
        <filter val="433,33"/>
        <filter val="442,50"/>
        <filter val="450,00"/>
        <filter val="48,15"/>
        <filter val="49,50"/>
        <filter val="490,00"/>
        <filter val="5,00"/>
        <filter val="50,00"/>
        <filter val="500,00"/>
        <filter val="52,50"/>
        <filter val="540,00"/>
        <filter val="55,00"/>
        <filter val="580,75"/>
        <filter val="592,00"/>
        <filter val="64,00"/>
        <filter val="66,00"/>
        <filter val="675,00"/>
        <filter val="70,00"/>
        <filter val="700,00"/>
        <filter val="72,00"/>
        <filter val="8,00"/>
        <filter val="8,97"/>
        <filter val="800,00"/>
        <filter val="83,33"/>
        <filter val="874,50"/>
        <filter val="9,00"/>
        <filter val="910,00"/>
        <filter val="92,80"/>
        <filter val="950,00"/>
      </filters>
    </filterColumn>
  </autoFilter>
  <mergeCells count="1005"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