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C8D2261-08E0-48C4-9C9E-1FBF65D1BD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BO474" i="1"/>
  <c r="BN474" i="1"/>
  <c r="BM474" i="1"/>
  <c r="BL474" i="1"/>
  <c r="Y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BN462" i="1"/>
  <c r="BL462" i="1"/>
  <c r="X462" i="1"/>
  <c r="X464" i="1" s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N437" i="1"/>
  <c r="BL437" i="1"/>
  <c r="X437" i="1"/>
  <c r="O437" i="1"/>
  <c r="BN436" i="1"/>
  <c r="BL436" i="1"/>
  <c r="X436" i="1"/>
  <c r="O436" i="1"/>
  <c r="BN435" i="1"/>
  <c r="BL435" i="1"/>
  <c r="X435" i="1"/>
  <c r="BN434" i="1"/>
  <c r="BL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O401" i="1"/>
  <c r="BN400" i="1"/>
  <c r="BL400" i="1"/>
  <c r="X400" i="1"/>
  <c r="BN399" i="1"/>
  <c r="BL399" i="1"/>
  <c r="X399" i="1"/>
  <c r="BN398" i="1"/>
  <c r="BL398" i="1"/>
  <c r="X398" i="1"/>
  <c r="O398" i="1"/>
  <c r="BN397" i="1"/>
  <c r="BL397" i="1"/>
  <c r="X397" i="1"/>
  <c r="O397" i="1"/>
  <c r="BN396" i="1"/>
  <c r="BL396" i="1"/>
  <c r="X396" i="1"/>
  <c r="BN395" i="1"/>
  <c r="BL395" i="1"/>
  <c r="X395" i="1"/>
  <c r="O395" i="1"/>
  <c r="BN394" i="1"/>
  <c r="BL394" i="1"/>
  <c r="X394" i="1"/>
  <c r="BN393" i="1"/>
  <c r="BL393" i="1"/>
  <c r="X393" i="1"/>
  <c r="BN392" i="1"/>
  <c r="BL392" i="1"/>
  <c r="X392" i="1"/>
  <c r="BN391" i="1"/>
  <c r="BL391" i="1"/>
  <c r="X391" i="1"/>
  <c r="O391" i="1"/>
  <c r="BN390" i="1"/>
  <c r="BL390" i="1"/>
  <c r="X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BN377" i="1"/>
  <c r="BL377" i="1"/>
  <c r="X377" i="1"/>
  <c r="X379" i="1" s="1"/>
  <c r="O377" i="1"/>
  <c r="W375" i="1"/>
  <c r="W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BN352" i="1"/>
  <c r="BL352" i="1"/>
  <c r="X352" i="1"/>
  <c r="X354" i="1" s="1"/>
  <c r="O352" i="1"/>
  <c r="W350" i="1"/>
  <c r="W349" i="1"/>
  <c r="BN348" i="1"/>
  <c r="BL348" i="1"/>
  <c r="X348" i="1"/>
  <c r="O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W297" i="1"/>
  <c r="W296" i="1"/>
  <c r="BN295" i="1"/>
  <c r="BL295" i="1"/>
  <c r="X295" i="1"/>
  <c r="Y295" i="1" s="1"/>
  <c r="O295" i="1"/>
  <c r="BN294" i="1"/>
  <c r="BL294" i="1"/>
  <c r="X294" i="1"/>
  <c r="O294" i="1"/>
  <c r="BN293" i="1"/>
  <c r="BL293" i="1"/>
  <c r="X293" i="1"/>
  <c r="BO293" i="1" s="1"/>
  <c r="O293" i="1"/>
  <c r="W291" i="1"/>
  <c r="W290" i="1"/>
  <c r="BO289" i="1"/>
  <c r="BN289" i="1"/>
  <c r="BM289" i="1"/>
  <c r="BL289" i="1"/>
  <c r="Y289" i="1"/>
  <c r="X289" i="1"/>
  <c r="O289" i="1"/>
  <c r="BN288" i="1"/>
  <c r="BL288" i="1"/>
  <c r="X288" i="1"/>
  <c r="BN287" i="1"/>
  <c r="BL287" i="1"/>
  <c r="X287" i="1"/>
  <c r="W285" i="1"/>
  <c r="W284" i="1"/>
  <c r="BN283" i="1"/>
  <c r="BL283" i="1"/>
  <c r="X283" i="1"/>
  <c r="O283" i="1"/>
  <c r="BN282" i="1"/>
  <c r="BL282" i="1"/>
  <c r="X282" i="1"/>
  <c r="O282" i="1"/>
  <c r="BN281" i="1"/>
  <c r="BL281" i="1"/>
  <c r="X281" i="1"/>
  <c r="X285" i="1" s="1"/>
  <c r="W279" i="1"/>
  <c r="W278" i="1"/>
  <c r="BN277" i="1"/>
  <c r="BL277" i="1"/>
  <c r="X277" i="1"/>
  <c r="O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W263" i="1"/>
  <c r="W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W250" i="1"/>
  <c r="W249" i="1"/>
  <c r="BN248" i="1"/>
  <c r="BL248" i="1"/>
  <c r="X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W241" i="1"/>
  <c r="W240" i="1"/>
  <c r="BN239" i="1"/>
  <c r="BL239" i="1"/>
  <c r="X239" i="1"/>
  <c r="O239" i="1"/>
  <c r="BN238" i="1"/>
  <c r="BL238" i="1"/>
  <c r="X238" i="1"/>
  <c r="O238" i="1"/>
  <c r="BN237" i="1"/>
  <c r="BL237" i="1"/>
  <c r="X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BN232" i="1"/>
  <c r="BL232" i="1"/>
  <c r="X232" i="1"/>
  <c r="O232" i="1"/>
  <c r="W229" i="1"/>
  <c r="W228" i="1"/>
  <c r="BN227" i="1"/>
  <c r="BL227" i="1"/>
  <c r="X227" i="1"/>
  <c r="O227" i="1"/>
  <c r="BN226" i="1"/>
  <c r="BL226" i="1"/>
  <c r="X226" i="1"/>
  <c r="X228" i="1" s="1"/>
  <c r="O226" i="1"/>
  <c r="W224" i="1"/>
  <c r="W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BN217" i="1"/>
  <c r="BL217" i="1"/>
  <c r="X217" i="1"/>
  <c r="O217" i="1"/>
  <c r="BN216" i="1"/>
  <c r="BL216" i="1"/>
  <c r="X216" i="1"/>
  <c r="O216" i="1"/>
  <c r="BN215" i="1"/>
  <c r="BL215" i="1"/>
  <c r="X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BN205" i="1"/>
  <c r="BL205" i="1"/>
  <c r="X205" i="1"/>
  <c r="O205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M190" i="1"/>
  <c r="BL190" i="1"/>
  <c r="Y190" i="1"/>
  <c r="X190" i="1"/>
  <c r="BO190" i="1" s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W184" i="1"/>
  <c r="W183" i="1"/>
  <c r="BN182" i="1"/>
  <c r="BL182" i="1"/>
  <c r="X182" i="1"/>
  <c r="O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W173" i="1"/>
  <c r="W172" i="1"/>
  <c r="BN171" i="1"/>
  <c r="BL171" i="1"/>
  <c r="X171" i="1"/>
  <c r="O171" i="1"/>
  <c r="BN170" i="1"/>
  <c r="BL170" i="1"/>
  <c r="X170" i="1"/>
  <c r="O170" i="1"/>
  <c r="W168" i="1"/>
  <c r="W167" i="1"/>
  <c r="BN166" i="1"/>
  <c r="BL166" i="1"/>
  <c r="X166" i="1"/>
  <c r="BO166" i="1" s="1"/>
  <c r="O166" i="1"/>
  <c r="BN165" i="1"/>
  <c r="BL165" i="1"/>
  <c r="X165" i="1"/>
  <c r="O165" i="1"/>
  <c r="W162" i="1"/>
  <c r="W161" i="1"/>
  <c r="BN160" i="1"/>
  <c r="BL160" i="1"/>
  <c r="X160" i="1"/>
  <c r="BO160" i="1" s="1"/>
  <c r="O160" i="1"/>
  <c r="BN159" i="1"/>
  <c r="BL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BO153" i="1" s="1"/>
  <c r="O153" i="1"/>
  <c r="W150" i="1"/>
  <c r="W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G561" i="1" s="1"/>
  <c r="O144" i="1"/>
  <c r="W140" i="1"/>
  <c r="W139" i="1"/>
  <c r="BN138" i="1"/>
  <c r="BL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N134" i="1"/>
  <c r="BL134" i="1"/>
  <c r="X134" i="1"/>
  <c r="BO134" i="1" s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X131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X122" i="1" s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M97" i="1"/>
  <c r="BL97" i="1"/>
  <c r="Y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O92" i="1"/>
  <c r="BN91" i="1"/>
  <c r="BM91" i="1"/>
  <c r="BL91" i="1"/>
  <c r="Y91" i="1"/>
  <c r="X91" i="1"/>
  <c r="X95" i="1" s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O60" i="1"/>
  <c r="BN59" i="1"/>
  <c r="BL59" i="1"/>
  <c r="X59" i="1"/>
  <c r="BO59" i="1" s="1"/>
  <c r="O59" i="1"/>
  <c r="W56" i="1"/>
  <c r="W55" i="1"/>
  <c r="BN54" i="1"/>
  <c r="BL54" i="1"/>
  <c r="X54" i="1"/>
  <c r="BO54" i="1" s="1"/>
  <c r="O54" i="1"/>
  <c r="BN53" i="1"/>
  <c r="BL53" i="1"/>
  <c r="X53" i="1"/>
  <c r="C561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W555" i="1" s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232" i="1" l="1"/>
  <c r="BM232" i="1"/>
  <c r="Y232" i="1"/>
  <c r="BO258" i="1"/>
  <c r="BM258" i="1"/>
  <c r="Y258" i="1"/>
  <c r="BO283" i="1"/>
  <c r="BM283" i="1"/>
  <c r="Y283" i="1"/>
  <c r="BO327" i="1"/>
  <c r="BM327" i="1"/>
  <c r="Y327" i="1"/>
  <c r="BO353" i="1"/>
  <c r="BM353" i="1"/>
  <c r="Y353" i="1"/>
  <c r="BO358" i="1"/>
  <c r="BM358" i="1"/>
  <c r="Y358" i="1"/>
  <c r="BO391" i="1"/>
  <c r="BM391" i="1"/>
  <c r="Y391" i="1"/>
  <c r="BO393" i="1"/>
  <c r="BM393" i="1"/>
  <c r="Y393" i="1"/>
  <c r="BO397" i="1"/>
  <c r="BM397" i="1"/>
  <c r="Y397" i="1"/>
  <c r="BO434" i="1"/>
  <c r="BM434" i="1"/>
  <c r="Y434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BO455" i="1"/>
  <c r="BM455" i="1"/>
  <c r="Y455" i="1"/>
  <c r="BO480" i="1"/>
  <c r="BM480" i="1"/>
  <c r="Y480" i="1"/>
  <c r="Y22" i="1"/>
  <c r="BM22" i="1"/>
  <c r="X25" i="1"/>
  <c r="W551" i="1"/>
  <c r="X37" i="1"/>
  <c r="Y54" i="1"/>
  <c r="BM54" i="1"/>
  <c r="Y69" i="1"/>
  <c r="BM69" i="1"/>
  <c r="Y77" i="1"/>
  <c r="BM77" i="1"/>
  <c r="Y85" i="1"/>
  <c r="BM85" i="1"/>
  <c r="X105" i="1"/>
  <c r="Y107" i="1"/>
  <c r="BM107" i="1"/>
  <c r="BO107" i="1"/>
  <c r="Y115" i="1"/>
  <c r="BM115" i="1"/>
  <c r="Y116" i="1"/>
  <c r="BM116" i="1"/>
  <c r="Y117" i="1"/>
  <c r="BM117" i="1"/>
  <c r="Y144" i="1"/>
  <c r="BM144" i="1"/>
  <c r="BO144" i="1"/>
  <c r="Y145" i="1"/>
  <c r="BM145" i="1"/>
  <c r="Y146" i="1"/>
  <c r="BM146" i="1"/>
  <c r="Y147" i="1"/>
  <c r="BM147" i="1"/>
  <c r="Y148" i="1"/>
  <c r="BM148" i="1"/>
  <c r="X149" i="1"/>
  <c r="Y153" i="1"/>
  <c r="BM153" i="1"/>
  <c r="Y166" i="1"/>
  <c r="BM166" i="1"/>
  <c r="Y180" i="1"/>
  <c r="BM180" i="1"/>
  <c r="BO233" i="1"/>
  <c r="BM233" i="1"/>
  <c r="Y233" i="1"/>
  <c r="BO274" i="1"/>
  <c r="BM274" i="1"/>
  <c r="Y274" i="1"/>
  <c r="BO335" i="1"/>
  <c r="BM335" i="1"/>
  <c r="Y335" i="1"/>
  <c r="BO378" i="1"/>
  <c r="BM378" i="1"/>
  <c r="Y378" i="1"/>
  <c r="BO384" i="1"/>
  <c r="BM384" i="1"/>
  <c r="Y384" i="1"/>
  <c r="BO392" i="1"/>
  <c r="BM392" i="1"/>
  <c r="Y392" i="1"/>
  <c r="BO394" i="1"/>
  <c r="BM394" i="1"/>
  <c r="Y394" i="1"/>
  <c r="BO420" i="1"/>
  <c r="BM420" i="1"/>
  <c r="Y420" i="1"/>
  <c r="BO435" i="1"/>
  <c r="BM435" i="1"/>
  <c r="Y435" i="1"/>
  <c r="BO479" i="1"/>
  <c r="BM479" i="1"/>
  <c r="Y479" i="1"/>
  <c r="BO494" i="1"/>
  <c r="BM494" i="1"/>
  <c r="Y494" i="1"/>
  <c r="BO91" i="1"/>
  <c r="X94" i="1"/>
  <c r="BO97" i="1"/>
  <c r="X104" i="1"/>
  <c r="BM101" i="1"/>
  <c r="Y125" i="1"/>
  <c r="BM125" i="1"/>
  <c r="BO125" i="1"/>
  <c r="X130" i="1"/>
  <c r="Y129" i="1"/>
  <c r="BM129" i="1"/>
  <c r="X162" i="1"/>
  <c r="BO155" i="1"/>
  <c r="BM155" i="1"/>
  <c r="Y155" i="1"/>
  <c r="X172" i="1"/>
  <c r="BO170" i="1"/>
  <c r="BM170" i="1"/>
  <c r="Y170" i="1"/>
  <c r="BO182" i="1"/>
  <c r="BM182" i="1"/>
  <c r="Y182" i="1"/>
  <c r="X210" i="1"/>
  <c r="BO205" i="1"/>
  <c r="BM205" i="1"/>
  <c r="Y205" i="1"/>
  <c r="BO216" i="1"/>
  <c r="BM216" i="1"/>
  <c r="Y216" i="1"/>
  <c r="BO227" i="1"/>
  <c r="BM227" i="1"/>
  <c r="Y227" i="1"/>
  <c r="BO238" i="1"/>
  <c r="BM238" i="1"/>
  <c r="Y238" i="1"/>
  <c r="BO245" i="1"/>
  <c r="BM245" i="1"/>
  <c r="Y245" i="1"/>
  <c r="BO247" i="1"/>
  <c r="BM247" i="1"/>
  <c r="Y247" i="1"/>
  <c r="Y28" i="1"/>
  <c r="BM28" i="1"/>
  <c r="Y34" i="1"/>
  <c r="BM34" i="1"/>
  <c r="Y59" i="1"/>
  <c r="BM59" i="1"/>
  <c r="X63" i="1"/>
  <c r="Y67" i="1"/>
  <c r="BM67" i="1"/>
  <c r="Y71" i="1"/>
  <c r="BM71" i="1"/>
  <c r="Y75" i="1"/>
  <c r="BM75" i="1"/>
  <c r="Y79" i="1"/>
  <c r="BM79" i="1"/>
  <c r="Y83" i="1"/>
  <c r="BM83" i="1"/>
  <c r="Y87" i="1"/>
  <c r="BM87" i="1"/>
  <c r="Y93" i="1"/>
  <c r="BM93" i="1"/>
  <c r="Y99" i="1"/>
  <c r="BM99" i="1"/>
  <c r="Y103" i="1"/>
  <c r="BM103" i="1"/>
  <c r="Y109" i="1"/>
  <c r="BM109" i="1"/>
  <c r="Y113" i="1"/>
  <c r="BM113" i="1"/>
  <c r="Y119" i="1"/>
  <c r="BM119" i="1"/>
  <c r="Y120" i="1"/>
  <c r="BM120" i="1"/>
  <c r="Y121" i="1"/>
  <c r="BM121" i="1"/>
  <c r="Y127" i="1"/>
  <c r="BM127" i="1"/>
  <c r="Y134" i="1"/>
  <c r="BM134" i="1"/>
  <c r="BO138" i="1"/>
  <c r="BM138" i="1"/>
  <c r="Y138" i="1"/>
  <c r="BO159" i="1"/>
  <c r="BM159" i="1"/>
  <c r="Y159" i="1"/>
  <c r="BO178" i="1"/>
  <c r="BM178" i="1"/>
  <c r="Y178" i="1"/>
  <c r="BO192" i="1"/>
  <c r="BM192" i="1"/>
  <c r="Y192" i="1"/>
  <c r="BO206" i="1"/>
  <c r="BM206" i="1"/>
  <c r="Y206" i="1"/>
  <c r="BO219" i="1"/>
  <c r="BM219" i="1"/>
  <c r="Y219" i="1"/>
  <c r="BO235" i="1"/>
  <c r="BM235" i="1"/>
  <c r="Y235" i="1"/>
  <c r="L561" i="1"/>
  <c r="X249" i="1"/>
  <c r="BO244" i="1"/>
  <c r="BM244" i="1"/>
  <c r="Y244" i="1"/>
  <c r="BO246" i="1"/>
  <c r="BM246" i="1"/>
  <c r="Y246" i="1"/>
  <c r="BO248" i="1"/>
  <c r="BM248" i="1"/>
  <c r="Y248" i="1"/>
  <c r="BO260" i="1"/>
  <c r="BM260" i="1"/>
  <c r="Y260" i="1"/>
  <c r="X139" i="1"/>
  <c r="I561" i="1"/>
  <c r="X173" i="1"/>
  <c r="X184" i="1"/>
  <c r="X203" i="1"/>
  <c r="X269" i="1"/>
  <c r="Y272" i="1"/>
  <c r="BM272" i="1"/>
  <c r="Y276" i="1"/>
  <c r="BM276" i="1"/>
  <c r="Y281" i="1"/>
  <c r="BM281" i="1"/>
  <c r="BO281" i="1"/>
  <c r="Y293" i="1"/>
  <c r="BM293" i="1"/>
  <c r="BO295" i="1"/>
  <c r="BM295" i="1"/>
  <c r="BO315" i="1"/>
  <c r="BM315" i="1"/>
  <c r="Y315" i="1"/>
  <c r="BO333" i="1"/>
  <c r="BM333" i="1"/>
  <c r="Y333" i="1"/>
  <c r="BO347" i="1"/>
  <c r="BM347" i="1"/>
  <c r="Y347" i="1"/>
  <c r="BO372" i="1"/>
  <c r="BM372" i="1"/>
  <c r="Y372" i="1"/>
  <c r="BO416" i="1"/>
  <c r="BM416" i="1"/>
  <c r="Y416" i="1"/>
  <c r="BO438" i="1"/>
  <c r="BM438" i="1"/>
  <c r="Y438" i="1"/>
  <c r="BO463" i="1"/>
  <c r="BM463" i="1"/>
  <c r="Y463" i="1"/>
  <c r="BO477" i="1"/>
  <c r="BM477" i="1"/>
  <c r="Y477" i="1"/>
  <c r="BO492" i="1"/>
  <c r="BM492" i="1"/>
  <c r="Y492" i="1"/>
  <c r="BO502" i="1"/>
  <c r="BM502" i="1"/>
  <c r="Y50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X284" i="1"/>
  <c r="BO329" i="1"/>
  <c r="BM329" i="1"/>
  <c r="Y329" i="1"/>
  <c r="BO337" i="1"/>
  <c r="BM337" i="1"/>
  <c r="Y337" i="1"/>
  <c r="BO364" i="1"/>
  <c r="BM364" i="1"/>
  <c r="Y364" i="1"/>
  <c r="BO401" i="1"/>
  <c r="BM401" i="1"/>
  <c r="Y401" i="1"/>
  <c r="BO422" i="1"/>
  <c r="BM422" i="1"/>
  <c r="Y422" i="1"/>
  <c r="BO437" i="1"/>
  <c r="BM437" i="1"/>
  <c r="Y437" i="1"/>
  <c r="BO457" i="1"/>
  <c r="BM457" i="1"/>
  <c r="Y457" i="1"/>
  <c r="BO482" i="1"/>
  <c r="BM482" i="1"/>
  <c r="Y482" i="1"/>
  <c r="BO496" i="1"/>
  <c r="BM496" i="1"/>
  <c r="Y496" i="1"/>
  <c r="BO525" i="1"/>
  <c r="BM525" i="1"/>
  <c r="Y525" i="1"/>
  <c r="BO527" i="1"/>
  <c r="BM527" i="1"/>
  <c r="Y527" i="1"/>
  <c r="O561" i="1"/>
  <c r="X424" i="1"/>
  <c r="X423" i="1"/>
  <c r="X504" i="1"/>
  <c r="X503" i="1"/>
  <c r="H9" i="1"/>
  <c r="A10" i="1"/>
  <c r="B561" i="1"/>
  <c r="W552" i="1"/>
  <c r="W553" i="1"/>
  <c r="Y23" i="1"/>
  <c r="Y24" i="1" s="1"/>
  <c r="BM23" i="1"/>
  <c r="BO23" i="1"/>
  <c r="X24" i="1"/>
  <c r="Y27" i="1"/>
  <c r="BM27" i="1"/>
  <c r="BO27" i="1"/>
  <c r="Y29" i="1"/>
  <c r="BM29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61" i="1"/>
  <c r="Y60" i="1"/>
  <c r="Y63" i="1" s="1"/>
  <c r="BM60" i="1"/>
  <c r="BO60" i="1"/>
  <c r="X64" i="1"/>
  <c r="E561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BM92" i="1"/>
  <c r="BO92" i="1"/>
  <c r="Y98" i="1"/>
  <c r="BM98" i="1"/>
  <c r="BO98" i="1"/>
  <c r="Y100" i="1"/>
  <c r="BM100" i="1"/>
  <c r="Y102" i="1"/>
  <c r="BM102" i="1"/>
  <c r="Y108" i="1"/>
  <c r="BM108" i="1"/>
  <c r="Y110" i="1"/>
  <c r="BM110" i="1"/>
  <c r="Y112" i="1"/>
  <c r="BM112" i="1"/>
  <c r="Y114" i="1"/>
  <c r="BM114" i="1"/>
  <c r="Y118" i="1"/>
  <c r="BM118" i="1"/>
  <c r="X123" i="1"/>
  <c r="Y126" i="1"/>
  <c r="BM126" i="1"/>
  <c r="BO126" i="1"/>
  <c r="Y128" i="1"/>
  <c r="BM128" i="1"/>
  <c r="F561" i="1"/>
  <c r="Y135" i="1"/>
  <c r="BM135" i="1"/>
  <c r="BO135" i="1"/>
  <c r="Y137" i="1"/>
  <c r="BM137" i="1"/>
  <c r="X140" i="1"/>
  <c r="X150" i="1"/>
  <c r="H561" i="1"/>
  <c r="Y154" i="1"/>
  <c r="BM154" i="1"/>
  <c r="BO154" i="1"/>
  <c r="Y156" i="1"/>
  <c r="BM156" i="1"/>
  <c r="Y158" i="1"/>
  <c r="BM158" i="1"/>
  <c r="Y160" i="1"/>
  <c r="BM160" i="1"/>
  <c r="X161" i="1"/>
  <c r="Y165" i="1"/>
  <c r="Y167" i="1" s="1"/>
  <c r="BM165" i="1"/>
  <c r="BO165" i="1"/>
  <c r="X168" i="1"/>
  <c r="Y171" i="1"/>
  <c r="Y172" i="1" s="1"/>
  <c r="BM171" i="1"/>
  <c r="BO171" i="1"/>
  <c r="Y175" i="1"/>
  <c r="BM175" i="1"/>
  <c r="BO175" i="1"/>
  <c r="BO179" i="1"/>
  <c r="BM179" i="1"/>
  <c r="Y179" i="1"/>
  <c r="X183" i="1"/>
  <c r="BO187" i="1"/>
  <c r="BM187" i="1"/>
  <c r="Y187" i="1"/>
  <c r="BO191" i="1"/>
  <c r="BM191" i="1"/>
  <c r="Y191" i="1"/>
  <c r="BO195" i="1"/>
  <c r="BM195" i="1"/>
  <c r="Y195" i="1"/>
  <c r="BO197" i="1"/>
  <c r="BM197" i="1"/>
  <c r="Y197" i="1"/>
  <c r="BO199" i="1"/>
  <c r="BM199" i="1"/>
  <c r="Y199" i="1"/>
  <c r="X202" i="1"/>
  <c r="BO207" i="1"/>
  <c r="BM207" i="1"/>
  <c r="Y207" i="1"/>
  <c r="BO209" i="1"/>
  <c r="BM209" i="1"/>
  <c r="Y209" i="1"/>
  <c r="X211" i="1"/>
  <c r="J561" i="1"/>
  <c r="X223" i="1"/>
  <c r="BO214" i="1"/>
  <c r="BM214" i="1"/>
  <c r="Y214" i="1"/>
  <c r="BO217" i="1"/>
  <c r="BM217" i="1"/>
  <c r="Y217" i="1"/>
  <c r="BO220" i="1"/>
  <c r="BM220" i="1"/>
  <c r="Y220" i="1"/>
  <c r="BO234" i="1"/>
  <c r="BM234" i="1"/>
  <c r="Y234" i="1"/>
  <c r="BO237" i="1"/>
  <c r="BM237" i="1"/>
  <c r="Y237" i="1"/>
  <c r="BO254" i="1"/>
  <c r="BM254" i="1"/>
  <c r="Y254" i="1"/>
  <c r="BO256" i="1"/>
  <c r="BM256" i="1"/>
  <c r="Y256" i="1"/>
  <c r="BO259" i="1"/>
  <c r="BM259" i="1"/>
  <c r="Y259" i="1"/>
  <c r="BO267" i="1"/>
  <c r="BM267" i="1"/>
  <c r="Y267" i="1"/>
  <c r="X278" i="1"/>
  <c r="X279" i="1"/>
  <c r="BO271" i="1"/>
  <c r="BM271" i="1"/>
  <c r="Y271" i="1"/>
  <c r="BO275" i="1"/>
  <c r="BM275" i="1"/>
  <c r="Y275" i="1"/>
  <c r="X291" i="1"/>
  <c r="BO287" i="1"/>
  <c r="BM287" i="1"/>
  <c r="Y287" i="1"/>
  <c r="X290" i="1"/>
  <c r="BO294" i="1"/>
  <c r="BM294" i="1"/>
  <c r="Y294" i="1"/>
  <c r="X296" i="1"/>
  <c r="T561" i="1"/>
  <c r="X428" i="1"/>
  <c r="BO427" i="1"/>
  <c r="BM427" i="1"/>
  <c r="Y427" i="1"/>
  <c r="Y428" i="1" s="1"/>
  <c r="X429" i="1"/>
  <c r="X440" i="1"/>
  <c r="BO431" i="1"/>
  <c r="BM431" i="1"/>
  <c r="Y431" i="1"/>
  <c r="BO433" i="1"/>
  <c r="BM433" i="1"/>
  <c r="Y433" i="1"/>
  <c r="X439" i="1"/>
  <c r="BO456" i="1"/>
  <c r="BM456" i="1"/>
  <c r="Y456" i="1"/>
  <c r="X458" i="1"/>
  <c r="F9" i="1"/>
  <c r="J9" i="1"/>
  <c r="X55" i="1"/>
  <c r="X88" i="1"/>
  <c r="X167" i="1"/>
  <c r="BO177" i="1"/>
  <c r="BM177" i="1"/>
  <c r="Y177" i="1"/>
  <c r="BO181" i="1"/>
  <c r="BM181" i="1"/>
  <c r="Y181" i="1"/>
  <c r="BO188" i="1"/>
  <c r="BM188" i="1"/>
  <c r="Y188" i="1"/>
  <c r="BO193" i="1"/>
  <c r="BM193" i="1"/>
  <c r="Y193" i="1"/>
  <c r="BO196" i="1"/>
  <c r="BM196" i="1"/>
  <c r="Y196" i="1"/>
  <c r="BO198" i="1"/>
  <c r="BM198" i="1"/>
  <c r="Y198" i="1"/>
  <c r="BO200" i="1"/>
  <c r="BM200" i="1"/>
  <c r="Y200" i="1"/>
  <c r="BO208" i="1"/>
  <c r="BM208" i="1"/>
  <c r="Y208" i="1"/>
  <c r="BO215" i="1"/>
  <c r="BM215" i="1"/>
  <c r="Y215" i="1"/>
  <c r="BO218" i="1"/>
  <c r="BM218" i="1"/>
  <c r="Y218" i="1"/>
  <c r="BO222" i="1"/>
  <c r="BM222" i="1"/>
  <c r="Y222" i="1"/>
  <c r="X224" i="1"/>
  <c r="X229" i="1"/>
  <c r="BO226" i="1"/>
  <c r="BM226" i="1"/>
  <c r="Y226" i="1"/>
  <c r="Y228" i="1" s="1"/>
  <c r="BO236" i="1"/>
  <c r="BM236" i="1"/>
  <c r="Y236" i="1"/>
  <c r="BO239" i="1"/>
  <c r="BM239" i="1"/>
  <c r="Y239" i="1"/>
  <c r="X241" i="1"/>
  <c r="N561" i="1"/>
  <c r="X262" i="1"/>
  <c r="BO253" i="1"/>
  <c r="BM253" i="1"/>
  <c r="Y253" i="1"/>
  <c r="BO255" i="1"/>
  <c r="BM255" i="1"/>
  <c r="Y255" i="1"/>
  <c r="BO257" i="1"/>
  <c r="BM257" i="1"/>
  <c r="Y257" i="1"/>
  <c r="BO261" i="1"/>
  <c r="BM261" i="1"/>
  <c r="Y261" i="1"/>
  <c r="X263" i="1"/>
  <c r="X268" i="1"/>
  <c r="BO265" i="1"/>
  <c r="BM265" i="1"/>
  <c r="Y265" i="1"/>
  <c r="Y268" i="1" s="1"/>
  <c r="BO273" i="1"/>
  <c r="BM273" i="1"/>
  <c r="Y273" i="1"/>
  <c r="BO277" i="1"/>
  <c r="BM277" i="1"/>
  <c r="Y277" i="1"/>
  <c r="BO316" i="1"/>
  <c r="BM316" i="1"/>
  <c r="Y316" i="1"/>
  <c r="X318" i="1"/>
  <c r="X321" i="1"/>
  <c r="BO320" i="1"/>
  <c r="BM320" i="1"/>
  <c r="Y320" i="1"/>
  <c r="Y321" i="1" s="1"/>
  <c r="X322" i="1"/>
  <c r="Q561" i="1"/>
  <c r="X339" i="1"/>
  <c r="BO326" i="1"/>
  <c r="BM326" i="1"/>
  <c r="Y326" i="1"/>
  <c r="BO330" i="1"/>
  <c r="BM330" i="1"/>
  <c r="Y330" i="1"/>
  <c r="BO334" i="1"/>
  <c r="BM334" i="1"/>
  <c r="Y334" i="1"/>
  <c r="X338" i="1"/>
  <c r="BO342" i="1"/>
  <c r="BM342" i="1"/>
  <c r="Y342" i="1"/>
  <c r="Y343" i="1" s="1"/>
  <c r="X344" i="1"/>
  <c r="X349" i="1"/>
  <c r="BO346" i="1"/>
  <c r="BM346" i="1"/>
  <c r="Y346" i="1"/>
  <c r="X350" i="1"/>
  <c r="BO359" i="1"/>
  <c r="BM359" i="1"/>
  <c r="Y359" i="1"/>
  <c r="Y360" i="1" s="1"/>
  <c r="X361" i="1"/>
  <c r="X366" i="1"/>
  <c r="BO363" i="1"/>
  <c r="BM363" i="1"/>
  <c r="Y363" i="1"/>
  <c r="X367" i="1"/>
  <c r="BO371" i="1"/>
  <c r="BM371" i="1"/>
  <c r="Y371" i="1"/>
  <c r="BO385" i="1"/>
  <c r="BM385" i="1"/>
  <c r="Y385" i="1"/>
  <c r="Y386" i="1" s="1"/>
  <c r="S561" i="1"/>
  <c r="X387" i="1"/>
  <c r="X412" i="1"/>
  <c r="BO389" i="1"/>
  <c r="BM389" i="1"/>
  <c r="Y389" i="1"/>
  <c r="BO395" i="1"/>
  <c r="BM395" i="1"/>
  <c r="Y395" i="1"/>
  <c r="BO398" i="1"/>
  <c r="BM398" i="1"/>
  <c r="Y398" i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X413" i="1"/>
  <c r="X418" i="1"/>
  <c r="BO415" i="1"/>
  <c r="BM415" i="1"/>
  <c r="Y415" i="1"/>
  <c r="X417" i="1"/>
  <c r="K561" i="1"/>
  <c r="X240" i="1"/>
  <c r="X250" i="1"/>
  <c r="BO282" i="1"/>
  <c r="BM282" i="1"/>
  <c r="Y282" i="1"/>
  <c r="Y284" i="1" s="1"/>
  <c r="BO288" i="1"/>
  <c r="BM288" i="1"/>
  <c r="Y288" i="1"/>
  <c r="X297" i="1"/>
  <c r="BO301" i="1"/>
  <c r="BM301" i="1"/>
  <c r="Y301" i="1"/>
  <c r="Y302" i="1" s="1"/>
  <c r="X303" i="1"/>
  <c r="X306" i="1"/>
  <c r="BO305" i="1"/>
  <c r="BM305" i="1"/>
  <c r="Y305" i="1"/>
  <c r="Y306" i="1" s="1"/>
  <c r="X307" i="1"/>
  <c r="P561" i="1"/>
  <c r="X311" i="1"/>
  <c r="BO310" i="1"/>
  <c r="BM310" i="1"/>
  <c r="Y310" i="1"/>
  <c r="Y311" i="1" s="1"/>
  <c r="X312" i="1"/>
  <c r="X317" i="1"/>
  <c r="BO314" i="1"/>
  <c r="BM314" i="1"/>
  <c r="Y314" i="1"/>
  <c r="BO328" i="1"/>
  <c r="BM328" i="1"/>
  <c r="Y328" i="1"/>
  <c r="BO332" i="1"/>
  <c r="BM332" i="1"/>
  <c r="Y332" i="1"/>
  <c r="BO336" i="1"/>
  <c r="BM336" i="1"/>
  <c r="Y336" i="1"/>
  <c r="X343" i="1"/>
  <c r="BO348" i="1"/>
  <c r="BM348" i="1"/>
  <c r="Y348" i="1"/>
  <c r="X355" i="1"/>
  <c r="BO352" i="1"/>
  <c r="BM352" i="1"/>
  <c r="Y352" i="1"/>
  <c r="Y354" i="1" s="1"/>
  <c r="BO365" i="1"/>
  <c r="BM365" i="1"/>
  <c r="Y365" i="1"/>
  <c r="X374" i="1"/>
  <c r="BO369" i="1"/>
  <c r="BM369" i="1"/>
  <c r="Y369" i="1"/>
  <c r="BO373" i="1"/>
  <c r="BM373" i="1"/>
  <c r="Y373" i="1"/>
  <c r="X375" i="1"/>
  <c r="X380" i="1"/>
  <c r="BO377" i="1"/>
  <c r="BM377" i="1"/>
  <c r="Y377" i="1"/>
  <c r="X386" i="1"/>
  <c r="BO390" i="1"/>
  <c r="BM390" i="1"/>
  <c r="Y390" i="1"/>
  <c r="BO396" i="1"/>
  <c r="BM396" i="1"/>
  <c r="Y396" i="1"/>
  <c r="BO399" i="1"/>
  <c r="BM399" i="1"/>
  <c r="Y399" i="1"/>
  <c r="BO402" i="1"/>
  <c r="BM402" i="1"/>
  <c r="Y402" i="1"/>
  <c r="BO404" i="1"/>
  <c r="BM404" i="1"/>
  <c r="Y404" i="1"/>
  <c r="BO408" i="1"/>
  <c r="BM408" i="1"/>
  <c r="Y408" i="1"/>
  <c r="X468" i="1"/>
  <c r="BO467" i="1"/>
  <c r="BM467" i="1"/>
  <c r="Y467" i="1"/>
  <c r="Y468" i="1" s="1"/>
  <c r="X469" i="1"/>
  <c r="X484" i="1"/>
  <c r="BO473" i="1"/>
  <c r="BM473" i="1"/>
  <c r="Y473" i="1"/>
  <c r="W561" i="1"/>
  <c r="BO478" i="1"/>
  <c r="BM478" i="1"/>
  <c r="Y478" i="1"/>
  <c r="X483" i="1"/>
  <c r="BO487" i="1"/>
  <c r="BM487" i="1"/>
  <c r="Y487" i="1"/>
  <c r="Y488" i="1" s="1"/>
  <c r="X489" i="1"/>
  <c r="X498" i="1"/>
  <c r="X497" i="1"/>
  <c r="BO491" i="1"/>
  <c r="BM491" i="1"/>
  <c r="Y491" i="1"/>
  <c r="BO495" i="1"/>
  <c r="BM495" i="1"/>
  <c r="Y495" i="1"/>
  <c r="X302" i="1"/>
  <c r="R561" i="1"/>
  <c r="X360" i="1"/>
  <c r="BO421" i="1"/>
  <c r="BM421" i="1"/>
  <c r="Y421" i="1"/>
  <c r="Y423" i="1" s="1"/>
  <c r="BO432" i="1"/>
  <c r="BM432" i="1"/>
  <c r="Y432" i="1"/>
  <c r="BO436" i="1"/>
  <c r="BM436" i="1"/>
  <c r="Y436" i="1"/>
  <c r="U561" i="1"/>
  <c r="V561" i="1"/>
  <c r="X465" i="1"/>
  <c r="BO462" i="1"/>
  <c r="BM462" i="1"/>
  <c r="Y462" i="1"/>
  <c r="Y464" i="1" s="1"/>
  <c r="BO476" i="1"/>
  <c r="BM476" i="1"/>
  <c r="Y476" i="1"/>
  <c r="BO481" i="1"/>
  <c r="BM481" i="1"/>
  <c r="Y481" i="1"/>
  <c r="X488" i="1"/>
  <c r="BO493" i="1"/>
  <c r="BM493" i="1"/>
  <c r="Y493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X537" i="1"/>
  <c r="BO534" i="1"/>
  <c r="BM534" i="1"/>
  <c r="Y534" i="1"/>
  <c r="BO546" i="1"/>
  <c r="BM546" i="1"/>
  <c r="Y546" i="1"/>
  <c r="BO548" i="1"/>
  <c r="BM548" i="1"/>
  <c r="Y548" i="1"/>
  <c r="X550" i="1"/>
  <c r="X459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49" i="1"/>
  <c r="BO545" i="1"/>
  <c r="BM545" i="1"/>
  <c r="Y545" i="1"/>
  <c r="BO547" i="1"/>
  <c r="BM547" i="1"/>
  <c r="Y547" i="1"/>
  <c r="Y379" i="1" l="1"/>
  <c r="Y317" i="1"/>
  <c r="Y417" i="1"/>
  <c r="Y458" i="1"/>
  <c r="Y296" i="1"/>
  <c r="Y94" i="1"/>
  <c r="Y149" i="1"/>
  <c r="X552" i="1"/>
  <c r="X554" i="1" s="1"/>
  <c r="Y122" i="1"/>
  <c r="X551" i="1"/>
  <c r="Y529" i="1"/>
  <c r="Y249" i="1"/>
  <c r="X553" i="1"/>
  <c r="Y210" i="1"/>
  <c r="Y202" i="1"/>
  <c r="Y161" i="1"/>
  <c r="Y139" i="1"/>
  <c r="Y130" i="1"/>
  <c r="Y104" i="1"/>
  <c r="Y88" i="1"/>
  <c r="Y549" i="1"/>
  <c r="Y536" i="1"/>
  <c r="Y497" i="1"/>
  <c r="Y483" i="1"/>
  <c r="Y374" i="1"/>
  <c r="Y412" i="1"/>
  <c r="Y349" i="1"/>
  <c r="Y439" i="1"/>
  <c r="Y278" i="1"/>
  <c r="Y240" i="1"/>
  <c r="Y183" i="1"/>
  <c r="X555" i="1"/>
  <c r="Y521" i="1"/>
  <c r="Y366" i="1"/>
  <c r="Y338" i="1"/>
  <c r="Y262" i="1"/>
  <c r="Y290" i="1"/>
  <c r="Y223" i="1"/>
  <c r="Y36" i="1"/>
  <c r="W554" i="1"/>
  <c r="Y556" i="1" l="1"/>
</calcChain>
</file>

<file path=xl/sharedStrings.xml><?xml version="1.0" encoding="utf-8"?>
<sst xmlns="http://schemas.openxmlformats.org/spreadsheetml/2006/main" count="2441" uniqueCount="823">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</sst>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zoomScaleNormal="100" zoomScaleSheetLayoutView="100" workbookViewId="0">
      <selection activeCell="AA59" sqref="AA59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4" customWidth="1"/>
    <col min="18" max="18" width="6.140625" style="37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4" customWidth="1"/>
    <col min="24" max="24" width="11" style="374" customWidth="1"/>
    <col min="25" max="25" width="10" style="374" customWidth="1"/>
    <col min="26" max="26" width="11.5703125" style="374" customWidth="1"/>
    <col min="27" max="27" width="10.42578125" style="37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4" customWidth="1"/>
    <col min="32" max="32" width="9.140625" style="374" customWidth="1"/>
    <col min="33" max="16384" width="9.140625" style="374"/>
  </cols>
  <sheetData>
    <row r="1" spans="1:30" s="378" customFormat="1" ht="45" customHeight="1" x14ac:dyDescent="0.2">
      <c r="A1" s="41"/>
      <c r="B1" s="41"/>
      <c r="C1" s="41"/>
      <c r="D1" s="497" t="s">
        <v>0</v>
      </c>
      <c r="E1" s="498"/>
      <c r="F1" s="498"/>
      <c r="G1" s="12" t="s">
        <v>1</v>
      </c>
      <c r="H1" s="497" t="s">
        <v>2</v>
      </c>
      <c r="I1" s="498"/>
      <c r="J1" s="498"/>
      <c r="K1" s="498"/>
      <c r="L1" s="498"/>
      <c r="M1" s="498"/>
      <c r="N1" s="498"/>
      <c r="O1" s="498"/>
      <c r="P1" s="498"/>
      <c r="Q1" s="774" t="s">
        <v>3</v>
      </c>
      <c r="R1" s="498"/>
      <c r="S1" s="4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8" customFormat="1" ht="23.45" customHeight="1" x14ac:dyDescent="0.2">
      <c r="A5" s="515" t="s">
        <v>8</v>
      </c>
      <c r="B5" s="484"/>
      <c r="C5" s="485"/>
      <c r="D5" s="416"/>
      <c r="E5" s="418"/>
      <c r="F5" s="727" t="s">
        <v>9</v>
      </c>
      <c r="G5" s="485"/>
      <c r="H5" s="416" t="s">
        <v>822</v>
      </c>
      <c r="I5" s="417"/>
      <c r="J5" s="417"/>
      <c r="K5" s="417"/>
      <c r="L5" s="418"/>
      <c r="M5" s="58"/>
      <c r="O5" s="24" t="s">
        <v>10</v>
      </c>
      <c r="P5" s="770">
        <v>45494</v>
      </c>
      <c r="Q5" s="537"/>
      <c r="S5" s="633" t="s">
        <v>11</v>
      </c>
      <c r="T5" s="441"/>
      <c r="U5" s="635" t="s">
        <v>12</v>
      </c>
      <c r="V5" s="537"/>
      <c r="AA5" s="51"/>
      <c r="AB5" s="51"/>
      <c r="AC5" s="51"/>
    </row>
    <row r="6" spans="1:30" s="378" customFormat="1" ht="24" customHeight="1" x14ac:dyDescent="0.2">
      <c r="A6" s="515" t="s">
        <v>13</v>
      </c>
      <c r="B6" s="484"/>
      <c r="C6" s="485"/>
      <c r="D6" s="699" t="s">
        <v>14</v>
      </c>
      <c r="E6" s="700"/>
      <c r="F6" s="700"/>
      <c r="G6" s="700"/>
      <c r="H6" s="700"/>
      <c r="I6" s="700"/>
      <c r="J6" s="700"/>
      <c r="K6" s="700"/>
      <c r="L6" s="537"/>
      <c r="M6" s="59"/>
      <c r="O6" s="24" t="s">
        <v>15</v>
      </c>
      <c r="P6" s="532" t="str">
        <f>IF(P5=0," ",CHOOSE(WEEKDAY(P5,2),"Понедельник","Вторник","Среда","Четверг","Пятница","Суббота","Воскресенье"))</f>
        <v>Воскресенье</v>
      </c>
      <c r="Q6" s="391"/>
      <c r="S6" s="440" t="s">
        <v>16</v>
      </c>
      <c r="T6" s="441"/>
      <c r="U6" s="692" t="s">
        <v>17</v>
      </c>
      <c r="V6" s="400"/>
      <c r="AA6" s="51"/>
      <c r="AB6" s="51"/>
      <c r="AC6" s="51"/>
    </row>
    <row r="7" spans="1:30" s="378" customFormat="1" ht="21.75" hidden="1" customHeight="1" x14ac:dyDescent="0.2">
      <c r="A7" s="55"/>
      <c r="B7" s="55"/>
      <c r="C7" s="55"/>
      <c r="D7" s="617" t="str">
        <f>IFERROR(VLOOKUP(DeliveryAddress,Table,3,0),1)</f>
        <v>5</v>
      </c>
      <c r="E7" s="618"/>
      <c r="F7" s="618"/>
      <c r="G7" s="618"/>
      <c r="H7" s="618"/>
      <c r="I7" s="618"/>
      <c r="J7" s="618"/>
      <c r="K7" s="618"/>
      <c r="L7" s="592"/>
      <c r="M7" s="60"/>
      <c r="O7" s="24"/>
      <c r="P7" s="42"/>
      <c r="Q7" s="42"/>
      <c r="S7" s="393"/>
      <c r="T7" s="441"/>
      <c r="U7" s="693"/>
      <c r="V7" s="694"/>
      <c r="AA7" s="51"/>
      <c r="AB7" s="51"/>
      <c r="AC7" s="51"/>
    </row>
    <row r="8" spans="1:30" s="378" customFormat="1" ht="25.5" customHeight="1" x14ac:dyDescent="0.2">
      <c r="A8" s="775" t="s">
        <v>18</v>
      </c>
      <c r="B8" s="387"/>
      <c r="C8" s="388"/>
      <c r="D8" s="480"/>
      <c r="E8" s="481"/>
      <c r="F8" s="481"/>
      <c r="G8" s="481"/>
      <c r="H8" s="481"/>
      <c r="I8" s="481"/>
      <c r="J8" s="481"/>
      <c r="K8" s="481"/>
      <c r="L8" s="482"/>
      <c r="M8" s="61"/>
      <c r="O8" s="24" t="s">
        <v>19</v>
      </c>
      <c r="P8" s="591">
        <v>0.41666666666666669</v>
      </c>
      <c r="Q8" s="592"/>
      <c r="S8" s="393"/>
      <c r="T8" s="441"/>
      <c r="U8" s="693"/>
      <c r="V8" s="694"/>
      <c r="AA8" s="51"/>
      <c r="AB8" s="51"/>
      <c r="AC8" s="51"/>
    </row>
    <row r="9" spans="1:30" s="378" customFormat="1" ht="39.950000000000003" customHeight="1" x14ac:dyDescent="0.2">
      <c r="A9" s="5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8"/>
      <c r="E9" s="569"/>
      <c r="F9" s="5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380"/>
      <c r="O9" s="26" t="s">
        <v>20</v>
      </c>
      <c r="P9" s="571"/>
      <c r="Q9" s="572"/>
      <c r="S9" s="393"/>
      <c r="T9" s="441"/>
      <c r="U9" s="695"/>
      <c r="V9" s="696"/>
      <c r="W9" s="43"/>
      <c r="X9" s="43"/>
      <c r="Y9" s="43"/>
      <c r="Z9" s="43"/>
      <c r="AA9" s="51"/>
      <c r="AB9" s="51"/>
      <c r="AC9" s="51"/>
    </row>
    <row r="10" spans="1:30" s="378" customFormat="1" ht="26.45" customHeight="1" x14ac:dyDescent="0.2">
      <c r="A10" s="5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8"/>
      <c r="E10" s="569"/>
      <c r="F10" s="5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7" t="str">
        <f>IFERROR(VLOOKUP($D$10,Proxy,2,FALSE),"")</f>
        <v/>
      </c>
      <c r="I10" s="393"/>
      <c r="J10" s="393"/>
      <c r="K10" s="393"/>
      <c r="L10" s="393"/>
      <c r="M10" s="377"/>
      <c r="O10" s="26" t="s">
        <v>21</v>
      </c>
      <c r="P10" s="648"/>
      <c r="Q10" s="649"/>
      <c r="T10" s="24" t="s">
        <v>22</v>
      </c>
      <c r="U10" s="399" t="s">
        <v>23</v>
      </c>
      <c r="V10" s="400"/>
      <c r="W10" s="44"/>
      <c r="X10" s="44"/>
      <c r="Y10" s="44"/>
      <c r="Z10" s="44"/>
      <c r="AA10" s="51"/>
      <c r="AB10" s="51"/>
      <c r="AC10" s="51"/>
    </row>
    <row r="11" spans="1:30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30" t="s">
        <v>27</v>
      </c>
      <c r="V11" s="572"/>
      <c r="W11" s="45"/>
      <c r="X11" s="45"/>
      <c r="Y11" s="45"/>
      <c r="Z11" s="45"/>
      <c r="AA11" s="51"/>
      <c r="AB11" s="51"/>
      <c r="AC11" s="51"/>
    </row>
    <row r="12" spans="1:30" s="378" customFormat="1" ht="18.600000000000001" customHeight="1" x14ac:dyDescent="0.2">
      <c r="A12" s="724" t="s">
        <v>28</v>
      </c>
      <c r="B12" s="484"/>
      <c r="C12" s="484"/>
      <c r="D12" s="484"/>
      <c r="E12" s="484"/>
      <c r="F12" s="484"/>
      <c r="G12" s="484"/>
      <c r="H12" s="484"/>
      <c r="I12" s="484"/>
      <c r="J12" s="484"/>
      <c r="K12" s="484"/>
      <c r="L12" s="485"/>
      <c r="M12" s="62"/>
      <c r="O12" s="24" t="s">
        <v>29</v>
      </c>
      <c r="P12" s="591"/>
      <c r="Q12" s="592"/>
      <c r="R12" s="23"/>
      <c r="T12" s="24"/>
      <c r="U12" s="498"/>
      <c r="V12" s="393"/>
      <c r="AA12" s="51"/>
      <c r="AB12" s="51"/>
      <c r="AC12" s="51"/>
    </row>
    <row r="13" spans="1:30" s="378" customFormat="1" ht="23.25" customHeight="1" x14ac:dyDescent="0.2">
      <c r="A13" s="724" t="s">
        <v>30</v>
      </c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5"/>
      <c r="M13" s="62"/>
      <c r="N13" s="26"/>
      <c r="O13" s="26" t="s">
        <v>31</v>
      </c>
      <c r="P13" s="630"/>
      <c r="Q13" s="572"/>
      <c r="R13" s="23"/>
      <c r="W13" s="49"/>
      <c r="X13" s="49"/>
      <c r="Y13" s="49"/>
      <c r="Z13" s="49"/>
      <c r="AA13" s="51"/>
      <c r="AB13" s="51"/>
      <c r="AC13" s="51"/>
    </row>
    <row r="14" spans="1:30" s="378" customFormat="1" ht="18.600000000000001" customHeight="1" x14ac:dyDescent="0.2">
      <c r="A14" s="724" t="s">
        <v>32</v>
      </c>
      <c r="B14" s="484"/>
      <c r="C14" s="484"/>
      <c r="D14" s="484"/>
      <c r="E14" s="484"/>
      <c r="F14" s="484"/>
      <c r="G14" s="484"/>
      <c r="H14" s="484"/>
      <c r="I14" s="484"/>
      <c r="J14" s="484"/>
      <c r="K14" s="484"/>
      <c r="L14" s="485"/>
      <c r="M14" s="62"/>
      <c r="W14" s="50"/>
      <c r="X14" s="50"/>
      <c r="Y14" s="50"/>
      <c r="Z14" s="50"/>
      <c r="AA14" s="51"/>
      <c r="AB14" s="51"/>
      <c r="AC14" s="51"/>
    </row>
    <row r="15" spans="1:30" s="378" customFormat="1" ht="22.5" customHeight="1" x14ac:dyDescent="0.2">
      <c r="A15" s="760" t="s">
        <v>33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5"/>
      <c r="M15" s="63"/>
      <c r="O15" s="543" t="s">
        <v>34</v>
      </c>
      <c r="P15" s="498"/>
      <c r="Q15" s="498"/>
      <c r="R15" s="498"/>
      <c r="S15" s="4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4"/>
      <c r="P16" s="544"/>
      <c r="Q16" s="544"/>
      <c r="R16" s="544"/>
      <c r="S16" s="54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5" t="s">
        <v>35</v>
      </c>
      <c r="B17" s="425" t="s">
        <v>36</v>
      </c>
      <c r="C17" s="542" t="s">
        <v>37</v>
      </c>
      <c r="D17" s="425" t="s">
        <v>38</v>
      </c>
      <c r="E17" s="52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521"/>
      <c r="Q17" s="521"/>
      <c r="R17" s="521"/>
      <c r="S17" s="522"/>
      <c r="T17" s="758" t="s">
        <v>49</v>
      </c>
      <c r="U17" s="485"/>
      <c r="V17" s="425" t="s">
        <v>50</v>
      </c>
      <c r="W17" s="425" t="s">
        <v>51</v>
      </c>
      <c r="X17" s="783" t="s">
        <v>52</v>
      </c>
      <c r="Y17" s="425" t="s">
        <v>53</v>
      </c>
      <c r="Z17" s="464" t="s">
        <v>54</v>
      </c>
      <c r="AA17" s="464" t="s">
        <v>55</v>
      </c>
      <c r="AB17" s="464" t="s">
        <v>56</v>
      </c>
      <c r="AC17" s="465"/>
      <c r="AD17" s="466"/>
      <c r="AE17" s="487"/>
      <c r="BB17" s="756" t="s">
        <v>57</v>
      </c>
    </row>
    <row r="18" spans="1:67" ht="14.25" customHeight="1" x14ac:dyDescent="0.2">
      <c r="A18" s="426"/>
      <c r="B18" s="426"/>
      <c r="C18" s="426"/>
      <c r="D18" s="523"/>
      <c r="E18" s="525"/>
      <c r="F18" s="426"/>
      <c r="G18" s="426"/>
      <c r="H18" s="426"/>
      <c r="I18" s="426"/>
      <c r="J18" s="426"/>
      <c r="K18" s="426"/>
      <c r="L18" s="426"/>
      <c r="M18" s="426"/>
      <c r="N18" s="426"/>
      <c r="O18" s="523"/>
      <c r="P18" s="524"/>
      <c r="Q18" s="524"/>
      <c r="R18" s="524"/>
      <c r="S18" s="525"/>
      <c r="T18" s="379" t="s">
        <v>58</v>
      </c>
      <c r="U18" s="379" t="s">
        <v>59</v>
      </c>
      <c r="V18" s="426"/>
      <c r="W18" s="426"/>
      <c r="X18" s="784"/>
      <c r="Y18" s="426"/>
      <c r="Z18" s="657"/>
      <c r="AA18" s="657"/>
      <c r="AB18" s="467"/>
      <c r="AC18" s="468"/>
      <c r="AD18" s="469"/>
      <c r="AE18" s="488"/>
      <c r="BB18" s="393"/>
    </row>
    <row r="19" spans="1:67" ht="27.75" hidden="1" customHeight="1" x14ac:dyDescent="0.2">
      <c r="A19" s="412" t="s">
        <v>60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8"/>
      <c r="AA19" s="48"/>
    </row>
    <row r="20" spans="1:67" ht="16.5" hidden="1" customHeight="1" x14ac:dyDescent="0.25">
      <c r="A20" s="434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6"/>
      <c r="AA20" s="376"/>
    </row>
    <row r="21" spans="1:67" ht="14.25" hidden="1" customHeight="1" x14ac:dyDescent="0.25">
      <c r="A21" s="392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5"/>
      <c r="AA21" s="37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7">
        <v>4607091389258</v>
      </c>
      <c r="E22" s="391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0"/>
      <c r="Q22" s="390"/>
      <c r="R22" s="390"/>
      <c r="S22" s="391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7">
        <v>4680115885004</v>
      </c>
      <c r="E23" s="391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0"/>
      <c r="Q23" s="390"/>
      <c r="R23" s="390"/>
      <c r="S23" s="391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8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409"/>
      <c r="O24" s="386" t="s">
        <v>70</v>
      </c>
      <c r="P24" s="387"/>
      <c r="Q24" s="387"/>
      <c r="R24" s="387"/>
      <c r="S24" s="387"/>
      <c r="T24" s="387"/>
      <c r="U24" s="388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409"/>
      <c r="O25" s="386" t="s">
        <v>70</v>
      </c>
      <c r="P25" s="387"/>
      <c r="Q25" s="387"/>
      <c r="R25" s="387"/>
      <c r="S25" s="387"/>
      <c r="T25" s="387"/>
      <c r="U25" s="388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hidden="1" customHeight="1" x14ac:dyDescent="0.25">
      <c r="A26" s="392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5"/>
      <c r="AA26" s="37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7">
        <v>4607091383881</v>
      </c>
      <c r="E27" s="391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0"/>
      <c r="Q27" s="390"/>
      <c r="R27" s="390"/>
      <c r="S27" s="391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7">
        <v>4607091388237</v>
      </c>
      <c r="E28" s="391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5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0"/>
      <c r="Q28" s="390"/>
      <c r="R28" s="390"/>
      <c r="S28" s="391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7">
        <v>4607091383935</v>
      </c>
      <c r="E29" s="391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0"/>
      <c r="Q29" s="390"/>
      <c r="R29" s="390"/>
      <c r="S29" s="391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7">
        <v>4607091383935</v>
      </c>
      <c r="E30" s="391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58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0"/>
      <c r="Q30" s="390"/>
      <c r="R30" s="390"/>
      <c r="S30" s="391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7">
        <v>4680115881990</v>
      </c>
      <c r="E31" s="391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573" t="s">
        <v>82</v>
      </c>
      <c r="P31" s="390"/>
      <c r="Q31" s="390"/>
      <c r="R31" s="390"/>
      <c r="S31" s="391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7">
        <v>4680115881853</v>
      </c>
      <c r="E32" s="391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70" t="s">
        <v>85</v>
      </c>
      <c r="P32" s="390"/>
      <c r="Q32" s="390"/>
      <c r="R32" s="390"/>
      <c r="S32" s="391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7">
        <v>4680115881853</v>
      </c>
      <c r="E33" s="391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0"/>
      <c r="Q33" s="390"/>
      <c r="R33" s="390"/>
      <c r="S33" s="391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7">
        <v>4607091383911</v>
      </c>
      <c r="E34" s="391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57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0"/>
      <c r="Q34" s="390"/>
      <c r="R34" s="390"/>
      <c r="S34" s="391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7">
        <v>4607091388244</v>
      </c>
      <c r="E35" s="391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0"/>
      <c r="Q35" s="390"/>
      <c r="R35" s="390"/>
      <c r="S35" s="391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8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409"/>
      <c r="O36" s="386" t="s">
        <v>70</v>
      </c>
      <c r="P36" s="387"/>
      <c r="Q36" s="387"/>
      <c r="R36" s="387"/>
      <c r="S36" s="387"/>
      <c r="T36" s="387"/>
      <c r="U36" s="388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409"/>
      <c r="O37" s="386" t="s">
        <v>70</v>
      </c>
      <c r="P37" s="387"/>
      <c r="Q37" s="387"/>
      <c r="R37" s="387"/>
      <c r="S37" s="387"/>
      <c r="T37" s="387"/>
      <c r="U37" s="388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hidden="1" customHeight="1" x14ac:dyDescent="0.25">
      <c r="A38" s="392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5"/>
      <c r="AA38" s="375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7">
        <v>4607091388503</v>
      </c>
      <c r="E39" s="391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0"/>
      <c r="Q39" s="390"/>
      <c r="R39" s="390"/>
      <c r="S39" s="391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8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409"/>
      <c r="O40" s="386" t="s">
        <v>70</v>
      </c>
      <c r="P40" s="387"/>
      <c r="Q40" s="387"/>
      <c r="R40" s="387"/>
      <c r="S40" s="387"/>
      <c r="T40" s="387"/>
      <c r="U40" s="388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409"/>
      <c r="O41" s="386" t="s">
        <v>70</v>
      </c>
      <c r="P41" s="387"/>
      <c r="Q41" s="387"/>
      <c r="R41" s="387"/>
      <c r="S41" s="387"/>
      <c r="T41" s="387"/>
      <c r="U41" s="388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hidden="1" customHeight="1" x14ac:dyDescent="0.25">
      <c r="A42" s="392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5"/>
      <c r="AA42" s="375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7">
        <v>4607091388282</v>
      </c>
      <c r="E43" s="391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0"/>
      <c r="Q43" s="390"/>
      <c r="R43" s="390"/>
      <c r="S43" s="391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8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409"/>
      <c r="O44" s="386" t="s">
        <v>70</v>
      </c>
      <c r="P44" s="387"/>
      <c r="Q44" s="387"/>
      <c r="R44" s="387"/>
      <c r="S44" s="387"/>
      <c r="T44" s="387"/>
      <c r="U44" s="388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409"/>
      <c r="O45" s="386" t="s">
        <v>70</v>
      </c>
      <c r="P45" s="387"/>
      <c r="Q45" s="387"/>
      <c r="R45" s="387"/>
      <c r="S45" s="387"/>
      <c r="T45" s="387"/>
      <c r="U45" s="388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hidden="1" customHeight="1" x14ac:dyDescent="0.25">
      <c r="A46" s="392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5"/>
      <c r="AA46" s="375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7">
        <v>4607091389111</v>
      </c>
      <c r="E47" s="391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0"/>
      <c r="Q47" s="390"/>
      <c r="R47" s="390"/>
      <c r="S47" s="391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8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409"/>
      <c r="O48" s="386" t="s">
        <v>70</v>
      </c>
      <c r="P48" s="387"/>
      <c r="Q48" s="387"/>
      <c r="R48" s="387"/>
      <c r="S48" s="387"/>
      <c r="T48" s="387"/>
      <c r="U48" s="388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409"/>
      <c r="O49" s="386" t="s">
        <v>70</v>
      </c>
      <c r="P49" s="387"/>
      <c r="Q49" s="387"/>
      <c r="R49" s="387"/>
      <c r="S49" s="387"/>
      <c r="T49" s="387"/>
      <c r="U49" s="388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hidden="1" customHeight="1" x14ac:dyDescent="0.2">
      <c r="A50" s="412" t="s">
        <v>103</v>
      </c>
      <c r="B50" s="413"/>
      <c r="C50" s="413"/>
      <c r="D50" s="413"/>
      <c r="E50" s="413"/>
      <c r="F50" s="413"/>
      <c r="G50" s="413"/>
      <c r="H50" s="413"/>
      <c r="I50" s="413"/>
      <c r="J50" s="413"/>
      <c r="K50" s="413"/>
      <c r="L50" s="413"/>
      <c r="M50" s="413"/>
      <c r="N50" s="413"/>
      <c r="O50" s="413"/>
      <c r="P50" s="413"/>
      <c r="Q50" s="413"/>
      <c r="R50" s="413"/>
      <c r="S50" s="413"/>
      <c r="T50" s="413"/>
      <c r="U50" s="413"/>
      <c r="V50" s="413"/>
      <c r="W50" s="413"/>
      <c r="X50" s="413"/>
      <c r="Y50" s="413"/>
      <c r="Z50" s="48"/>
      <c r="AA50" s="48"/>
    </row>
    <row r="51" spans="1:67" ht="16.5" hidden="1" customHeight="1" x14ac:dyDescent="0.25">
      <c r="A51" s="434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6"/>
      <c r="AA51" s="376"/>
    </row>
    <row r="52" spans="1:67" ht="14.25" hidden="1" customHeight="1" x14ac:dyDescent="0.25">
      <c r="A52" s="392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5"/>
      <c r="AA52" s="375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7">
        <v>4680115881440</v>
      </c>
      <c r="E53" s="391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0"/>
      <c r="Q53" s="390"/>
      <c r="R53" s="390"/>
      <c r="S53" s="391"/>
      <c r="T53" s="34"/>
      <c r="U53" s="34"/>
      <c r="V53" s="35" t="s">
        <v>66</v>
      </c>
      <c r="W53" s="382">
        <v>0</v>
      </c>
      <c r="X53" s="383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7">
        <v>4680115881433</v>
      </c>
      <c r="E54" s="391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0"/>
      <c r="Q54" s="390"/>
      <c r="R54" s="390"/>
      <c r="S54" s="391"/>
      <c r="T54" s="34"/>
      <c r="U54" s="34"/>
      <c r="V54" s="35" t="s">
        <v>66</v>
      </c>
      <c r="W54" s="382">
        <v>0</v>
      </c>
      <c r="X54" s="38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08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409"/>
      <c r="O55" s="386" t="s">
        <v>70</v>
      </c>
      <c r="P55" s="387"/>
      <c r="Q55" s="387"/>
      <c r="R55" s="387"/>
      <c r="S55" s="387"/>
      <c r="T55" s="387"/>
      <c r="U55" s="388"/>
      <c r="V55" s="37" t="s">
        <v>71</v>
      </c>
      <c r="W55" s="384">
        <f>IFERROR(W53/H53,"0")+IFERROR(W54/H54,"0")</f>
        <v>0</v>
      </c>
      <c r="X55" s="384">
        <f>IFERROR(X53/H53,"0")+IFERROR(X54/H54,"0")</f>
        <v>0</v>
      </c>
      <c r="Y55" s="384">
        <f>IFERROR(IF(Y53="",0,Y53),"0")+IFERROR(IF(Y54="",0,Y54),"0")</f>
        <v>0</v>
      </c>
      <c r="Z55" s="385"/>
      <c r="AA55" s="385"/>
    </row>
    <row r="56" spans="1:67" hidden="1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409"/>
      <c r="O56" s="386" t="s">
        <v>70</v>
      </c>
      <c r="P56" s="387"/>
      <c r="Q56" s="387"/>
      <c r="R56" s="387"/>
      <c r="S56" s="387"/>
      <c r="T56" s="387"/>
      <c r="U56" s="388"/>
      <c r="V56" s="37" t="s">
        <v>66</v>
      </c>
      <c r="W56" s="384">
        <f>IFERROR(SUM(W53:W54),"0")</f>
        <v>0</v>
      </c>
      <c r="X56" s="384">
        <f>IFERROR(SUM(X53:X54),"0")</f>
        <v>0</v>
      </c>
      <c r="Y56" s="37"/>
      <c r="Z56" s="385"/>
      <c r="AA56" s="385"/>
    </row>
    <row r="57" spans="1:67" ht="16.5" hidden="1" customHeight="1" x14ac:dyDescent="0.25">
      <c r="A57" s="434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6"/>
      <c r="AA57" s="376"/>
    </row>
    <row r="58" spans="1:67" ht="14.25" hidden="1" customHeight="1" x14ac:dyDescent="0.25">
      <c r="A58" s="392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5"/>
      <c r="AA58" s="375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7">
        <v>4680115881426</v>
      </c>
      <c r="E59" s="391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0"/>
      <c r="Q59" s="390"/>
      <c r="R59" s="390"/>
      <c r="S59" s="391"/>
      <c r="T59" s="34"/>
      <c r="U59" s="34"/>
      <c r="V59" s="35" t="s">
        <v>66</v>
      </c>
      <c r="W59" s="382">
        <v>1500</v>
      </c>
      <c r="X59" s="383">
        <f>IFERROR(IF(W59="",0,CEILING((W59/$H59),1)*$H59),"")</f>
        <v>1501.2</v>
      </c>
      <c r="Y59" s="36">
        <f>IFERROR(IF(X59=0,"",ROUNDUP(X59/H59,0)*0.02175),"")</f>
        <v>3.02325</v>
      </c>
      <c r="Z59" s="56"/>
      <c r="AA59" s="57"/>
      <c r="AE59" s="64"/>
      <c r="BB59" s="81" t="s">
        <v>1</v>
      </c>
      <c r="BL59" s="64">
        <f>IFERROR(W59*I59/H59,"0")</f>
        <v>1566.6666666666665</v>
      </c>
      <c r="BM59" s="64">
        <f>IFERROR(X59*I59/H59,"0")</f>
        <v>1567.9199999999998</v>
      </c>
      <c r="BN59" s="64">
        <f>IFERROR(1/J59*(W59/H59),"0")</f>
        <v>2.4801587301587298</v>
      </c>
      <c r="BO59" s="64">
        <f>IFERROR(1/J59*(X59/H59),"0")</f>
        <v>2.4821428571428572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7">
        <v>4680115881426</v>
      </c>
      <c r="E60" s="391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0"/>
      <c r="Q60" s="390"/>
      <c r="R60" s="390"/>
      <c r="S60" s="391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7">
        <v>4680115881419</v>
      </c>
      <c r="E61" s="391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0"/>
      <c r="Q61" s="390"/>
      <c r="R61" s="390"/>
      <c r="S61" s="391"/>
      <c r="T61" s="34"/>
      <c r="U61" s="34"/>
      <c r="V61" s="35" t="s">
        <v>66</v>
      </c>
      <c r="W61" s="382">
        <v>0</v>
      </c>
      <c r="X61" s="38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7">
        <v>4680115881525</v>
      </c>
      <c r="E62" s="391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5" t="s">
        <v>122</v>
      </c>
      <c r="P62" s="390"/>
      <c r="Q62" s="390"/>
      <c r="R62" s="390"/>
      <c r="S62" s="391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08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409"/>
      <c r="O63" s="386" t="s">
        <v>70</v>
      </c>
      <c r="P63" s="387"/>
      <c r="Q63" s="387"/>
      <c r="R63" s="387"/>
      <c r="S63" s="387"/>
      <c r="T63" s="387"/>
      <c r="U63" s="388"/>
      <c r="V63" s="37" t="s">
        <v>71</v>
      </c>
      <c r="W63" s="384">
        <f>IFERROR(W59/H59,"0")+IFERROR(W60/H60,"0")+IFERROR(W61/H61,"0")+IFERROR(W62/H62,"0")</f>
        <v>138.88888888888889</v>
      </c>
      <c r="X63" s="384">
        <f>IFERROR(X59/H59,"0")+IFERROR(X60/H60,"0")+IFERROR(X61/H61,"0")+IFERROR(X62/H62,"0")</f>
        <v>139</v>
      </c>
      <c r="Y63" s="384">
        <f>IFERROR(IF(Y59="",0,Y59),"0")+IFERROR(IF(Y60="",0,Y60),"0")+IFERROR(IF(Y61="",0,Y61),"0")+IFERROR(IF(Y62="",0,Y62),"0")</f>
        <v>3.02325</v>
      </c>
      <c r="Z63" s="385"/>
      <c r="AA63" s="385"/>
    </row>
    <row r="64" spans="1:67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409"/>
      <c r="O64" s="386" t="s">
        <v>70</v>
      </c>
      <c r="P64" s="387"/>
      <c r="Q64" s="387"/>
      <c r="R64" s="387"/>
      <c r="S64" s="387"/>
      <c r="T64" s="387"/>
      <c r="U64" s="388"/>
      <c r="V64" s="37" t="s">
        <v>66</v>
      </c>
      <c r="W64" s="384">
        <f>IFERROR(SUM(W59:W62),"0")</f>
        <v>1500</v>
      </c>
      <c r="X64" s="384">
        <f>IFERROR(SUM(X59:X62),"0")</f>
        <v>1501.2</v>
      </c>
      <c r="Y64" s="37"/>
      <c r="Z64" s="385"/>
      <c r="AA64" s="385"/>
    </row>
    <row r="65" spans="1:67" ht="16.5" hidden="1" customHeight="1" x14ac:dyDescent="0.25">
      <c r="A65" s="434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6"/>
      <c r="AA65" s="376"/>
    </row>
    <row r="66" spans="1:67" ht="14.25" hidden="1" customHeight="1" x14ac:dyDescent="0.25">
      <c r="A66" s="392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5"/>
      <c r="AA66" s="375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7">
        <v>4607091382945</v>
      </c>
      <c r="E67" s="391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0"/>
      <c r="Q67" s="390"/>
      <c r="R67" s="390"/>
      <c r="S67" s="391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7">
        <v>4607091385670</v>
      </c>
      <c r="E68" s="391"/>
      <c r="F68" s="381">
        <v>1.35</v>
      </c>
      <c r="G68" s="32">
        <v>8</v>
      </c>
      <c r="H68" s="381">
        <v>10.8</v>
      </c>
      <c r="I68" s="381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0"/>
      <c r="Q68" s="390"/>
      <c r="R68" s="390"/>
      <c r="S68" s="391"/>
      <c r="T68" s="34"/>
      <c r="U68" s="34"/>
      <c r="V68" s="35" t="s">
        <v>66</v>
      </c>
      <c r="W68" s="382">
        <v>1000</v>
      </c>
      <c r="X68" s="383">
        <f t="shared" si="6"/>
        <v>1004.4000000000001</v>
      </c>
      <c r="Y68" s="36">
        <f t="shared" si="7"/>
        <v>2.0227499999999998</v>
      </c>
      <c r="Z68" s="56"/>
      <c r="AA68" s="57"/>
      <c r="AE68" s="64"/>
      <c r="BB68" s="86" t="s">
        <v>1</v>
      </c>
      <c r="BL68" s="64">
        <f t="shared" si="8"/>
        <v>1044.4444444444443</v>
      </c>
      <c r="BM68" s="64">
        <f t="shared" si="9"/>
        <v>1049.04</v>
      </c>
      <c r="BN68" s="64">
        <f t="shared" si="10"/>
        <v>1.653439153439153</v>
      </c>
      <c r="BO68" s="64">
        <f t="shared" si="11"/>
        <v>1.6607142857142856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7">
        <v>4607091385670</v>
      </c>
      <c r="E69" s="391"/>
      <c r="F69" s="381">
        <v>1.4</v>
      </c>
      <c r="G69" s="32">
        <v>8</v>
      </c>
      <c r="H69" s="381">
        <v>11.2</v>
      </c>
      <c r="I69" s="381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0"/>
      <c r="Q69" s="390"/>
      <c r="R69" s="390"/>
      <c r="S69" s="391"/>
      <c r="T69" s="34"/>
      <c r="U69" s="34"/>
      <c r="V69" s="35" t="s">
        <v>66</v>
      </c>
      <c r="W69" s="382">
        <v>0</v>
      </c>
      <c r="X69" s="38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7">
        <v>4680115883956</v>
      </c>
      <c r="E70" s="391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0"/>
      <c r="Q70" s="390"/>
      <c r="R70" s="390"/>
      <c r="S70" s="391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7">
        <v>4680115881327</v>
      </c>
      <c r="E71" s="391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0"/>
      <c r="Q71" s="390"/>
      <c r="R71" s="390"/>
      <c r="S71" s="391"/>
      <c r="T71" s="34"/>
      <c r="U71" s="34"/>
      <c r="V71" s="35" t="s">
        <v>66</v>
      </c>
      <c r="W71" s="382">
        <v>0</v>
      </c>
      <c r="X71" s="38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7">
        <v>4680115882133</v>
      </c>
      <c r="E72" s="391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0"/>
      <c r="Q72" s="390"/>
      <c r="R72" s="390"/>
      <c r="S72" s="391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7">
        <v>4680115882133</v>
      </c>
      <c r="E73" s="391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49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0"/>
      <c r="Q73" s="390"/>
      <c r="R73" s="390"/>
      <c r="S73" s="391"/>
      <c r="T73" s="34"/>
      <c r="U73" s="34"/>
      <c r="V73" s="35" t="s">
        <v>66</v>
      </c>
      <c r="W73" s="382">
        <v>0</v>
      </c>
      <c r="X73" s="38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7">
        <v>4607091382952</v>
      </c>
      <c r="E74" s="391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0"/>
      <c r="Q74" s="390"/>
      <c r="R74" s="390"/>
      <c r="S74" s="391"/>
      <c r="T74" s="34"/>
      <c r="U74" s="34"/>
      <c r="V74" s="35" t="s">
        <v>66</v>
      </c>
      <c r="W74" s="382">
        <v>0</v>
      </c>
      <c r="X74" s="38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7">
        <v>4607091385687</v>
      </c>
      <c r="E75" s="391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0"/>
      <c r="Q75" s="390"/>
      <c r="R75" s="390"/>
      <c r="S75" s="391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7">
        <v>4680115882539</v>
      </c>
      <c r="E76" s="391"/>
      <c r="F76" s="381">
        <v>0.37</v>
      </c>
      <c r="G76" s="32">
        <v>10</v>
      </c>
      <c r="H76" s="381">
        <v>3.7</v>
      </c>
      <c r="I76" s="381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0"/>
      <c r="Q76" s="390"/>
      <c r="R76" s="390"/>
      <c r="S76" s="391"/>
      <c r="T76" s="34"/>
      <c r="U76" s="34"/>
      <c r="V76" s="35" t="s">
        <v>66</v>
      </c>
      <c r="W76" s="382">
        <v>0</v>
      </c>
      <c r="X76" s="38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7">
        <v>4607091384604</v>
      </c>
      <c r="E77" s="391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0"/>
      <c r="Q77" s="390"/>
      <c r="R77" s="390"/>
      <c r="S77" s="391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7">
        <v>4680115880283</v>
      </c>
      <c r="E78" s="391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0"/>
      <c r="Q78" s="390"/>
      <c r="R78" s="390"/>
      <c r="S78" s="391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7">
        <v>4680115883949</v>
      </c>
      <c r="E79" s="391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0"/>
      <c r="Q79" s="390"/>
      <c r="R79" s="390"/>
      <c r="S79" s="391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7">
        <v>4680115881518</v>
      </c>
      <c r="E80" s="391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0"/>
      <c r="Q80" s="390"/>
      <c r="R80" s="390"/>
      <c r="S80" s="391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4301011443</v>
      </c>
      <c r="D81" s="397">
        <v>4680115881303</v>
      </c>
      <c r="E81" s="391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0"/>
      <c r="Q81" s="390"/>
      <c r="R81" s="390"/>
      <c r="S81" s="391"/>
      <c r="T81" s="34"/>
      <c r="U81" s="34"/>
      <c r="V81" s="35" t="s">
        <v>66</v>
      </c>
      <c r="W81" s="382">
        <v>0</v>
      </c>
      <c r="X81" s="383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4301011562</v>
      </c>
      <c r="D82" s="397">
        <v>4680115882577</v>
      </c>
      <c r="E82" s="391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0"/>
      <c r="Q82" s="390"/>
      <c r="R82" s="390"/>
      <c r="S82" s="391"/>
      <c r="T82" s="34"/>
      <c r="U82" s="34"/>
      <c r="V82" s="35" t="s">
        <v>66</v>
      </c>
      <c r="W82" s="382">
        <v>0</v>
      </c>
      <c r="X82" s="383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7">
        <v>4680115882577</v>
      </c>
      <c r="E83" s="391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0"/>
      <c r="Q83" s="390"/>
      <c r="R83" s="390"/>
      <c r="S83" s="391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7">
        <v>4680115882720</v>
      </c>
      <c r="E84" s="391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0"/>
      <c r="Q84" s="390"/>
      <c r="R84" s="390"/>
      <c r="S84" s="391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7">
        <v>4680115880269</v>
      </c>
      <c r="E85" s="391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3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0"/>
      <c r="Q85" s="390"/>
      <c r="R85" s="390"/>
      <c r="S85" s="391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397">
        <v>4680115880429</v>
      </c>
      <c r="E86" s="391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0"/>
      <c r="Q86" s="390"/>
      <c r="R86" s="390"/>
      <c r="S86" s="391"/>
      <c r="T86" s="34"/>
      <c r="U86" s="34"/>
      <c r="V86" s="35" t="s">
        <v>66</v>
      </c>
      <c r="W86" s="382">
        <v>0</v>
      </c>
      <c r="X86" s="38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7">
        <v>4680115881457</v>
      </c>
      <c r="E87" s="391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0"/>
      <c r="Q87" s="390"/>
      <c r="R87" s="390"/>
      <c r="S87" s="391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08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409"/>
      <c r="O88" s="386" t="s">
        <v>70</v>
      </c>
      <c r="P88" s="387"/>
      <c r="Q88" s="387"/>
      <c r="R88" s="387"/>
      <c r="S88" s="387"/>
      <c r="T88" s="387"/>
      <c r="U88" s="388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92.592592592592581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93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2.0227499999999998</v>
      </c>
      <c r="Z88" s="385"/>
      <c r="AA88" s="385"/>
    </row>
    <row r="89" spans="1:67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409"/>
      <c r="O89" s="386" t="s">
        <v>70</v>
      </c>
      <c r="P89" s="387"/>
      <c r="Q89" s="387"/>
      <c r="R89" s="387"/>
      <c r="S89" s="387"/>
      <c r="T89" s="387"/>
      <c r="U89" s="388"/>
      <c r="V89" s="37" t="s">
        <v>66</v>
      </c>
      <c r="W89" s="384">
        <f>IFERROR(SUM(W67:W87),"0")</f>
        <v>1000</v>
      </c>
      <c r="X89" s="384">
        <f>IFERROR(SUM(X67:X87),"0")</f>
        <v>1004.4000000000001</v>
      </c>
      <c r="Y89" s="37"/>
      <c r="Z89" s="385"/>
      <c r="AA89" s="385"/>
    </row>
    <row r="90" spans="1:67" ht="14.25" hidden="1" customHeight="1" x14ac:dyDescent="0.25">
      <c r="A90" s="392" t="s">
        <v>105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75"/>
      <c r="AA90" s="375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7">
        <v>4680115881488</v>
      </c>
      <c r="E91" s="391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0"/>
      <c r="Q91" s="390"/>
      <c r="R91" s="390"/>
      <c r="S91" s="391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7">
        <v>4680115882775</v>
      </c>
      <c r="E92" s="391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5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0"/>
      <c r="Q92" s="390"/>
      <c r="R92" s="390"/>
      <c r="S92" s="391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7">
        <v>4680115880658</v>
      </c>
      <c r="E93" s="391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6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0"/>
      <c r="Q93" s="390"/>
      <c r="R93" s="390"/>
      <c r="S93" s="391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08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409"/>
      <c r="O94" s="386" t="s">
        <v>70</v>
      </c>
      <c r="P94" s="387"/>
      <c r="Q94" s="387"/>
      <c r="R94" s="387"/>
      <c r="S94" s="387"/>
      <c r="T94" s="387"/>
      <c r="U94" s="388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hidden="1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409"/>
      <c r="O95" s="386" t="s">
        <v>70</v>
      </c>
      <c r="P95" s="387"/>
      <c r="Q95" s="387"/>
      <c r="R95" s="387"/>
      <c r="S95" s="387"/>
      <c r="T95" s="387"/>
      <c r="U95" s="388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hidden="1" customHeight="1" x14ac:dyDescent="0.25">
      <c r="A96" s="392" t="s">
        <v>61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75"/>
      <c r="AA96" s="375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7">
        <v>4607091387667</v>
      </c>
      <c r="E97" s="391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4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0"/>
      <c r="Q97" s="390"/>
      <c r="R97" s="390"/>
      <c r="S97" s="391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7">
        <v>4607091387636</v>
      </c>
      <c r="E98" s="391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0"/>
      <c r="Q98" s="390"/>
      <c r="R98" s="390"/>
      <c r="S98" s="391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7">
        <v>4607091382426</v>
      </c>
      <c r="E99" s="391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0"/>
      <c r="Q99" s="390"/>
      <c r="R99" s="390"/>
      <c r="S99" s="391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7">
        <v>4607091386547</v>
      </c>
      <c r="E100" s="391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0"/>
      <c r="Q100" s="390"/>
      <c r="R100" s="390"/>
      <c r="S100" s="391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7">
        <v>4607091382464</v>
      </c>
      <c r="E101" s="391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0"/>
      <c r="Q101" s="390"/>
      <c r="R101" s="390"/>
      <c r="S101" s="391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7">
        <v>4680115883444</v>
      </c>
      <c r="E102" s="391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0"/>
      <c r="Q102" s="390"/>
      <c r="R102" s="390"/>
      <c r="S102" s="391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180</v>
      </c>
      <c r="B103" s="54" t="s">
        <v>182</v>
      </c>
      <c r="C103" s="31">
        <v>4301031234</v>
      </c>
      <c r="D103" s="397">
        <v>4680115883444</v>
      </c>
      <c r="E103" s="391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0"/>
      <c r="Q103" s="390"/>
      <c r="R103" s="390"/>
      <c r="S103" s="391"/>
      <c r="T103" s="34"/>
      <c r="U103" s="34"/>
      <c r="V103" s="35" t="s">
        <v>66</v>
      </c>
      <c r="W103" s="382">
        <v>0</v>
      </c>
      <c r="X103" s="383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408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409"/>
      <c r="O104" s="386" t="s">
        <v>70</v>
      </c>
      <c r="P104" s="387"/>
      <c r="Q104" s="387"/>
      <c r="R104" s="387"/>
      <c r="S104" s="387"/>
      <c r="T104" s="387"/>
      <c r="U104" s="388"/>
      <c r="V104" s="37" t="s">
        <v>71</v>
      </c>
      <c r="W104" s="384">
        <f>IFERROR(W97/H97,"0")+IFERROR(W98/H98,"0")+IFERROR(W99/H99,"0")+IFERROR(W100/H100,"0")+IFERROR(W101/H101,"0")+IFERROR(W102/H102,"0")+IFERROR(W103/H103,"0")</f>
        <v>0</v>
      </c>
      <c r="X104" s="384">
        <f>IFERROR(X97/H97,"0")+IFERROR(X98/H98,"0")+IFERROR(X99/H99,"0")+IFERROR(X100/H100,"0")+IFERROR(X101/H101,"0")+IFERROR(X102/H102,"0")+IFERROR(X103/H103,"0")</f>
        <v>0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5"/>
      <c r="AA104" s="385"/>
    </row>
    <row r="105" spans="1:67" hidden="1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409"/>
      <c r="O105" s="386" t="s">
        <v>70</v>
      </c>
      <c r="P105" s="387"/>
      <c r="Q105" s="387"/>
      <c r="R105" s="387"/>
      <c r="S105" s="387"/>
      <c r="T105" s="387"/>
      <c r="U105" s="388"/>
      <c r="V105" s="37" t="s">
        <v>66</v>
      </c>
      <c r="W105" s="384">
        <f>IFERROR(SUM(W97:W103),"0")</f>
        <v>0</v>
      </c>
      <c r="X105" s="384">
        <f>IFERROR(SUM(X97:X103),"0")</f>
        <v>0</v>
      </c>
      <c r="Y105" s="37"/>
      <c r="Z105" s="385"/>
      <c r="AA105" s="385"/>
    </row>
    <row r="106" spans="1:67" ht="14.25" hidden="1" customHeight="1" x14ac:dyDescent="0.25">
      <c r="A106" s="392" t="s">
        <v>72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75"/>
      <c r="AA106" s="375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97">
        <v>4607091386967</v>
      </c>
      <c r="E107" s="391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0"/>
      <c r="Q107" s="390"/>
      <c r="R107" s="390"/>
      <c r="S107" s="391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hidden="1" customHeight="1" x14ac:dyDescent="0.25">
      <c r="A108" s="54" t="s">
        <v>183</v>
      </c>
      <c r="B108" s="54" t="s">
        <v>185</v>
      </c>
      <c r="C108" s="31">
        <v>4301051543</v>
      </c>
      <c r="D108" s="397">
        <v>4607091386967</v>
      </c>
      <c r="E108" s="391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0"/>
      <c r="Q108" s="390"/>
      <c r="R108" s="390"/>
      <c r="S108" s="391"/>
      <c r="T108" s="34"/>
      <c r="U108" s="34"/>
      <c r="V108" s="35" t="s">
        <v>66</v>
      </c>
      <c r="W108" s="382">
        <v>0</v>
      </c>
      <c r="X108" s="383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397">
        <v>4607091385304</v>
      </c>
      <c r="E109" s="391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1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0"/>
      <c r="Q109" s="390"/>
      <c r="R109" s="390"/>
      <c r="S109" s="391"/>
      <c r="T109" s="34"/>
      <c r="U109" s="34"/>
      <c r="V109" s="35" t="s">
        <v>66</v>
      </c>
      <c r="W109" s="382">
        <v>0</v>
      </c>
      <c r="X109" s="38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7">
        <v>4607091386264</v>
      </c>
      <c r="E110" s="391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0"/>
      <c r="Q110" s="390"/>
      <c r="R110" s="390"/>
      <c r="S110" s="391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7">
        <v>4680115882584</v>
      </c>
      <c r="E111" s="391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0"/>
      <c r="Q111" s="390"/>
      <c r="R111" s="390"/>
      <c r="S111" s="391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190</v>
      </c>
      <c r="B112" s="54" t="s">
        <v>192</v>
      </c>
      <c r="C112" s="31">
        <v>4301051476</v>
      </c>
      <c r="D112" s="397">
        <v>4680115882584</v>
      </c>
      <c r="E112" s="391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0"/>
      <c r="Q112" s="390"/>
      <c r="R112" s="390"/>
      <c r="S112" s="391"/>
      <c r="T112" s="34"/>
      <c r="U112" s="34"/>
      <c r="V112" s="35" t="s">
        <v>66</v>
      </c>
      <c r="W112" s="382">
        <v>0</v>
      </c>
      <c r="X112" s="38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4301051436</v>
      </c>
      <c r="D113" s="397">
        <v>4607091385731</v>
      </c>
      <c r="E113" s="391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0"/>
      <c r="Q113" s="390"/>
      <c r="R113" s="390"/>
      <c r="S113" s="391"/>
      <c r="T113" s="34"/>
      <c r="U113" s="34"/>
      <c r="V113" s="35" t="s">
        <v>66</v>
      </c>
      <c r="W113" s="382">
        <v>0</v>
      </c>
      <c r="X113" s="38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7">
        <v>4680115880894</v>
      </c>
      <c r="E114" s="391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0"/>
      <c r="Q114" s="390"/>
      <c r="R114" s="390"/>
      <c r="S114" s="391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397">
        <v>4680115880214</v>
      </c>
      <c r="E115" s="391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128</v>
      </c>
      <c r="M115" s="33"/>
      <c r="N115" s="32">
        <v>45</v>
      </c>
      <c r="O115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0"/>
      <c r="Q115" s="390"/>
      <c r="R115" s="390"/>
      <c r="S115" s="391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7">
        <v>4680115885233</v>
      </c>
      <c r="E116" s="391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06" t="s">
        <v>201</v>
      </c>
      <c r="P116" s="390"/>
      <c r="Q116" s="390"/>
      <c r="R116" s="390"/>
      <c r="S116" s="391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7">
        <v>4680115884915</v>
      </c>
      <c r="E117" s="391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15" t="s">
        <v>204</v>
      </c>
      <c r="P117" s="390"/>
      <c r="Q117" s="390"/>
      <c r="R117" s="390"/>
      <c r="S117" s="391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397">
        <v>4607091385427</v>
      </c>
      <c r="E118" s="391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0"/>
      <c r="Q118" s="390"/>
      <c r="R118" s="390"/>
      <c r="S118" s="391"/>
      <c r="T118" s="34"/>
      <c r="U118" s="34"/>
      <c r="V118" s="35" t="s">
        <v>66</v>
      </c>
      <c r="W118" s="382">
        <v>0</v>
      </c>
      <c r="X118" s="383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7">
        <v>4680115882645</v>
      </c>
      <c r="E119" s="391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0"/>
      <c r="Q119" s="390"/>
      <c r="R119" s="390"/>
      <c r="S119" s="391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7">
        <v>4680115884311</v>
      </c>
      <c r="E120" s="391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79" t="s">
        <v>211</v>
      </c>
      <c r="P120" s="390"/>
      <c r="Q120" s="390"/>
      <c r="R120" s="390"/>
      <c r="S120" s="391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7">
        <v>4680115884403</v>
      </c>
      <c r="E121" s="391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53" t="s">
        <v>214</v>
      </c>
      <c r="P121" s="390"/>
      <c r="Q121" s="390"/>
      <c r="R121" s="390"/>
      <c r="S121" s="391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idden="1" x14ac:dyDescent="0.2">
      <c r="A122" s="408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409"/>
      <c r="O122" s="386" t="s">
        <v>70</v>
      </c>
      <c r="P122" s="387"/>
      <c r="Q122" s="387"/>
      <c r="R122" s="387"/>
      <c r="S122" s="387"/>
      <c r="T122" s="387"/>
      <c r="U122" s="388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385"/>
      <c r="AA122" s="385"/>
    </row>
    <row r="123" spans="1:67" hidden="1" x14ac:dyDescent="0.2">
      <c r="A123" s="393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409"/>
      <c r="O123" s="386" t="s">
        <v>70</v>
      </c>
      <c r="P123" s="387"/>
      <c r="Q123" s="387"/>
      <c r="R123" s="387"/>
      <c r="S123" s="387"/>
      <c r="T123" s="387"/>
      <c r="U123" s="388"/>
      <c r="V123" s="37" t="s">
        <v>66</v>
      </c>
      <c r="W123" s="384">
        <f>IFERROR(SUM(W107:W121),"0")</f>
        <v>0</v>
      </c>
      <c r="X123" s="384">
        <f>IFERROR(SUM(X107:X121),"0")</f>
        <v>0</v>
      </c>
      <c r="Y123" s="37"/>
      <c r="Z123" s="385"/>
      <c r="AA123" s="385"/>
    </row>
    <row r="124" spans="1:67" ht="14.25" hidden="1" customHeight="1" x14ac:dyDescent="0.25">
      <c r="A124" s="392" t="s">
        <v>215</v>
      </c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  <c r="X124" s="393"/>
      <c r="Y124" s="393"/>
      <c r="Z124" s="375"/>
      <c r="AA124" s="375"/>
    </row>
    <row r="125" spans="1:67" ht="27" hidden="1" customHeight="1" x14ac:dyDescent="0.25">
      <c r="A125" s="54" t="s">
        <v>216</v>
      </c>
      <c r="B125" s="54" t="s">
        <v>217</v>
      </c>
      <c r="C125" s="31">
        <v>4301060371</v>
      </c>
      <c r="D125" s="397">
        <v>4680115881532</v>
      </c>
      <c r="E125" s="391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0"/>
      <c r="Q125" s="390"/>
      <c r="R125" s="390"/>
      <c r="S125" s="391"/>
      <c r="T125" s="34"/>
      <c r="U125" s="34"/>
      <c r="V125" s="35" t="s">
        <v>66</v>
      </c>
      <c r="W125" s="382">
        <v>0</v>
      </c>
      <c r="X125" s="383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7">
        <v>4680115881532</v>
      </c>
      <c r="E126" s="391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0"/>
      <c r="Q126" s="390"/>
      <c r="R126" s="390"/>
      <c r="S126" s="391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7">
        <v>4680115882652</v>
      </c>
      <c r="E127" s="391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0"/>
      <c r="Q127" s="390"/>
      <c r="R127" s="390"/>
      <c r="S127" s="391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97">
        <v>4680115880238</v>
      </c>
      <c r="E128" s="391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4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0"/>
      <c r="Q128" s="390"/>
      <c r="R128" s="390"/>
      <c r="S128" s="391"/>
      <c r="T128" s="34"/>
      <c r="U128" s="34"/>
      <c r="V128" s="35" t="s">
        <v>66</v>
      </c>
      <c r="W128" s="382">
        <v>0</v>
      </c>
      <c r="X128" s="383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7">
        <v>4680115881464</v>
      </c>
      <c r="E129" s="391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0"/>
      <c r="Q129" s="390"/>
      <c r="R129" s="390"/>
      <c r="S129" s="391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idden="1" x14ac:dyDescent="0.2">
      <c r="A130" s="408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409"/>
      <c r="O130" s="386" t="s">
        <v>70</v>
      </c>
      <c r="P130" s="387"/>
      <c r="Q130" s="387"/>
      <c r="R130" s="387"/>
      <c r="S130" s="387"/>
      <c r="T130" s="387"/>
      <c r="U130" s="388"/>
      <c r="V130" s="37" t="s">
        <v>71</v>
      </c>
      <c r="W130" s="384">
        <f>IFERROR(W125/H125,"0")+IFERROR(W126/H126,"0")+IFERROR(W127/H127,"0")+IFERROR(W128/H128,"0")+IFERROR(W129/H129,"0")</f>
        <v>0</v>
      </c>
      <c r="X130" s="384">
        <f>IFERROR(X125/H125,"0")+IFERROR(X126/H126,"0")+IFERROR(X127/H127,"0")+IFERROR(X128/H128,"0")+IFERROR(X129/H129,"0")</f>
        <v>0</v>
      </c>
      <c r="Y130" s="384">
        <f>IFERROR(IF(Y125="",0,Y125),"0")+IFERROR(IF(Y126="",0,Y126),"0")+IFERROR(IF(Y127="",0,Y127),"0")+IFERROR(IF(Y128="",0,Y128),"0")+IFERROR(IF(Y129="",0,Y129),"0")</f>
        <v>0</v>
      </c>
      <c r="Z130" s="385"/>
      <c r="AA130" s="385"/>
    </row>
    <row r="131" spans="1:67" hidden="1" x14ac:dyDescent="0.2">
      <c r="A131" s="393"/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409"/>
      <c r="O131" s="386" t="s">
        <v>70</v>
      </c>
      <c r="P131" s="387"/>
      <c r="Q131" s="387"/>
      <c r="R131" s="387"/>
      <c r="S131" s="387"/>
      <c r="T131" s="387"/>
      <c r="U131" s="388"/>
      <c r="V131" s="37" t="s">
        <v>66</v>
      </c>
      <c r="W131" s="384">
        <f>IFERROR(SUM(W125:W129),"0")</f>
        <v>0</v>
      </c>
      <c r="X131" s="384">
        <f>IFERROR(SUM(X125:X129),"0")</f>
        <v>0</v>
      </c>
      <c r="Y131" s="37"/>
      <c r="Z131" s="385"/>
      <c r="AA131" s="385"/>
    </row>
    <row r="132" spans="1:67" ht="16.5" hidden="1" customHeight="1" x14ac:dyDescent="0.25">
      <c r="A132" s="434" t="s">
        <v>225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6"/>
      <c r="AA132" s="376"/>
    </row>
    <row r="133" spans="1:67" ht="14.25" hidden="1" customHeight="1" x14ac:dyDescent="0.25">
      <c r="A133" s="392" t="s">
        <v>72</v>
      </c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375"/>
      <c r="AA133" s="375"/>
    </row>
    <row r="134" spans="1:67" ht="27" hidden="1" customHeight="1" x14ac:dyDescent="0.25">
      <c r="A134" s="54" t="s">
        <v>226</v>
      </c>
      <c r="B134" s="54" t="s">
        <v>227</v>
      </c>
      <c r="C134" s="31">
        <v>4301051360</v>
      </c>
      <c r="D134" s="397">
        <v>4607091385168</v>
      </c>
      <c r="E134" s="391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0"/>
      <c r="Q134" s="390"/>
      <c r="R134" s="390"/>
      <c r="S134" s="391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4301051612</v>
      </c>
      <c r="D135" s="397">
        <v>4607091385168</v>
      </c>
      <c r="E135" s="391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76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0"/>
      <c r="Q135" s="390"/>
      <c r="R135" s="390"/>
      <c r="S135" s="391"/>
      <c r="T135" s="34"/>
      <c r="U135" s="34"/>
      <c r="V135" s="35" t="s">
        <v>66</v>
      </c>
      <c r="W135" s="382">
        <v>0</v>
      </c>
      <c r="X135" s="38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7">
        <v>4607091383256</v>
      </c>
      <c r="E136" s="391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0"/>
      <c r="Q136" s="390"/>
      <c r="R136" s="390"/>
      <c r="S136" s="391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4301051358</v>
      </c>
      <c r="D137" s="397">
        <v>4607091385748</v>
      </c>
      <c r="E137" s="391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0"/>
      <c r="Q137" s="390"/>
      <c r="R137" s="390"/>
      <c r="S137" s="391"/>
      <c r="T137" s="34"/>
      <c r="U137" s="34"/>
      <c r="V137" s="35" t="s">
        <v>66</v>
      </c>
      <c r="W137" s="382">
        <v>0</v>
      </c>
      <c r="X137" s="38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27" hidden="1" customHeight="1" x14ac:dyDescent="0.25">
      <c r="A138" s="54" t="s">
        <v>233</v>
      </c>
      <c r="B138" s="54" t="s">
        <v>234</v>
      </c>
      <c r="C138" s="31">
        <v>4301051738</v>
      </c>
      <c r="D138" s="397">
        <v>4680115884533</v>
      </c>
      <c r="E138" s="391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0"/>
      <c r="Q138" s="390"/>
      <c r="R138" s="390"/>
      <c r="S138" s="391"/>
      <c r="T138" s="34"/>
      <c r="U138" s="34"/>
      <c r="V138" s="35" t="s">
        <v>66</v>
      </c>
      <c r="W138" s="382">
        <v>0</v>
      </c>
      <c r="X138" s="38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408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409"/>
      <c r="O139" s="386" t="s">
        <v>70</v>
      </c>
      <c r="P139" s="387"/>
      <c r="Q139" s="387"/>
      <c r="R139" s="387"/>
      <c r="S139" s="387"/>
      <c r="T139" s="387"/>
      <c r="U139" s="388"/>
      <c r="V139" s="37" t="s">
        <v>71</v>
      </c>
      <c r="W139" s="384">
        <f>IFERROR(W134/H134,"0")+IFERROR(W135/H135,"0")+IFERROR(W136/H136,"0")+IFERROR(W137/H137,"0")+IFERROR(W138/H138,"0")</f>
        <v>0</v>
      </c>
      <c r="X139" s="384">
        <f>IFERROR(X134/H134,"0")+IFERROR(X135/H135,"0")+IFERROR(X136/H136,"0")+IFERROR(X137/H137,"0")+IFERROR(X138/H138,"0")</f>
        <v>0</v>
      </c>
      <c r="Y139" s="384">
        <f>IFERROR(IF(Y134="",0,Y134),"0")+IFERROR(IF(Y135="",0,Y135),"0")+IFERROR(IF(Y136="",0,Y136),"0")+IFERROR(IF(Y137="",0,Y137),"0")+IFERROR(IF(Y138="",0,Y138),"0")</f>
        <v>0</v>
      </c>
      <c r="Z139" s="385"/>
      <c r="AA139" s="385"/>
    </row>
    <row r="140" spans="1:67" hidden="1" x14ac:dyDescent="0.2">
      <c r="A140" s="393"/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409"/>
      <c r="O140" s="386" t="s">
        <v>70</v>
      </c>
      <c r="P140" s="387"/>
      <c r="Q140" s="387"/>
      <c r="R140" s="387"/>
      <c r="S140" s="387"/>
      <c r="T140" s="387"/>
      <c r="U140" s="388"/>
      <c r="V140" s="37" t="s">
        <v>66</v>
      </c>
      <c r="W140" s="384">
        <f>IFERROR(SUM(W134:W138),"0")</f>
        <v>0</v>
      </c>
      <c r="X140" s="384">
        <f>IFERROR(SUM(X134:X138),"0")</f>
        <v>0</v>
      </c>
      <c r="Y140" s="37"/>
      <c r="Z140" s="385"/>
      <c r="AA140" s="385"/>
    </row>
    <row r="141" spans="1:67" ht="27.75" hidden="1" customHeight="1" x14ac:dyDescent="0.2">
      <c r="A141" s="412" t="s">
        <v>235</v>
      </c>
      <c r="B141" s="413"/>
      <c r="C141" s="413"/>
      <c r="D141" s="413"/>
      <c r="E141" s="413"/>
      <c r="F141" s="413"/>
      <c r="G141" s="413"/>
      <c r="H141" s="413"/>
      <c r="I141" s="413"/>
      <c r="J141" s="413"/>
      <c r="K141" s="413"/>
      <c r="L141" s="413"/>
      <c r="M141" s="413"/>
      <c r="N141" s="413"/>
      <c r="O141" s="413"/>
      <c r="P141" s="413"/>
      <c r="Q141" s="413"/>
      <c r="R141" s="413"/>
      <c r="S141" s="413"/>
      <c r="T141" s="413"/>
      <c r="U141" s="413"/>
      <c r="V141" s="413"/>
      <c r="W141" s="413"/>
      <c r="X141" s="413"/>
      <c r="Y141" s="413"/>
      <c r="Z141" s="48"/>
      <c r="AA141" s="48"/>
    </row>
    <row r="142" spans="1:67" ht="16.5" hidden="1" customHeight="1" x14ac:dyDescent="0.25">
      <c r="A142" s="434" t="s">
        <v>236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6"/>
      <c r="AA142" s="376"/>
    </row>
    <row r="143" spans="1:67" ht="14.25" hidden="1" customHeight="1" x14ac:dyDescent="0.25">
      <c r="A143" s="392" t="s">
        <v>113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75"/>
      <c r="AA143" s="375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7">
        <v>4607091383423</v>
      </c>
      <c r="E144" s="391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0"/>
      <c r="Q144" s="390"/>
      <c r="R144" s="390"/>
      <c r="S144" s="391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97">
        <v>4680115885707</v>
      </c>
      <c r="E145" s="391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78" t="s">
        <v>241</v>
      </c>
      <c r="P145" s="390"/>
      <c r="Q145" s="390"/>
      <c r="R145" s="390"/>
      <c r="S145" s="391"/>
      <c r="T145" s="34"/>
      <c r="U145" s="34"/>
      <c r="V145" s="35" t="s">
        <v>66</v>
      </c>
      <c r="W145" s="382">
        <v>100</v>
      </c>
      <c r="X145" s="383">
        <f>IFERROR(IF(W145="",0,CEILING((W145/$H145),1)*$H145),"")</f>
        <v>108</v>
      </c>
      <c r="Y145" s="36">
        <f>IFERROR(IF(X145=0,"",ROUNDUP(X145/H145,0)*0.02175),"")</f>
        <v>0.26100000000000001</v>
      </c>
      <c r="Z145" s="56"/>
      <c r="AA145" s="57"/>
      <c r="AE145" s="64"/>
      <c r="BB145" s="142" t="s">
        <v>1</v>
      </c>
      <c r="BL145" s="64">
        <f>IFERROR(W145*I145/H145,"0")</f>
        <v>105.33333333333333</v>
      </c>
      <c r="BM145" s="64">
        <f>IFERROR(X145*I145/H145,"0")</f>
        <v>113.76</v>
      </c>
      <c r="BN145" s="64">
        <f>IFERROR(1/J145*(W145/H145),"0")</f>
        <v>0.1984126984126984</v>
      </c>
      <c r="BO145" s="64">
        <f>IFERROR(1/J145*(X145/H145),"0")</f>
        <v>0.21428571428571427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7">
        <v>4680115885660</v>
      </c>
      <c r="E146" s="391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66" t="s">
        <v>244</v>
      </c>
      <c r="P146" s="390"/>
      <c r="Q146" s="390"/>
      <c r="R146" s="390"/>
      <c r="S146" s="391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7">
        <v>4680115885691</v>
      </c>
      <c r="E147" s="391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491" t="s">
        <v>247</v>
      </c>
      <c r="P147" s="390"/>
      <c r="Q147" s="390"/>
      <c r="R147" s="390"/>
      <c r="S147" s="391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248</v>
      </c>
      <c r="B148" s="54" t="s">
        <v>249</v>
      </c>
      <c r="C148" s="31">
        <v>4301011877</v>
      </c>
      <c r="D148" s="397">
        <v>4680115885714</v>
      </c>
      <c r="E148" s="391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687" t="s">
        <v>250</v>
      </c>
      <c r="P148" s="390"/>
      <c r="Q148" s="390"/>
      <c r="R148" s="390"/>
      <c r="S148" s="391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x14ac:dyDescent="0.2">
      <c r="A149" s="408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409"/>
      <c r="O149" s="386" t="s">
        <v>70</v>
      </c>
      <c r="P149" s="387"/>
      <c r="Q149" s="387"/>
      <c r="R149" s="387"/>
      <c r="S149" s="387"/>
      <c r="T149" s="387"/>
      <c r="U149" s="388"/>
      <c r="V149" s="37" t="s">
        <v>71</v>
      </c>
      <c r="W149" s="384">
        <f>IFERROR(W144/H144,"0")+IFERROR(W145/H145,"0")+IFERROR(W146/H146,"0")+IFERROR(W147/H147,"0")+IFERROR(W148/H148,"0")</f>
        <v>11.111111111111111</v>
      </c>
      <c r="X149" s="384">
        <f>IFERROR(X144/H144,"0")+IFERROR(X145/H145,"0")+IFERROR(X146/H146,"0")+IFERROR(X147/H147,"0")+IFERROR(X148/H148,"0")</f>
        <v>12</v>
      </c>
      <c r="Y149" s="384">
        <f>IFERROR(IF(Y144="",0,Y144),"0")+IFERROR(IF(Y145="",0,Y145),"0")+IFERROR(IF(Y146="",0,Y146),"0")+IFERROR(IF(Y147="",0,Y147),"0")+IFERROR(IF(Y148="",0,Y148),"0")</f>
        <v>0.26100000000000001</v>
      </c>
      <c r="Z149" s="385"/>
      <c r="AA149" s="385"/>
    </row>
    <row r="150" spans="1:67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409"/>
      <c r="O150" s="386" t="s">
        <v>70</v>
      </c>
      <c r="P150" s="387"/>
      <c r="Q150" s="387"/>
      <c r="R150" s="387"/>
      <c r="S150" s="387"/>
      <c r="T150" s="387"/>
      <c r="U150" s="388"/>
      <c r="V150" s="37" t="s">
        <v>66</v>
      </c>
      <c r="W150" s="384">
        <f>IFERROR(SUM(W144:W148),"0")</f>
        <v>100</v>
      </c>
      <c r="X150" s="384">
        <f>IFERROR(SUM(X144:X148),"0")</f>
        <v>108</v>
      </c>
      <c r="Y150" s="37"/>
      <c r="Z150" s="385"/>
      <c r="AA150" s="385"/>
    </row>
    <row r="151" spans="1:67" ht="16.5" hidden="1" customHeight="1" x14ac:dyDescent="0.25">
      <c r="A151" s="434" t="s">
        <v>251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76"/>
      <c r="AA151" s="376"/>
    </row>
    <row r="152" spans="1:67" ht="14.25" hidden="1" customHeight="1" x14ac:dyDescent="0.25">
      <c r="A152" s="392" t="s">
        <v>61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75"/>
      <c r="AA152" s="375"/>
    </row>
    <row r="153" spans="1:67" ht="27" hidden="1" customHeight="1" x14ac:dyDescent="0.25">
      <c r="A153" s="54" t="s">
        <v>252</v>
      </c>
      <c r="B153" s="54" t="s">
        <v>253</v>
      </c>
      <c r="C153" s="31">
        <v>4301031191</v>
      </c>
      <c r="D153" s="397">
        <v>4680115880993</v>
      </c>
      <c r="E153" s="391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0"/>
      <c r="Q153" s="390"/>
      <c r="R153" s="390"/>
      <c r="S153" s="391"/>
      <c r="T153" s="34"/>
      <c r="U153" s="34"/>
      <c r="V153" s="35" t="s">
        <v>66</v>
      </c>
      <c r="W153" s="382">
        <v>0</v>
      </c>
      <c r="X153" s="383">
        <f t="shared" ref="X153:X160" si="23">IFERROR(IF(W153="",0,CEILING((W153/$H153),1)*$H153),"")</f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ref="BL153:BL160" si="24">IFERROR(W153*I153/H153,"0")</f>
        <v>0</v>
      </c>
      <c r="BM153" s="64">
        <f t="shared" ref="BM153:BM160" si="25">IFERROR(X153*I153/H153,"0")</f>
        <v>0</v>
      </c>
      <c r="BN153" s="64">
        <f t="shared" ref="BN153:BN160" si="26">IFERROR(1/J153*(W153/H153),"0")</f>
        <v>0</v>
      </c>
      <c r="BO153" s="64">
        <f t="shared" ref="BO153:BO160" si="27">IFERROR(1/J153*(X153/H153),"0")</f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4301031204</v>
      </c>
      <c r="D154" s="397">
        <v>4680115881761</v>
      </c>
      <c r="E154" s="391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0"/>
      <c r="Q154" s="390"/>
      <c r="R154" s="390"/>
      <c r="S154" s="391"/>
      <c r="T154" s="34"/>
      <c r="U154" s="34"/>
      <c r="V154" s="35" t="s">
        <v>66</v>
      </c>
      <c r="W154" s="382">
        <v>0</v>
      </c>
      <c r="X154" s="383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4301031201</v>
      </c>
      <c r="D155" s="397">
        <v>4680115881563</v>
      </c>
      <c r="E155" s="391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0"/>
      <c r="Q155" s="390"/>
      <c r="R155" s="390"/>
      <c r="S155" s="391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4301031199</v>
      </c>
      <c r="D156" s="397">
        <v>4680115880986</v>
      </c>
      <c r="E156" s="391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0"/>
      <c r="Q156" s="390"/>
      <c r="R156" s="390"/>
      <c r="S156" s="391"/>
      <c r="T156" s="34"/>
      <c r="U156" s="34"/>
      <c r="V156" s="35" t="s">
        <v>66</v>
      </c>
      <c r="W156" s="382">
        <v>0</v>
      </c>
      <c r="X156" s="383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4301031205</v>
      </c>
      <c r="D157" s="397">
        <v>4680115881785</v>
      </c>
      <c r="E157" s="391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0"/>
      <c r="Q157" s="390"/>
      <c r="R157" s="390"/>
      <c r="S157" s="391"/>
      <c r="T157" s="34"/>
      <c r="U157" s="34"/>
      <c r="V157" s="35" t="s">
        <v>66</v>
      </c>
      <c r="W157" s="382">
        <v>0</v>
      </c>
      <c r="X157" s="383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4301031202</v>
      </c>
      <c r="D158" s="397">
        <v>4680115881679</v>
      </c>
      <c r="E158" s="391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0"/>
      <c r="Q158" s="390"/>
      <c r="R158" s="390"/>
      <c r="S158" s="391"/>
      <c r="T158" s="34"/>
      <c r="U158" s="34"/>
      <c r="V158" s="35" t="s">
        <v>66</v>
      </c>
      <c r="W158" s="382">
        <v>0</v>
      </c>
      <c r="X158" s="383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4301031158</v>
      </c>
      <c r="D159" s="397">
        <v>4680115880191</v>
      </c>
      <c r="E159" s="391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6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0"/>
      <c r="Q159" s="390"/>
      <c r="R159" s="390"/>
      <c r="S159" s="391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hidden="1" customHeight="1" x14ac:dyDescent="0.25">
      <c r="A160" s="54" t="s">
        <v>266</v>
      </c>
      <c r="B160" s="54" t="s">
        <v>267</v>
      </c>
      <c r="C160" s="31">
        <v>4301031245</v>
      </c>
      <c r="D160" s="397">
        <v>4680115883963</v>
      </c>
      <c r="E160" s="391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0"/>
      <c r="Q160" s="390"/>
      <c r="R160" s="390"/>
      <c r="S160" s="391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hidden="1" x14ac:dyDescent="0.2">
      <c r="A161" s="408"/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409"/>
      <c r="O161" s="386" t="s">
        <v>70</v>
      </c>
      <c r="P161" s="387"/>
      <c r="Q161" s="387"/>
      <c r="R161" s="387"/>
      <c r="S161" s="387"/>
      <c r="T161" s="387"/>
      <c r="U161" s="388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0</v>
      </c>
      <c r="X161" s="384">
        <f>IFERROR(X153/H153,"0")+IFERROR(X154/H154,"0")+IFERROR(X155/H155,"0")+IFERROR(X156/H156,"0")+IFERROR(X157/H157,"0")+IFERROR(X158/H158,"0")+IFERROR(X159/H159,"0")+IFERROR(X160/H160,"0")</f>
        <v>0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85"/>
      <c r="AA161" s="385"/>
    </row>
    <row r="162" spans="1:67" hidden="1" x14ac:dyDescent="0.2">
      <c r="A162" s="393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409"/>
      <c r="O162" s="386" t="s">
        <v>70</v>
      </c>
      <c r="P162" s="387"/>
      <c r="Q162" s="387"/>
      <c r="R162" s="387"/>
      <c r="S162" s="387"/>
      <c r="T162" s="387"/>
      <c r="U162" s="388"/>
      <c r="V162" s="37" t="s">
        <v>66</v>
      </c>
      <c r="W162" s="384">
        <f>IFERROR(SUM(W153:W160),"0")</f>
        <v>0</v>
      </c>
      <c r="X162" s="384">
        <f>IFERROR(SUM(X153:X160),"0")</f>
        <v>0</v>
      </c>
      <c r="Y162" s="37"/>
      <c r="Z162" s="385"/>
      <c r="AA162" s="385"/>
    </row>
    <row r="163" spans="1:67" ht="16.5" hidden="1" customHeight="1" x14ac:dyDescent="0.25">
      <c r="A163" s="434" t="s">
        <v>268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76"/>
      <c r="AA163" s="376"/>
    </row>
    <row r="164" spans="1:67" ht="14.25" hidden="1" customHeight="1" x14ac:dyDescent="0.25">
      <c r="A164" s="392" t="s">
        <v>113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75"/>
      <c r="AA164" s="375"/>
    </row>
    <row r="165" spans="1:67" ht="16.5" hidden="1" customHeight="1" x14ac:dyDescent="0.25">
      <c r="A165" s="54" t="s">
        <v>269</v>
      </c>
      <c r="B165" s="54" t="s">
        <v>270</v>
      </c>
      <c r="C165" s="31">
        <v>4301011450</v>
      </c>
      <c r="D165" s="397">
        <v>4680115881402</v>
      </c>
      <c r="E165" s="391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0"/>
      <c r="Q165" s="390"/>
      <c r="R165" s="390"/>
      <c r="S165" s="391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hidden="1" customHeight="1" x14ac:dyDescent="0.25">
      <c r="A166" s="54" t="s">
        <v>271</v>
      </c>
      <c r="B166" s="54" t="s">
        <v>272</v>
      </c>
      <c r="C166" s="31">
        <v>4301011454</v>
      </c>
      <c r="D166" s="397">
        <v>4680115881396</v>
      </c>
      <c r="E166" s="391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5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0"/>
      <c r="Q166" s="390"/>
      <c r="R166" s="390"/>
      <c r="S166" s="391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idden="1" x14ac:dyDescent="0.2">
      <c r="A167" s="408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409"/>
      <c r="O167" s="386" t="s">
        <v>70</v>
      </c>
      <c r="P167" s="387"/>
      <c r="Q167" s="387"/>
      <c r="R167" s="387"/>
      <c r="S167" s="387"/>
      <c r="T167" s="387"/>
      <c r="U167" s="388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hidden="1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409"/>
      <c r="O168" s="386" t="s">
        <v>70</v>
      </c>
      <c r="P168" s="387"/>
      <c r="Q168" s="387"/>
      <c r="R168" s="387"/>
      <c r="S168" s="387"/>
      <c r="T168" s="387"/>
      <c r="U168" s="388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hidden="1" customHeight="1" x14ac:dyDescent="0.25">
      <c r="A169" s="392" t="s">
        <v>105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75"/>
      <c r="AA169" s="375"/>
    </row>
    <row r="170" spans="1:67" ht="16.5" hidden="1" customHeight="1" x14ac:dyDescent="0.25">
      <c r="A170" s="54" t="s">
        <v>273</v>
      </c>
      <c r="B170" s="54" t="s">
        <v>274</v>
      </c>
      <c r="C170" s="31">
        <v>4301020262</v>
      </c>
      <c r="D170" s="397">
        <v>4680115882935</v>
      </c>
      <c r="E170" s="391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128</v>
      </c>
      <c r="M170" s="33"/>
      <c r="N170" s="32">
        <v>50</v>
      </c>
      <c r="O170" s="4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0"/>
      <c r="Q170" s="390"/>
      <c r="R170" s="390"/>
      <c r="S170" s="391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hidden="1" customHeight="1" x14ac:dyDescent="0.25">
      <c r="A171" s="54" t="s">
        <v>275</v>
      </c>
      <c r="B171" s="54" t="s">
        <v>276</v>
      </c>
      <c r="C171" s="31">
        <v>4301020220</v>
      </c>
      <c r="D171" s="397">
        <v>4680115880764</v>
      </c>
      <c r="E171" s="391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7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0"/>
      <c r="Q171" s="390"/>
      <c r="R171" s="390"/>
      <c r="S171" s="391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idden="1" x14ac:dyDescent="0.2">
      <c r="A172" s="408"/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409"/>
      <c r="O172" s="386" t="s">
        <v>70</v>
      </c>
      <c r="P172" s="387"/>
      <c r="Q172" s="387"/>
      <c r="R172" s="387"/>
      <c r="S172" s="387"/>
      <c r="T172" s="387"/>
      <c r="U172" s="388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hidden="1" x14ac:dyDescent="0.2">
      <c r="A173" s="393"/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409"/>
      <c r="O173" s="386" t="s">
        <v>70</v>
      </c>
      <c r="P173" s="387"/>
      <c r="Q173" s="387"/>
      <c r="R173" s="387"/>
      <c r="S173" s="387"/>
      <c r="T173" s="387"/>
      <c r="U173" s="388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hidden="1" customHeight="1" x14ac:dyDescent="0.25">
      <c r="A174" s="392" t="s">
        <v>61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75"/>
      <c r="AA174" s="375"/>
    </row>
    <row r="175" spans="1:67" ht="27" hidden="1" customHeight="1" x14ac:dyDescent="0.25">
      <c r="A175" s="54" t="s">
        <v>277</v>
      </c>
      <c r="B175" s="54" t="s">
        <v>278</v>
      </c>
      <c r="C175" s="31">
        <v>4301031224</v>
      </c>
      <c r="D175" s="397">
        <v>4680115882683</v>
      </c>
      <c r="E175" s="391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0"/>
      <c r="Q175" s="390"/>
      <c r="R175" s="390"/>
      <c r="S175" s="391"/>
      <c r="T175" s="34"/>
      <c r="U175" s="34"/>
      <c r="V175" s="35" t="s">
        <v>66</v>
      </c>
      <c r="W175" s="382">
        <v>0</v>
      </c>
      <c r="X175" s="383">
        <f t="shared" ref="X175:X182" si="28"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ref="BL175:BL182" si="29">IFERROR(W175*I175/H175,"0")</f>
        <v>0</v>
      </c>
      <c r="BM175" s="64">
        <f t="shared" ref="BM175:BM182" si="30">IFERROR(X175*I175/H175,"0")</f>
        <v>0</v>
      </c>
      <c r="BN175" s="64">
        <f t="shared" ref="BN175:BN182" si="31">IFERROR(1/J175*(W175/H175),"0")</f>
        <v>0</v>
      </c>
      <c r="BO175" s="64">
        <f t="shared" ref="BO175:BO182" si="32">IFERROR(1/J175*(X175/H175),"0")</f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4301031230</v>
      </c>
      <c r="D176" s="397">
        <v>4680115882690</v>
      </c>
      <c r="E176" s="391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0"/>
      <c r="Q176" s="390"/>
      <c r="R176" s="390"/>
      <c r="S176" s="391"/>
      <c r="T176" s="34"/>
      <c r="U176" s="34"/>
      <c r="V176" s="35" t="s">
        <v>66</v>
      </c>
      <c r="W176" s="382">
        <v>0</v>
      </c>
      <c r="X176" s="383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4301031220</v>
      </c>
      <c r="D177" s="397">
        <v>4680115882669</v>
      </c>
      <c r="E177" s="391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0"/>
      <c r="Q177" s="390"/>
      <c r="R177" s="390"/>
      <c r="S177" s="391"/>
      <c r="T177" s="34"/>
      <c r="U177" s="34"/>
      <c r="V177" s="35" t="s">
        <v>66</v>
      </c>
      <c r="W177" s="382">
        <v>0</v>
      </c>
      <c r="X177" s="383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4301031221</v>
      </c>
      <c r="D178" s="397">
        <v>4680115882676</v>
      </c>
      <c r="E178" s="391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0"/>
      <c r="Q178" s="390"/>
      <c r="R178" s="390"/>
      <c r="S178" s="391"/>
      <c r="T178" s="34"/>
      <c r="U178" s="34"/>
      <c r="V178" s="35" t="s">
        <v>66</v>
      </c>
      <c r="W178" s="382">
        <v>0</v>
      </c>
      <c r="X178" s="383">
        <f t="shared" si="28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4301031223</v>
      </c>
      <c r="D179" s="397">
        <v>4680115884014</v>
      </c>
      <c r="E179" s="391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7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0"/>
      <c r="Q179" s="390"/>
      <c r="R179" s="390"/>
      <c r="S179" s="391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4301031222</v>
      </c>
      <c r="D180" s="397">
        <v>4680115884007</v>
      </c>
      <c r="E180" s="391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4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0"/>
      <c r="Q180" s="390"/>
      <c r="R180" s="390"/>
      <c r="S180" s="391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4301031229</v>
      </c>
      <c r="D181" s="397">
        <v>4680115884038</v>
      </c>
      <c r="E181" s="391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0"/>
      <c r="Q181" s="390"/>
      <c r="R181" s="390"/>
      <c r="S181" s="391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hidden="1" customHeight="1" x14ac:dyDescent="0.25">
      <c r="A182" s="54" t="s">
        <v>291</v>
      </c>
      <c r="B182" s="54" t="s">
        <v>292</v>
      </c>
      <c r="C182" s="31">
        <v>4301031225</v>
      </c>
      <c r="D182" s="397">
        <v>4680115884021</v>
      </c>
      <c r="E182" s="391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5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0"/>
      <c r="Q182" s="390"/>
      <c r="R182" s="390"/>
      <c r="S182" s="391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hidden="1" x14ac:dyDescent="0.2">
      <c r="A183" s="408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409"/>
      <c r="O183" s="386" t="s">
        <v>70</v>
      </c>
      <c r="P183" s="387"/>
      <c r="Q183" s="387"/>
      <c r="R183" s="387"/>
      <c r="S183" s="387"/>
      <c r="T183" s="387"/>
      <c r="U183" s="388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0</v>
      </c>
      <c r="X183" s="384">
        <f>IFERROR(X175/H175,"0")+IFERROR(X176/H176,"0")+IFERROR(X177/H177,"0")+IFERROR(X178/H178,"0")+IFERROR(X179/H179,"0")+IFERROR(X180/H180,"0")+IFERROR(X181/H181,"0")+IFERROR(X182/H182,"0")</f>
        <v>0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385"/>
      <c r="AA183" s="385"/>
    </row>
    <row r="184" spans="1:67" hidden="1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409"/>
      <c r="O184" s="386" t="s">
        <v>70</v>
      </c>
      <c r="P184" s="387"/>
      <c r="Q184" s="387"/>
      <c r="R184" s="387"/>
      <c r="S184" s="387"/>
      <c r="T184" s="387"/>
      <c r="U184" s="388"/>
      <c r="V184" s="37" t="s">
        <v>66</v>
      </c>
      <c r="W184" s="384">
        <f>IFERROR(SUM(W175:W182),"0")</f>
        <v>0</v>
      </c>
      <c r="X184" s="384">
        <f>IFERROR(SUM(X175:X182),"0")</f>
        <v>0</v>
      </c>
      <c r="Y184" s="37"/>
      <c r="Z184" s="385"/>
      <c r="AA184" s="385"/>
    </row>
    <row r="185" spans="1:67" ht="14.25" hidden="1" customHeight="1" x14ac:dyDescent="0.25">
      <c r="A185" s="392" t="s">
        <v>72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75"/>
      <c r="AA185" s="375"/>
    </row>
    <row r="186" spans="1:67" ht="27" hidden="1" customHeight="1" x14ac:dyDescent="0.25">
      <c r="A186" s="54" t="s">
        <v>293</v>
      </c>
      <c r="B186" s="54" t="s">
        <v>294</v>
      </c>
      <c r="C186" s="31">
        <v>4301051409</v>
      </c>
      <c r="D186" s="397">
        <v>4680115881556</v>
      </c>
      <c r="E186" s="391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128</v>
      </c>
      <c r="M186" s="33"/>
      <c r="N186" s="32">
        <v>45</v>
      </c>
      <c r="O186" s="7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0"/>
      <c r="Q186" s="390"/>
      <c r="R186" s="390"/>
      <c r="S186" s="391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hidden="1" customHeight="1" x14ac:dyDescent="0.25">
      <c r="A187" s="54" t="s">
        <v>295</v>
      </c>
      <c r="B187" s="54" t="s">
        <v>296</v>
      </c>
      <c r="C187" s="31">
        <v>4301051408</v>
      </c>
      <c r="D187" s="397">
        <v>4680115881594</v>
      </c>
      <c r="E187" s="391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128</v>
      </c>
      <c r="M187" s="33"/>
      <c r="N187" s="32">
        <v>40</v>
      </c>
      <c r="O187" s="6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0"/>
      <c r="Q187" s="390"/>
      <c r="R187" s="390"/>
      <c r="S187" s="391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297</v>
      </c>
      <c r="B188" s="54" t="s">
        <v>298</v>
      </c>
      <c r="C188" s="31">
        <v>4301051754</v>
      </c>
      <c r="D188" s="397">
        <v>4680115880962</v>
      </c>
      <c r="E188" s="391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3" t="s">
        <v>299</v>
      </c>
      <c r="P188" s="390"/>
      <c r="Q188" s="390"/>
      <c r="R188" s="390"/>
      <c r="S188" s="391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300</v>
      </c>
      <c r="B189" s="54" t="s">
        <v>301</v>
      </c>
      <c r="C189" s="31">
        <v>4301051411</v>
      </c>
      <c r="D189" s="397">
        <v>4680115881617</v>
      </c>
      <c r="E189" s="391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0"/>
      <c r="Q189" s="390"/>
      <c r="R189" s="390"/>
      <c r="S189" s="391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397">
        <v>4680115880573</v>
      </c>
      <c r="E190" s="391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14" t="s">
        <v>304</v>
      </c>
      <c r="P190" s="390"/>
      <c r="Q190" s="390"/>
      <c r="R190" s="390"/>
      <c r="S190" s="391"/>
      <c r="T190" s="34"/>
      <c r="U190" s="34"/>
      <c r="V190" s="35" t="s">
        <v>66</v>
      </c>
      <c r="W190" s="382">
        <v>250</v>
      </c>
      <c r="X190" s="383">
        <f t="shared" si="33"/>
        <v>252.29999999999998</v>
      </c>
      <c r="Y190" s="36">
        <f>IFERROR(IF(X190=0,"",ROUNDUP(X190/H190,0)*0.02175),"")</f>
        <v>0.63074999999999992</v>
      </c>
      <c r="Z190" s="56"/>
      <c r="AA190" s="57"/>
      <c r="AE190" s="64"/>
      <c r="BB190" s="170" t="s">
        <v>1</v>
      </c>
      <c r="BL190" s="64">
        <f t="shared" si="34"/>
        <v>266.20689655172418</v>
      </c>
      <c r="BM190" s="64">
        <f t="shared" si="35"/>
        <v>268.65600000000001</v>
      </c>
      <c r="BN190" s="64">
        <f t="shared" si="36"/>
        <v>0.51313628899835795</v>
      </c>
      <c r="BO190" s="64">
        <f t="shared" si="37"/>
        <v>0.51785714285714279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4301051487</v>
      </c>
      <c r="D191" s="397">
        <v>4680115881228</v>
      </c>
      <c r="E191" s="391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4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0"/>
      <c r="Q191" s="390"/>
      <c r="R191" s="390"/>
      <c r="S191" s="391"/>
      <c r="T191" s="34"/>
      <c r="U191" s="34"/>
      <c r="V191" s="35" t="s">
        <v>66</v>
      </c>
      <c r="W191" s="382">
        <v>0</v>
      </c>
      <c r="X191" s="383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4301051506</v>
      </c>
      <c r="D192" s="397">
        <v>4680115881037</v>
      </c>
      <c r="E192" s="391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45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0"/>
      <c r="Q192" s="390"/>
      <c r="R192" s="390"/>
      <c r="S192" s="391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4301051384</v>
      </c>
      <c r="D193" s="397">
        <v>4680115881211</v>
      </c>
      <c r="E193" s="391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0"/>
      <c r="Q193" s="390"/>
      <c r="R193" s="390"/>
      <c r="S193" s="391"/>
      <c r="T193" s="34"/>
      <c r="U193" s="34"/>
      <c r="V193" s="35" t="s">
        <v>66</v>
      </c>
      <c r="W193" s="382">
        <v>0</v>
      </c>
      <c r="X193" s="383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4301051378</v>
      </c>
      <c r="D194" s="397">
        <v>4680115881020</v>
      </c>
      <c r="E194" s="391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0"/>
      <c r="Q194" s="390"/>
      <c r="R194" s="390"/>
      <c r="S194" s="391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4301051407</v>
      </c>
      <c r="D195" s="397">
        <v>4680115882195</v>
      </c>
      <c r="E195" s="391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0"/>
      <c r="Q195" s="390"/>
      <c r="R195" s="390"/>
      <c r="S195" s="391"/>
      <c r="T195" s="34"/>
      <c r="U195" s="34"/>
      <c r="V195" s="35" t="s">
        <v>66</v>
      </c>
      <c r="W195" s="382">
        <v>0</v>
      </c>
      <c r="X195" s="383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315</v>
      </c>
      <c r="B196" s="54" t="s">
        <v>316</v>
      </c>
      <c r="C196" s="31">
        <v>4301051752</v>
      </c>
      <c r="D196" s="397">
        <v>4680115882607</v>
      </c>
      <c r="E196" s="391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51" t="s">
        <v>317</v>
      </c>
      <c r="P196" s="390"/>
      <c r="Q196" s="390"/>
      <c r="R196" s="390"/>
      <c r="S196" s="391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318</v>
      </c>
      <c r="B197" s="54" t="s">
        <v>319</v>
      </c>
      <c r="C197" s="31">
        <v>4301051630</v>
      </c>
      <c r="D197" s="397">
        <v>4680115880092</v>
      </c>
      <c r="E197" s="391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72" t="s">
        <v>320</v>
      </c>
      <c r="P197" s="390"/>
      <c r="Q197" s="390"/>
      <c r="R197" s="390"/>
      <c r="S197" s="391"/>
      <c r="T197" s="34"/>
      <c r="U197" s="34"/>
      <c r="V197" s="35" t="s">
        <v>66</v>
      </c>
      <c r="W197" s="382">
        <v>0</v>
      </c>
      <c r="X197" s="383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hidden="1" customHeight="1" x14ac:dyDescent="0.25">
      <c r="A198" s="54" t="s">
        <v>321</v>
      </c>
      <c r="B198" s="54" t="s">
        <v>322</v>
      </c>
      <c r="C198" s="31">
        <v>4301051631</v>
      </c>
      <c r="D198" s="397">
        <v>4680115880221</v>
      </c>
      <c r="E198" s="391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7" t="s">
        <v>323</v>
      </c>
      <c r="P198" s="390"/>
      <c r="Q198" s="390"/>
      <c r="R198" s="390"/>
      <c r="S198" s="391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hidden="1" customHeight="1" x14ac:dyDescent="0.25">
      <c r="A199" s="54" t="s">
        <v>324</v>
      </c>
      <c r="B199" s="54" t="s">
        <v>325</v>
      </c>
      <c r="C199" s="31">
        <v>4301051749</v>
      </c>
      <c r="D199" s="397">
        <v>4680115882942</v>
      </c>
      <c r="E199" s="391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1" t="s">
        <v>326</v>
      </c>
      <c r="P199" s="390"/>
      <c r="Q199" s="390"/>
      <c r="R199" s="390"/>
      <c r="S199" s="391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hidden="1" customHeight="1" x14ac:dyDescent="0.25">
      <c r="A200" s="54" t="s">
        <v>327</v>
      </c>
      <c r="B200" s="54" t="s">
        <v>328</v>
      </c>
      <c r="C200" s="31">
        <v>4301051753</v>
      </c>
      <c r="D200" s="397">
        <v>4680115880504</v>
      </c>
      <c r="E200" s="391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53" t="s">
        <v>329</v>
      </c>
      <c r="P200" s="390"/>
      <c r="Q200" s="390"/>
      <c r="R200" s="390"/>
      <c r="S200" s="391"/>
      <c r="T200" s="34"/>
      <c r="U200" s="34"/>
      <c r="V200" s="35" t="s">
        <v>66</v>
      </c>
      <c r="W200" s="382">
        <v>0</v>
      </c>
      <c r="X200" s="383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hidden="1" customHeight="1" x14ac:dyDescent="0.25">
      <c r="A201" s="54" t="s">
        <v>330</v>
      </c>
      <c r="B201" s="54" t="s">
        <v>331</v>
      </c>
      <c r="C201" s="31">
        <v>4301051410</v>
      </c>
      <c r="D201" s="397">
        <v>4680115882164</v>
      </c>
      <c r="E201" s="391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0"/>
      <c r="Q201" s="390"/>
      <c r="R201" s="390"/>
      <c r="S201" s="391"/>
      <c r="T201" s="34"/>
      <c r="U201" s="34"/>
      <c r="V201" s="35" t="s">
        <v>66</v>
      </c>
      <c r="W201" s="382">
        <v>0</v>
      </c>
      <c r="X201" s="383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408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409"/>
      <c r="O202" s="386" t="s">
        <v>70</v>
      </c>
      <c r="P202" s="387"/>
      <c r="Q202" s="387"/>
      <c r="R202" s="387"/>
      <c r="S202" s="387"/>
      <c r="T202" s="387"/>
      <c r="U202" s="388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28.735632183908049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29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0.63074999999999992</v>
      </c>
      <c r="Z202" s="385"/>
      <c r="AA202" s="385"/>
    </row>
    <row r="203" spans="1:67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409"/>
      <c r="O203" s="386" t="s">
        <v>70</v>
      </c>
      <c r="P203" s="387"/>
      <c r="Q203" s="387"/>
      <c r="R203" s="387"/>
      <c r="S203" s="387"/>
      <c r="T203" s="387"/>
      <c r="U203" s="388"/>
      <c r="V203" s="37" t="s">
        <v>66</v>
      </c>
      <c r="W203" s="384">
        <f>IFERROR(SUM(W186:W201),"0")</f>
        <v>250</v>
      </c>
      <c r="X203" s="384">
        <f>IFERROR(SUM(X186:X201),"0")</f>
        <v>252.29999999999998</v>
      </c>
      <c r="Y203" s="37"/>
      <c r="Z203" s="385"/>
      <c r="AA203" s="385"/>
    </row>
    <row r="204" spans="1:67" ht="14.25" hidden="1" customHeight="1" x14ac:dyDescent="0.25">
      <c r="A204" s="392" t="s">
        <v>215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75"/>
      <c r="AA204" s="375"/>
    </row>
    <row r="205" spans="1:67" ht="16.5" hidden="1" customHeight="1" x14ac:dyDescent="0.25">
      <c r="A205" s="54" t="s">
        <v>332</v>
      </c>
      <c r="B205" s="54" t="s">
        <v>333</v>
      </c>
      <c r="C205" s="31">
        <v>4301060360</v>
      </c>
      <c r="D205" s="397">
        <v>4680115882874</v>
      </c>
      <c r="E205" s="391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0"/>
      <c r="Q205" s="390"/>
      <c r="R205" s="390"/>
      <c r="S205" s="391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332</v>
      </c>
      <c r="B206" s="54" t="s">
        <v>334</v>
      </c>
      <c r="C206" s="31">
        <v>4301060404</v>
      </c>
      <c r="D206" s="397">
        <v>4680115882874</v>
      </c>
      <c r="E206" s="391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663" t="s">
        <v>335</v>
      </c>
      <c r="P206" s="390"/>
      <c r="Q206" s="390"/>
      <c r="R206" s="390"/>
      <c r="S206" s="391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4301060359</v>
      </c>
      <c r="D207" s="397">
        <v>4680115884434</v>
      </c>
      <c r="E207" s="391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0"/>
      <c r="Q207" s="390"/>
      <c r="R207" s="390"/>
      <c r="S207" s="391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338</v>
      </c>
      <c r="B208" s="54" t="s">
        <v>339</v>
      </c>
      <c r="C208" s="31">
        <v>4301060375</v>
      </c>
      <c r="D208" s="397">
        <v>4680115880818</v>
      </c>
      <c r="E208" s="391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3" t="s">
        <v>340</v>
      </c>
      <c r="P208" s="390"/>
      <c r="Q208" s="390"/>
      <c r="R208" s="390"/>
      <c r="S208" s="391"/>
      <c r="T208" s="34"/>
      <c r="U208" s="34"/>
      <c r="V208" s="35" t="s">
        <v>66</v>
      </c>
      <c r="W208" s="382">
        <v>0</v>
      </c>
      <c r="X208" s="38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341</v>
      </c>
      <c r="B209" s="54" t="s">
        <v>342</v>
      </c>
      <c r="C209" s="31">
        <v>4301060389</v>
      </c>
      <c r="D209" s="397">
        <v>4680115880801</v>
      </c>
      <c r="E209" s="391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36" t="s">
        <v>343</v>
      </c>
      <c r="P209" s="390"/>
      <c r="Q209" s="390"/>
      <c r="R209" s="390"/>
      <c r="S209" s="391"/>
      <c r="T209" s="34"/>
      <c r="U209" s="34"/>
      <c r="V209" s="35" t="s">
        <v>66</v>
      </c>
      <c r="W209" s="382">
        <v>0</v>
      </c>
      <c r="X209" s="383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idden="1" x14ac:dyDescent="0.2">
      <c r="A210" s="408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409"/>
      <c r="O210" s="386" t="s">
        <v>70</v>
      </c>
      <c r="P210" s="387"/>
      <c r="Q210" s="387"/>
      <c r="R210" s="387"/>
      <c r="S210" s="387"/>
      <c r="T210" s="387"/>
      <c r="U210" s="388"/>
      <c r="V210" s="37" t="s">
        <v>71</v>
      </c>
      <c r="W210" s="384">
        <f>IFERROR(W205/H205,"0")+IFERROR(W206/H206,"0")+IFERROR(W207/H207,"0")+IFERROR(W208/H208,"0")+IFERROR(W209/H209,"0")</f>
        <v>0</v>
      </c>
      <c r="X210" s="384">
        <f>IFERROR(X205/H205,"0")+IFERROR(X206/H206,"0")+IFERROR(X207/H207,"0")+IFERROR(X208/H208,"0")+IFERROR(X209/H209,"0")</f>
        <v>0</v>
      </c>
      <c r="Y210" s="384">
        <f>IFERROR(IF(Y205="",0,Y205),"0")+IFERROR(IF(Y206="",0,Y206),"0")+IFERROR(IF(Y207="",0,Y207),"0")+IFERROR(IF(Y208="",0,Y208),"0")+IFERROR(IF(Y209="",0,Y209),"0")</f>
        <v>0</v>
      </c>
      <c r="Z210" s="385"/>
      <c r="AA210" s="385"/>
    </row>
    <row r="211" spans="1:67" hidden="1" x14ac:dyDescent="0.2">
      <c r="A211" s="393"/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409"/>
      <c r="O211" s="386" t="s">
        <v>70</v>
      </c>
      <c r="P211" s="387"/>
      <c r="Q211" s="387"/>
      <c r="R211" s="387"/>
      <c r="S211" s="387"/>
      <c r="T211" s="387"/>
      <c r="U211" s="388"/>
      <c r="V211" s="37" t="s">
        <v>66</v>
      </c>
      <c r="W211" s="384">
        <f>IFERROR(SUM(W205:W209),"0")</f>
        <v>0</v>
      </c>
      <c r="X211" s="384">
        <f>IFERROR(SUM(X205:X209),"0")</f>
        <v>0</v>
      </c>
      <c r="Y211" s="37"/>
      <c r="Z211" s="385"/>
      <c r="AA211" s="385"/>
    </row>
    <row r="212" spans="1:67" ht="16.5" hidden="1" customHeight="1" x14ac:dyDescent="0.25">
      <c r="A212" s="434" t="s">
        <v>344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6"/>
      <c r="AA212" s="376"/>
    </row>
    <row r="213" spans="1:67" ht="14.25" hidden="1" customHeight="1" x14ac:dyDescent="0.25">
      <c r="A213" s="392" t="s">
        <v>113</v>
      </c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3"/>
      <c r="P213" s="393"/>
      <c r="Q213" s="393"/>
      <c r="R213" s="393"/>
      <c r="S213" s="393"/>
      <c r="T213" s="393"/>
      <c r="U213" s="393"/>
      <c r="V213" s="393"/>
      <c r="W213" s="393"/>
      <c r="X213" s="393"/>
      <c r="Y213" s="393"/>
      <c r="Z213" s="375"/>
      <c r="AA213" s="375"/>
    </row>
    <row r="214" spans="1:67" ht="27" hidden="1" customHeight="1" x14ac:dyDescent="0.25">
      <c r="A214" s="54" t="s">
        <v>345</v>
      </c>
      <c r="B214" s="54" t="s">
        <v>346</v>
      </c>
      <c r="C214" s="31">
        <v>4301011717</v>
      </c>
      <c r="D214" s="397">
        <v>4680115884274</v>
      </c>
      <c r="E214" s="391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0"/>
      <c r="Q214" s="390"/>
      <c r="R214" s="390"/>
      <c r="S214" s="391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hidden="1" customHeight="1" x14ac:dyDescent="0.25">
      <c r="A215" s="54" t="s">
        <v>345</v>
      </c>
      <c r="B215" s="54" t="s">
        <v>347</v>
      </c>
      <c r="C215" s="31">
        <v>4301011945</v>
      </c>
      <c r="D215" s="397">
        <v>4680115884274</v>
      </c>
      <c r="E215" s="391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439" t="s">
        <v>348</v>
      </c>
      <c r="P215" s="390"/>
      <c r="Q215" s="390"/>
      <c r="R215" s="390"/>
      <c r="S215" s="391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4301011719</v>
      </c>
      <c r="D216" s="397">
        <v>4680115884298</v>
      </c>
      <c r="E216" s="391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61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0"/>
      <c r="Q216" s="390"/>
      <c r="R216" s="390"/>
      <c r="S216" s="391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351</v>
      </c>
      <c r="B217" s="54" t="s">
        <v>352</v>
      </c>
      <c r="C217" s="31">
        <v>4301011733</v>
      </c>
      <c r="D217" s="397">
        <v>4680115884250</v>
      </c>
      <c r="E217" s="391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128</v>
      </c>
      <c r="M217" s="33"/>
      <c r="N217" s="32">
        <v>55</v>
      </c>
      <c r="O217" s="4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0"/>
      <c r="Q217" s="390"/>
      <c r="R217" s="390"/>
      <c r="S217" s="391"/>
      <c r="T217" s="34"/>
      <c r="U217" s="34"/>
      <c r="V217" s="35" t="s">
        <v>66</v>
      </c>
      <c r="W217" s="382">
        <v>0</v>
      </c>
      <c r="X217" s="383">
        <f t="shared" si="39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351</v>
      </c>
      <c r="B218" s="54" t="s">
        <v>353</v>
      </c>
      <c r="C218" s="31">
        <v>4301011944</v>
      </c>
      <c r="D218" s="397">
        <v>4680115884250</v>
      </c>
      <c r="E218" s="391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653" t="s">
        <v>354</v>
      </c>
      <c r="P218" s="390"/>
      <c r="Q218" s="390"/>
      <c r="R218" s="390"/>
      <c r="S218" s="391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4301011718</v>
      </c>
      <c r="D219" s="397">
        <v>4680115884281</v>
      </c>
      <c r="E219" s="391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0"/>
      <c r="Q219" s="390"/>
      <c r="R219" s="390"/>
      <c r="S219" s="391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4301011720</v>
      </c>
      <c r="D220" s="397">
        <v>4680115884199</v>
      </c>
      <c r="E220" s="391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2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0"/>
      <c r="Q220" s="390"/>
      <c r="R220" s="390"/>
      <c r="S220" s="391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4301011716</v>
      </c>
      <c r="D221" s="397">
        <v>4680115884267</v>
      </c>
      <c r="E221" s="391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0"/>
      <c r="Q221" s="390"/>
      <c r="R221" s="390"/>
      <c r="S221" s="391"/>
      <c r="T221" s="34"/>
      <c r="U221" s="34"/>
      <c r="V221" s="35" t="s">
        <v>66</v>
      </c>
      <c r="W221" s="382">
        <v>0</v>
      </c>
      <c r="X221" s="383">
        <f t="shared" si="39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t="27" hidden="1" customHeight="1" x14ac:dyDescent="0.25">
      <c r="A222" s="54" t="s">
        <v>361</v>
      </c>
      <c r="B222" s="54" t="s">
        <v>362</v>
      </c>
      <c r="C222" s="31">
        <v>4301011593</v>
      </c>
      <c r="D222" s="397">
        <v>4680115882973</v>
      </c>
      <c r="E222" s="391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52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0"/>
      <c r="Q222" s="390"/>
      <c r="R222" s="390"/>
      <c r="S222" s="391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hidden="1" x14ac:dyDescent="0.2">
      <c r="A223" s="408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409"/>
      <c r="O223" s="386" t="s">
        <v>70</v>
      </c>
      <c r="P223" s="387"/>
      <c r="Q223" s="387"/>
      <c r="R223" s="387"/>
      <c r="S223" s="387"/>
      <c r="T223" s="387"/>
      <c r="U223" s="388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0</v>
      </c>
      <c r="X223" s="384">
        <f>IFERROR(X214/H214,"0")+IFERROR(X215/H215,"0")+IFERROR(X216/H216,"0")+IFERROR(X217/H217,"0")+IFERROR(X218/H218,"0")+IFERROR(X219/H219,"0")+IFERROR(X220/H220,"0")+IFERROR(X221/H221,"0")+IFERROR(X222/H222,"0")</f>
        <v>0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385"/>
      <c r="AA223" s="385"/>
    </row>
    <row r="224" spans="1:67" hidden="1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409"/>
      <c r="O224" s="386" t="s">
        <v>70</v>
      </c>
      <c r="P224" s="387"/>
      <c r="Q224" s="387"/>
      <c r="R224" s="387"/>
      <c r="S224" s="387"/>
      <c r="T224" s="387"/>
      <c r="U224" s="388"/>
      <c r="V224" s="37" t="s">
        <v>66</v>
      </c>
      <c r="W224" s="384">
        <f>IFERROR(SUM(W214:W222),"0")</f>
        <v>0</v>
      </c>
      <c r="X224" s="384">
        <f>IFERROR(SUM(X214:X222),"0")</f>
        <v>0</v>
      </c>
      <c r="Y224" s="37"/>
      <c r="Z224" s="385"/>
      <c r="AA224" s="385"/>
    </row>
    <row r="225" spans="1:67" ht="14.25" hidden="1" customHeight="1" x14ac:dyDescent="0.25">
      <c r="A225" s="392" t="s">
        <v>61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75"/>
      <c r="AA225" s="375"/>
    </row>
    <row r="226" spans="1:67" ht="27" hidden="1" customHeight="1" x14ac:dyDescent="0.25">
      <c r="A226" s="54" t="s">
        <v>363</v>
      </c>
      <c r="B226" s="54" t="s">
        <v>364</v>
      </c>
      <c r="C226" s="31">
        <v>4301031305</v>
      </c>
      <c r="D226" s="397">
        <v>4607091389845</v>
      </c>
      <c r="E226" s="391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0"/>
      <c r="Q226" s="390"/>
      <c r="R226" s="390"/>
      <c r="S226" s="391"/>
      <c r="T226" s="34"/>
      <c r="U226" s="34"/>
      <c r="V226" s="35" t="s">
        <v>66</v>
      </c>
      <c r="W226" s="382">
        <v>0</v>
      </c>
      <c r="X226" s="38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hidden="1" customHeight="1" x14ac:dyDescent="0.25">
      <c r="A227" s="54" t="s">
        <v>365</v>
      </c>
      <c r="B227" s="54" t="s">
        <v>366</v>
      </c>
      <c r="C227" s="31">
        <v>4301031306</v>
      </c>
      <c r="D227" s="397">
        <v>4680115882881</v>
      </c>
      <c r="E227" s="391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68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0"/>
      <c r="Q227" s="390"/>
      <c r="R227" s="390"/>
      <c r="S227" s="391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idden="1" x14ac:dyDescent="0.2">
      <c r="A228" s="408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409"/>
      <c r="O228" s="386" t="s">
        <v>70</v>
      </c>
      <c r="P228" s="387"/>
      <c r="Q228" s="387"/>
      <c r="R228" s="387"/>
      <c r="S228" s="387"/>
      <c r="T228" s="387"/>
      <c r="U228" s="388"/>
      <c r="V228" s="37" t="s">
        <v>71</v>
      </c>
      <c r="W228" s="384">
        <f>IFERROR(W226/H226,"0")+IFERROR(W227/H227,"0")</f>
        <v>0</v>
      </c>
      <c r="X228" s="384">
        <f>IFERROR(X226/H226,"0")+IFERROR(X227/H227,"0")</f>
        <v>0</v>
      </c>
      <c r="Y228" s="384">
        <f>IFERROR(IF(Y226="",0,Y226),"0")+IFERROR(IF(Y227="",0,Y227),"0")</f>
        <v>0</v>
      </c>
      <c r="Z228" s="385"/>
      <c r="AA228" s="385"/>
    </row>
    <row r="229" spans="1:67" hidden="1" x14ac:dyDescent="0.2">
      <c r="A229" s="393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409"/>
      <c r="O229" s="386" t="s">
        <v>70</v>
      </c>
      <c r="P229" s="387"/>
      <c r="Q229" s="387"/>
      <c r="R229" s="387"/>
      <c r="S229" s="387"/>
      <c r="T229" s="387"/>
      <c r="U229" s="388"/>
      <c r="V229" s="37" t="s">
        <v>66</v>
      </c>
      <c r="W229" s="384">
        <f>IFERROR(SUM(W226:W227),"0")</f>
        <v>0</v>
      </c>
      <c r="X229" s="384">
        <f>IFERROR(SUM(X226:X227),"0")</f>
        <v>0</v>
      </c>
      <c r="Y229" s="37"/>
      <c r="Z229" s="385"/>
      <c r="AA229" s="385"/>
    </row>
    <row r="230" spans="1:67" ht="16.5" hidden="1" customHeight="1" x14ac:dyDescent="0.25">
      <c r="A230" s="434" t="s">
        <v>367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76"/>
      <c r="AA230" s="376"/>
    </row>
    <row r="231" spans="1:67" ht="14.25" hidden="1" customHeight="1" x14ac:dyDescent="0.25">
      <c r="A231" s="392" t="s">
        <v>113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75"/>
      <c r="AA231" s="375"/>
    </row>
    <row r="232" spans="1:67" ht="27" hidden="1" customHeight="1" x14ac:dyDescent="0.25">
      <c r="A232" s="54" t="s">
        <v>368</v>
      </c>
      <c r="B232" s="54" t="s">
        <v>369</v>
      </c>
      <c r="C232" s="31">
        <v>4301011826</v>
      </c>
      <c r="D232" s="397">
        <v>4680115884137</v>
      </c>
      <c r="E232" s="391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0"/>
      <c r="Q232" s="390"/>
      <c r="R232" s="390"/>
      <c r="S232" s="391"/>
      <c r="T232" s="34"/>
      <c r="U232" s="34"/>
      <c r="V232" s="35" t="s">
        <v>66</v>
      </c>
      <c r="W232" s="382">
        <v>0</v>
      </c>
      <c r="X232" s="383">
        <f t="shared" ref="X232:X239" si="44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9" si="45">IFERROR(W232*I232/H232,"0")</f>
        <v>0</v>
      </c>
      <c r="BM232" s="64">
        <f t="shared" ref="BM232:BM239" si="46">IFERROR(X232*I232/H232,"0")</f>
        <v>0</v>
      </c>
      <c r="BN232" s="64">
        <f t="shared" ref="BN232:BN239" si="47">IFERROR(1/J232*(W232/H232),"0")</f>
        <v>0</v>
      </c>
      <c r="BO232" s="64">
        <f t="shared" ref="BO232:BO239" si="48">IFERROR(1/J232*(X232/H232),"0")</f>
        <v>0</v>
      </c>
    </row>
    <row r="233" spans="1:67" ht="27" hidden="1" customHeight="1" x14ac:dyDescent="0.25">
      <c r="A233" s="54" t="s">
        <v>368</v>
      </c>
      <c r="B233" s="54" t="s">
        <v>370</v>
      </c>
      <c r="C233" s="31">
        <v>4301011942</v>
      </c>
      <c r="D233" s="397">
        <v>4680115884137</v>
      </c>
      <c r="E233" s="391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708" t="s">
        <v>371</v>
      </c>
      <c r="P233" s="390"/>
      <c r="Q233" s="390"/>
      <c r="R233" s="390"/>
      <c r="S233" s="391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4301011724</v>
      </c>
      <c r="D234" s="397">
        <v>4680115884236</v>
      </c>
      <c r="E234" s="391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0"/>
      <c r="Q234" s="390"/>
      <c r="R234" s="390"/>
      <c r="S234" s="391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4301011721</v>
      </c>
      <c r="D235" s="397">
        <v>4680115884175</v>
      </c>
      <c r="E235" s="391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0"/>
      <c r="Q235" s="390"/>
      <c r="R235" s="390"/>
      <c r="S235" s="391"/>
      <c r="T235" s="34"/>
      <c r="U235" s="34"/>
      <c r="V235" s="35" t="s">
        <v>66</v>
      </c>
      <c r="W235" s="382">
        <v>0</v>
      </c>
      <c r="X235" s="383">
        <f t="shared" si="44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4301011824</v>
      </c>
      <c r="D236" s="397">
        <v>4680115884144</v>
      </c>
      <c r="E236" s="391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0"/>
      <c r="Q236" s="390"/>
      <c r="R236" s="390"/>
      <c r="S236" s="391"/>
      <c r="T236" s="34"/>
      <c r="U236" s="34"/>
      <c r="V236" s="35" t="s">
        <v>66</v>
      </c>
      <c r="W236" s="382">
        <v>0</v>
      </c>
      <c r="X236" s="383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4301011963</v>
      </c>
      <c r="D237" s="397">
        <v>4680115885288</v>
      </c>
      <c r="E237" s="391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06" t="s">
        <v>380</v>
      </c>
      <c r="P237" s="390"/>
      <c r="Q237" s="390"/>
      <c r="R237" s="390"/>
      <c r="S237" s="391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4301011726</v>
      </c>
      <c r="D238" s="397">
        <v>4680115884182</v>
      </c>
      <c r="E238" s="391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0"/>
      <c r="Q238" s="390"/>
      <c r="R238" s="390"/>
      <c r="S238" s="391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hidden="1" customHeight="1" x14ac:dyDescent="0.25">
      <c r="A239" s="54" t="s">
        <v>383</v>
      </c>
      <c r="B239" s="54" t="s">
        <v>384</v>
      </c>
      <c r="C239" s="31">
        <v>4301011722</v>
      </c>
      <c r="D239" s="397">
        <v>4680115884205</v>
      </c>
      <c r="E239" s="391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0"/>
      <c r="Q239" s="390"/>
      <c r="R239" s="390"/>
      <c r="S239" s="391"/>
      <c r="T239" s="34"/>
      <c r="U239" s="34"/>
      <c r="V239" s="35" t="s">
        <v>66</v>
      </c>
      <c r="W239" s="382">
        <v>0</v>
      </c>
      <c r="X239" s="383">
        <f t="shared" si="44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45"/>
        <v>0</v>
      </c>
      <c r="BM239" s="64">
        <f t="shared" si="46"/>
        <v>0</v>
      </c>
      <c r="BN239" s="64">
        <f t="shared" si="47"/>
        <v>0</v>
      </c>
      <c r="BO239" s="64">
        <f t="shared" si="48"/>
        <v>0</v>
      </c>
    </row>
    <row r="240" spans="1:67" hidden="1" x14ac:dyDescent="0.2">
      <c r="A240" s="408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409"/>
      <c r="O240" s="386" t="s">
        <v>70</v>
      </c>
      <c r="P240" s="387"/>
      <c r="Q240" s="387"/>
      <c r="R240" s="387"/>
      <c r="S240" s="387"/>
      <c r="T240" s="387"/>
      <c r="U240" s="388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0</v>
      </c>
      <c r="X240" s="384">
        <f>IFERROR(X232/H232,"0")+IFERROR(X233/H233,"0")+IFERROR(X234/H234,"0")+IFERROR(X235/H235,"0")+IFERROR(X236/H236,"0")+IFERROR(X237/H237,"0")+IFERROR(X238/H238,"0")+IFERROR(X239/H239,"0")</f>
        <v>0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385"/>
      <c r="AA240" s="385"/>
    </row>
    <row r="241" spans="1:67" hidden="1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409"/>
      <c r="O241" s="386" t="s">
        <v>70</v>
      </c>
      <c r="P241" s="387"/>
      <c r="Q241" s="387"/>
      <c r="R241" s="387"/>
      <c r="S241" s="387"/>
      <c r="T241" s="387"/>
      <c r="U241" s="388"/>
      <c r="V241" s="37" t="s">
        <v>66</v>
      </c>
      <c r="W241" s="384">
        <f>IFERROR(SUM(W232:W239),"0")</f>
        <v>0</v>
      </c>
      <c r="X241" s="384">
        <f>IFERROR(SUM(X232:X239),"0")</f>
        <v>0</v>
      </c>
      <c r="Y241" s="37"/>
      <c r="Z241" s="385"/>
      <c r="AA241" s="385"/>
    </row>
    <row r="242" spans="1:67" ht="16.5" hidden="1" customHeight="1" x14ac:dyDescent="0.25">
      <c r="A242" s="434" t="s">
        <v>385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76"/>
      <c r="AA242" s="376"/>
    </row>
    <row r="243" spans="1:67" ht="14.25" hidden="1" customHeight="1" x14ac:dyDescent="0.25">
      <c r="A243" s="392" t="s">
        <v>113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75"/>
      <c r="AA243" s="375"/>
    </row>
    <row r="244" spans="1:67" ht="27" hidden="1" customHeight="1" x14ac:dyDescent="0.25">
      <c r="A244" s="54" t="s">
        <v>386</v>
      </c>
      <c r="B244" s="54" t="s">
        <v>387</v>
      </c>
      <c r="C244" s="31">
        <v>4301011850</v>
      </c>
      <c r="D244" s="397">
        <v>4680115885806</v>
      </c>
      <c r="E244" s="391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01" t="s">
        <v>388</v>
      </c>
      <c r="P244" s="390"/>
      <c r="Q244" s="390"/>
      <c r="R244" s="390"/>
      <c r="S244" s="391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4301011851</v>
      </c>
      <c r="D245" s="397">
        <v>4680115885820</v>
      </c>
      <c r="E245" s="391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19" t="s">
        <v>392</v>
      </c>
      <c r="P245" s="390"/>
      <c r="Q245" s="390"/>
      <c r="R245" s="390"/>
      <c r="S245" s="391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393</v>
      </c>
      <c r="B246" s="54" t="s">
        <v>394</v>
      </c>
      <c r="C246" s="31">
        <v>4301011852</v>
      </c>
      <c r="D246" s="397">
        <v>4680115885844</v>
      </c>
      <c r="E246" s="391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7" t="s">
        <v>395</v>
      </c>
      <c r="P246" s="390"/>
      <c r="Q246" s="390"/>
      <c r="R246" s="390"/>
      <c r="S246" s="391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4301011855</v>
      </c>
      <c r="D247" s="397">
        <v>4680115885837</v>
      </c>
      <c r="E247" s="391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55" t="s">
        <v>398</v>
      </c>
      <c r="P247" s="390"/>
      <c r="Q247" s="390"/>
      <c r="R247" s="390"/>
      <c r="S247" s="391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hidden="1" customHeight="1" x14ac:dyDescent="0.25">
      <c r="A248" s="54" t="s">
        <v>399</v>
      </c>
      <c r="B248" s="54" t="s">
        <v>400</v>
      </c>
      <c r="C248" s="31">
        <v>4301011853</v>
      </c>
      <c r="D248" s="397">
        <v>4680115885851</v>
      </c>
      <c r="E248" s="391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718" t="s">
        <v>401</v>
      </c>
      <c r="P248" s="390"/>
      <c r="Q248" s="390"/>
      <c r="R248" s="390"/>
      <c r="S248" s="391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408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409"/>
      <c r="O249" s="386" t="s">
        <v>70</v>
      </c>
      <c r="P249" s="387"/>
      <c r="Q249" s="387"/>
      <c r="R249" s="387"/>
      <c r="S249" s="387"/>
      <c r="T249" s="387"/>
      <c r="U249" s="388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409"/>
      <c r="O250" s="386" t="s">
        <v>70</v>
      </c>
      <c r="P250" s="387"/>
      <c r="Q250" s="387"/>
      <c r="R250" s="387"/>
      <c r="S250" s="387"/>
      <c r="T250" s="387"/>
      <c r="U250" s="388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hidden="1" customHeight="1" x14ac:dyDescent="0.25">
      <c r="A251" s="434" t="s">
        <v>402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6"/>
      <c r="AA251" s="376"/>
    </row>
    <row r="252" spans="1:67" ht="14.25" hidden="1" customHeight="1" x14ac:dyDescent="0.25">
      <c r="A252" s="392" t="s">
        <v>113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75"/>
      <c r="AA252" s="375"/>
    </row>
    <row r="253" spans="1:67" ht="27" hidden="1" customHeight="1" x14ac:dyDescent="0.25">
      <c r="A253" s="54" t="s">
        <v>403</v>
      </c>
      <c r="B253" s="54" t="s">
        <v>404</v>
      </c>
      <c r="C253" s="31">
        <v>4301011859</v>
      </c>
      <c r="D253" s="397">
        <v>4680115885608</v>
      </c>
      <c r="E253" s="391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98" t="s">
        <v>405</v>
      </c>
      <c r="P253" s="390"/>
      <c r="Q253" s="390"/>
      <c r="R253" s="390"/>
      <c r="S253" s="391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hidden="1" customHeight="1" x14ac:dyDescent="0.25">
      <c r="A254" s="54" t="s">
        <v>406</v>
      </c>
      <c r="B254" s="54" t="s">
        <v>407</v>
      </c>
      <c r="C254" s="31">
        <v>4301011857</v>
      </c>
      <c r="D254" s="397">
        <v>4680115885622</v>
      </c>
      <c r="E254" s="391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611" t="s">
        <v>408</v>
      </c>
      <c r="P254" s="390"/>
      <c r="Q254" s="390"/>
      <c r="R254" s="390"/>
      <c r="S254" s="391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4301012016</v>
      </c>
      <c r="D255" s="397">
        <v>4680115885554</v>
      </c>
      <c r="E255" s="391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61" t="s">
        <v>411</v>
      </c>
      <c r="P255" s="390"/>
      <c r="Q255" s="390"/>
      <c r="R255" s="390"/>
      <c r="S255" s="391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412</v>
      </c>
      <c r="B256" s="54" t="s">
        <v>413</v>
      </c>
      <c r="C256" s="31">
        <v>4301012024</v>
      </c>
      <c r="D256" s="397">
        <v>4680115885615</v>
      </c>
      <c r="E256" s="391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128</v>
      </c>
      <c r="M256" s="33"/>
      <c r="N256" s="32">
        <v>55</v>
      </c>
      <c r="O256" s="622" t="s">
        <v>414</v>
      </c>
      <c r="P256" s="390"/>
      <c r="Q256" s="390"/>
      <c r="R256" s="390"/>
      <c r="S256" s="391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415</v>
      </c>
      <c r="B257" s="54" t="s">
        <v>416</v>
      </c>
      <c r="C257" s="31">
        <v>4301011858</v>
      </c>
      <c r="D257" s="397">
        <v>4680115885646</v>
      </c>
      <c r="E257" s="391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643" t="s">
        <v>417</v>
      </c>
      <c r="P257" s="390"/>
      <c r="Q257" s="390"/>
      <c r="R257" s="390"/>
      <c r="S257" s="391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4301011329</v>
      </c>
      <c r="D258" s="397">
        <v>4607091387308</v>
      </c>
      <c r="E258" s="391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5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0"/>
      <c r="Q258" s="390"/>
      <c r="R258" s="390"/>
      <c r="S258" s="391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4301011049</v>
      </c>
      <c r="D259" s="397">
        <v>4607091387339</v>
      </c>
      <c r="E259" s="391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6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0"/>
      <c r="Q259" s="390"/>
      <c r="R259" s="390"/>
      <c r="S259" s="391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4301011573</v>
      </c>
      <c r="D260" s="397">
        <v>4680115881938</v>
      </c>
      <c r="E260" s="391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6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0"/>
      <c r="Q260" s="390"/>
      <c r="R260" s="390"/>
      <c r="S260" s="391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hidden="1" customHeight="1" x14ac:dyDescent="0.25">
      <c r="A261" s="54" t="s">
        <v>424</v>
      </c>
      <c r="B261" s="54" t="s">
        <v>425</v>
      </c>
      <c r="C261" s="31">
        <v>4301010944</v>
      </c>
      <c r="D261" s="397">
        <v>4607091387346</v>
      </c>
      <c r="E261" s="391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0"/>
      <c r="Q261" s="390"/>
      <c r="R261" s="390"/>
      <c r="S261" s="391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hidden="1" x14ac:dyDescent="0.2">
      <c r="A262" s="408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409"/>
      <c r="O262" s="386" t="s">
        <v>70</v>
      </c>
      <c r="P262" s="387"/>
      <c r="Q262" s="387"/>
      <c r="R262" s="387"/>
      <c r="S262" s="387"/>
      <c r="T262" s="387"/>
      <c r="U262" s="388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hidden="1" x14ac:dyDescent="0.2">
      <c r="A263" s="393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409"/>
      <c r="O263" s="386" t="s">
        <v>70</v>
      </c>
      <c r="P263" s="387"/>
      <c r="Q263" s="387"/>
      <c r="R263" s="387"/>
      <c r="S263" s="387"/>
      <c r="T263" s="387"/>
      <c r="U263" s="388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hidden="1" customHeight="1" x14ac:dyDescent="0.25">
      <c r="A264" s="392" t="s">
        <v>61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75"/>
      <c r="AA264" s="375"/>
    </row>
    <row r="265" spans="1:67" ht="27" hidden="1" customHeight="1" x14ac:dyDescent="0.25">
      <c r="A265" s="54" t="s">
        <v>426</v>
      </c>
      <c r="B265" s="54" t="s">
        <v>427</v>
      </c>
      <c r="C265" s="31">
        <v>4301030878</v>
      </c>
      <c r="D265" s="397">
        <v>4607091387193</v>
      </c>
      <c r="E265" s="391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0"/>
      <c r="Q265" s="390"/>
      <c r="R265" s="390"/>
      <c r="S265" s="391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4301031153</v>
      </c>
      <c r="D266" s="397">
        <v>4607091387230</v>
      </c>
      <c r="E266" s="391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0"/>
      <c r="Q266" s="390"/>
      <c r="R266" s="390"/>
      <c r="S266" s="391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hidden="1" customHeight="1" x14ac:dyDescent="0.25">
      <c r="A267" s="54" t="s">
        <v>430</v>
      </c>
      <c r="B267" s="54" t="s">
        <v>431</v>
      </c>
      <c r="C267" s="31">
        <v>4301031152</v>
      </c>
      <c r="D267" s="397">
        <v>4607091387285</v>
      </c>
      <c r="E267" s="391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0"/>
      <c r="Q267" s="390"/>
      <c r="R267" s="390"/>
      <c r="S267" s="391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hidden="1" x14ac:dyDescent="0.2">
      <c r="A268" s="408"/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409"/>
      <c r="O268" s="386" t="s">
        <v>70</v>
      </c>
      <c r="P268" s="387"/>
      <c r="Q268" s="387"/>
      <c r="R268" s="387"/>
      <c r="S268" s="387"/>
      <c r="T268" s="387"/>
      <c r="U268" s="388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hidden="1" x14ac:dyDescent="0.2">
      <c r="A269" s="393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409"/>
      <c r="O269" s="386" t="s">
        <v>70</v>
      </c>
      <c r="P269" s="387"/>
      <c r="Q269" s="387"/>
      <c r="R269" s="387"/>
      <c r="S269" s="387"/>
      <c r="T269" s="387"/>
      <c r="U269" s="388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hidden="1" customHeight="1" x14ac:dyDescent="0.25">
      <c r="A270" s="392" t="s">
        <v>72</v>
      </c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3"/>
      <c r="P270" s="393"/>
      <c r="Q270" s="393"/>
      <c r="R270" s="393"/>
      <c r="S270" s="393"/>
      <c r="T270" s="393"/>
      <c r="U270" s="393"/>
      <c r="V270" s="393"/>
      <c r="W270" s="393"/>
      <c r="X270" s="393"/>
      <c r="Y270" s="393"/>
      <c r="Z270" s="375"/>
      <c r="AA270" s="375"/>
    </row>
    <row r="271" spans="1:67" ht="16.5" hidden="1" customHeight="1" x14ac:dyDescent="0.25">
      <c r="A271" s="54" t="s">
        <v>432</v>
      </c>
      <c r="B271" s="54" t="s">
        <v>433</v>
      </c>
      <c r="C271" s="31">
        <v>4301051100</v>
      </c>
      <c r="D271" s="397">
        <v>4607091387766</v>
      </c>
      <c r="E271" s="391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128</v>
      </c>
      <c r="M271" s="33"/>
      <c r="N271" s="32">
        <v>40</v>
      </c>
      <c r="O271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0"/>
      <c r="Q271" s="390"/>
      <c r="R271" s="390"/>
      <c r="S271" s="391"/>
      <c r="T271" s="34"/>
      <c r="U271" s="34"/>
      <c r="V271" s="35" t="s">
        <v>66</v>
      </c>
      <c r="W271" s="382">
        <v>0</v>
      </c>
      <c r="X271" s="383">
        <f t="shared" ref="X271:X277" si="54"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ref="BL271:BL277" si="55">IFERROR(W271*I271/H271,"0")</f>
        <v>0</v>
      </c>
      <c r="BM271" s="64">
        <f t="shared" ref="BM271:BM277" si="56">IFERROR(X271*I271/H271,"0")</f>
        <v>0</v>
      </c>
      <c r="BN271" s="64">
        <f t="shared" ref="BN271:BN277" si="57">IFERROR(1/J271*(W271/H271),"0")</f>
        <v>0</v>
      </c>
      <c r="BO271" s="64">
        <f t="shared" ref="BO271:BO277" si="58">IFERROR(1/J271*(X271/H271),"0")</f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4301051116</v>
      </c>
      <c r="D272" s="397">
        <v>4607091387957</v>
      </c>
      <c r="E272" s="391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0"/>
      <c r="Q272" s="390"/>
      <c r="R272" s="390"/>
      <c r="S272" s="391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hidden="1" customHeight="1" x14ac:dyDescent="0.25">
      <c r="A273" s="54" t="s">
        <v>436</v>
      </c>
      <c r="B273" s="54" t="s">
        <v>437</v>
      </c>
      <c r="C273" s="31">
        <v>4301051115</v>
      </c>
      <c r="D273" s="397">
        <v>4607091387964</v>
      </c>
      <c r="E273" s="391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4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0"/>
      <c r="Q273" s="390"/>
      <c r="R273" s="390"/>
      <c r="S273" s="391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hidden="1" customHeight="1" x14ac:dyDescent="0.25">
      <c r="A274" s="54" t="s">
        <v>438</v>
      </c>
      <c r="B274" s="54" t="s">
        <v>439</v>
      </c>
      <c r="C274" s="31">
        <v>4301051731</v>
      </c>
      <c r="D274" s="397">
        <v>4680115884618</v>
      </c>
      <c r="E274" s="391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7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0"/>
      <c r="Q274" s="390"/>
      <c r="R274" s="390"/>
      <c r="S274" s="391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4301051705</v>
      </c>
      <c r="D275" s="397">
        <v>4680115884588</v>
      </c>
      <c r="E275" s="391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0"/>
      <c r="Q275" s="390"/>
      <c r="R275" s="390"/>
      <c r="S275" s="391"/>
      <c r="T275" s="34"/>
      <c r="U275" s="34"/>
      <c r="V275" s="35" t="s">
        <v>66</v>
      </c>
      <c r="W275" s="382">
        <v>0</v>
      </c>
      <c r="X275" s="383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4301051130</v>
      </c>
      <c r="D276" s="397">
        <v>4607091387537</v>
      </c>
      <c r="E276" s="391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0"/>
      <c r="Q276" s="390"/>
      <c r="R276" s="390"/>
      <c r="S276" s="391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hidden="1" customHeight="1" x14ac:dyDescent="0.25">
      <c r="A277" s="54" t="s">
        <v>444</v>
      </c>
      <c r="B277" s="54" t="s">
        <v>445</v>
      </c>
      <c r="C277" s="31">
        <v>4301051132</v>
      </c>
      <c r="D277" s="397">
        <v>4607091387513</v>
      </c>
      <c r="E277" s="391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7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0"/>
      <c r="Q277" s="390"/>
      <c r="R277" s="390"/>
      <c r="S277" s="391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hidden="1" x14ac:dyDescent="0.2">
      <c r="A278" s="408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409"/>
      <c r="O278" s="386" t="s">
        <v>70</v>
      </c>
      <c r="P278" s="387"/>
      <c r="Q278" s="387"/>
      <c r="R278" s="387"/>
      <c r="S278" s="387"/>
      <c r="T278" s="387"/>
      <c r="U278" s="388"/>
      <c r="V278" s="37" t="s">
        <v>71</v>
      </c>
      <c r="W278" s="384">
        <f>IFERROR(W271/H271,"0")+IFERROR(W272/H272,"0")+IFERROR(W273/H273,"0")+IFERROR(W274/H274,"0")+IFERROR(W275/H275,"0")+IFERROR(W276/H276,"0")+IFERROR(W277/H277,"0")</f>
        <v>0</v>
      </c>
      <c r="X278" s="384">
        <f>IFERROR(X271/H271,"0")+IFERROR(X272/H272,"0")+IFERROR(X273/H273,"0")+IFERROR(X274/H274,"0")+IFERROR(X275/H275,"0")+IFERROR(X276/H276,"0")+IFERROR(X277/H277,"0")</f>
        <v>0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385"/>
      <c r="AA278" s="385"/>
    </row>
    <row r="279" spans="1:67" hidden="1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409"/>
      <c r="O279" s="386" t="s">
        <v>70</v>
      </c>
      <c r="P279" s="387"/>
      <c r="Q279" s="387"/>
      <c r="R279" s="387"/>
      <c r="S279" s="387"/>
      <c r="T279" s="387"/>
      <c r="U279" s="388"/>
      <c r="V279" s="37" t="s">
        <v>66</v>
      </c>
      <c r="W279" s="384">
        <f>IFERROR(SUM(W271:W277),"0")</f>
        <v>0</v>
      </c>
      <c r="X279" s="384">
        <f>IFERROR(SUM(X271:X277),"0")</f>
        <v>0</v>
      </c>
      <c r="Y279" s="37"/>
      <c r="Z279" s="385"/>
      <c r="AA279" s="385"/>
    </row>
    <row r="280" spans="1:67" ht="14.25" hidden="1" customHeight="1" x14ac:dyDescent="0.25">
      <c r="A280" s="392" t="s">
        <v>215</v>
      </c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3"/>
      <c r="P280" s="393"/>
      <c r="Q280" s="393"/>
      <c r="R280" s="393"/>
      <c r="S280" s="393"/>
      <c r="T280" s="393"/>
      <c r="U280" s="393"/>
      <c r="V280" s="393"/>
      <c r="W280" s="393"/>
      <c r="X280" s="393"/>
      <c r="Y280" s="393"/>
      <c r="Z280" s="375"/>
      <c r="AA280" s="375"/>
    </row>
    <row r="281" spans="1:67" ht="16.5" hidden="1" customHeight="1" x14ac:dyDescent="0.25">
      <c r="A281" s="54" t="s">
        <v>446</v>
      </c>
      <c r="B281" s="54" t="s">
        <v>447</v>
      </c>
      <c r="C281" s="31">
        <v>4301060379</v>
      </c>
      <c r="D281" s="397">
        <v>4607091380880</v>
      </c>
      <c r="E281" s="391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21" t="s">
        <v>448</v>
      </c>
      <c r="P281" s="390"/>
      <c r="Q281" s="390"/>
      <c r="R281" s="390"/>
      <c r="S281" s="391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449</v>
      </c>
      <c r="B282" s="54" t="s">
        <v>450</v>
      </c>
      <c r="C282" s="31">
        <v>4301060308</v>
      </c>
      <c r="D282" s="397">
        <v>4607091384482</v>
      </c>
      <c r="E282" s="391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0"/>
      <c r="Q282" s="390"/>
      <c r="R282" s="390"/>
      <c r="S282" s="391"/>
      <c r="T282" s="34"/>
      <c r="U282" s="34"/>
      <c r="V282" s="35" t="s">
        <v>66</v>
      </c>
      <c r="W282" s="382">
        <v>0</v>
      </c>
      <c r="X282" s="383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16.5" hidden="1" customHeight="1" x14ac:dyDescent="0.25">
      <c r="A283" s="54" t="s">
        <v>451</v>
      </c>
      <c r="B283" s="54" t="s">
        <v>452</v>
      </c>
      <c r="C283" s="31">
        <v>4301060325</v>
      </c>
      <c r="D283" s="397">
        <v>4607091380897</v>
      </c>
      <c r="E283" s="391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7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0"/>
      <c r="Q283" s="390"/>
      <c r="R283" s="390"/>
      <c r="S283" s="391"/>
      <c r="T283" s="34"/>
      <c r="U283" s="34"/>
      <c r="V283" s="35" t="s">
        <v>66</v>
      </c>
      <c r="W283" s="382">
        <v>0</v>
      </c>
      <c r="X283" s="383">
        <f>IFERROR(IF(W283="",0,CEILING((W283/$H283),1)*$H283),"")</f>
        <v>0</v>
      </c>
      <c r="Y283" s="36" t="str">
        <f>IFERROR(IF(X283=0,"",ROUNDUP(X283/H283,0)*0.02175),"")</f>
        <v/>
      </c>
      <c r="Z283" s="56"/>
      <c r="AA283" s="57"/>
      <c r="AE283" s="64"/>
      <c r="BB283" s="232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408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409"/>
      <c r="O284" s="386" t="s">
        <v>70</v>
      </c>
      <c r="P284" s="387"/>
      <c r="Q284" s="387"/>
      <c r="R284" s="387"/>
      <c r="S284" s="387"/>
      <c r="T284" s="387"/>
      <c r="U284" s="388"/>
      <c r="V284" s="37" t="s">
        <v>71</v>
      </c>
      <c r="W284" s="384">
        <f>IFERROR(W281/H281,"0")+IFERROR(W282/H282,"0")+IFERROR(W283/H283,"0")</f>
        <v>0</v>
      </c>
      <c r="X284" s="384">
        <f>IFERROR(X281/H281,"0")+IFERROR(X282/H282,"0")+IFERROR(X283/H283,"0")</f>
        <v>0</v>
      </c>
      <c r="Y284" s="384">
        <f>IFERROR(IF(Y281="",0,Y281),"0")+IFERROR(IF(Y282="",0,Y282),"0")+IFERROR(IF(Y283="",0,Y283),"0")</f>
        <v>0</v>
      </c>
      <c r="Z284" s="385"/>
      <c r="AA284" s="385"/>
    </row>
    <row r="285" spans="1:67" hidden="1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409"/>
      <c r="O285" s="386" t="s">
        <v>70</v>
      </c>
      <c r="P285" s="387"/>
      <c r="Q285" s="387"/>
      <c r="R285" s="387"/>
      <c r="S285" s="387"/>
      <c r="T285" s="387"/>
      <c r="U285" s="388"/>
      <c r="V285" s="37" t="s">
        <v>66</v>
      </c>
      <c r="W285" s="384">
        <f>IFERROR(SUM(W281:W283),"0")</f>
        <v>0</v>
      </c>
      <c r="X285" s="384">
        <f>IFERROR(SUM(X281:X283),"0")</f>
        <v>0</v>
      </c>
      <c r="Y285" s="37"/>
      <c r="Z285" s="385"/>
      <c r="AA285" s="385"/>
    </row>
    <row r="286" spans="1:67" ht="14.25" hidden="1" customHeight="1" x14ac:dyDescent="0.25">
      <c r="A286" s="392" t="s">
        <v>91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5"/>
      <c r="AA286" s="375"/>
    </row>
    <row r="287" spans="1:67" ht="16.5" hidden="1" customHeight="1" x14ac:dyDescent="0.25">
      <c r="A287" s="54" t="s">
        <v>453</v>
      </c>
      <c r="B287" s="54" t="s">
        <v>454</v>
      </c>
      <c r="C287" s="31">
        <v>4301030232</v>
      </c>
      <c r="D287" s="397">
        <v>4607091388374</v>
      </c>
      <c r="E287" s="391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2" t="s">
        <v>455</v>
      </c>
      <c r="P287" s="390"/>
      <c r="Q287" s="390"/>
      <c r="R287" s="390"/>
      <c r="S287" s="391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4301030235</v>
      </c>
      <c r="D288" s="397">
        <v>4607091388381</v>
      </c>
      <c r="E288" s="391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76" t="s">
        <v>458</v>
      </c>
      <c r="P288" s="390"/>
      <c r="Q288" s="390"/>
      <c r="R288" s="390"/>
      <c r="S288" s="391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459</v>
      </c>
      <c r="B289" s="54" t="s">
        <v>460</v>
      </c>
      <c r="C289" s="31">
        <v>4301030233</v>
      </c>
      <c r="D289" s="397">
        <v>4607091388404</v>
      </c>
      <c r="E289" s="391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0"/>
      <c r="Q289" s="390"/>
      <c r="R289" s="390"/>
      <c r="S289" s="391"/>
      <c r="T289" s="34"/>
      <c r="U289" s="34"/>
      <c r="V289" s="35" t="s">
        <v>66</v>
      </c>
      <c r="W289" s="382">
        <v>51.000000000000007</v>
      </c>
      <c r="X289" s="383">
        <f>IFERROR(IF(W289="",0,CEILING((W289/$H289),1)*$H289),"")</f>
        <v>51</v>
      </c>
      <c r="Y289" s="36">
        <f>IFERROR(IF(X289=0,"",ROUNDUP(X289/H289,0)*0.00753),"")</f>
        <v>0.15060000000000001</v>
      </c>
      <c r="Z289" s="56"/>
      <c r="AA289" s="57"/>
      <c r="AE289" s="64"/>
      <c r="BB289" s="235" t="s">
        <v>1</v>
      </c>
      <c r="BL289" s="64">
        <f>IFERROR(W289*I289/H289,"0")</f>
        <v>58.000000000000007</v>
      </c>
      <c r="BM289" s="64">
        <f>IFERROR(X289*I289/H289,"0")</f>
        <v>58.000000000000007</v>
      </c>
      <c r="BN289" s="64">
        <f>IFERROR(1/J289*(W289/H289),"0")</f>
        <v>0.12820512820512822</v>
      </c>
      <c r="BO289" s="64">
        <f>IFERROR(1/J289*(X289/H289),"0")</f>
        <v>0.12820512820512819</v>
      </c>
    </row>
    <row r="290" spans="1:67" x14ac:dyDescent="0.2">
      <c r="A290" s="408"/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409"/>
      <c r="O290" s="386" t="s">
        <v>70</v>
      </c>
      <c r="P290" s="387"/>
      <c r="Q290" s="387"/>
      <c r="R290" s="387"/>
      <c r="S290" s="387"/>
      <c r="T290" s="387"/>
      <c r="U290" s="388"/>
      <c r="V290" s="37" t="s">
        <v>71</v>
      </c>
      <c r="W290" s="384">
        <f>IFERROR(W287/H287,"0")+IFERROR(W288/H288,"0")+IFERROR(W289/H289,"0")</f>
        <v>20.000000000000004</v>
      </c>
      <c r="X290" s="384">
        <f>IFERROR(X287/H287,"0")+IFERROR(X288/H288,"0")+IFERROR(X289/H289,"0")</f>
        <v>20</v>
      </c>
      <c r="Y290" s="384">
        <f>IFERROR(IF(Y287="",0,Y287),"0")+IFERROR(IF(Y288="",0,Y288),"0")+IFERROR(IF(Y289="",0,Y289),"0")</f>
        <v>0.15060000000000001</v>
      </c>
      <c r="Z290" s="385"/>
      <c r="AA290" s="385"/>
    </row>
    <row r="291" spans="1:67" x14ac:dyDescent="0.2">
      <c r="A291" s="393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409"/>
      <c r="O291" s="386" t="s">
        <v>70</v>
      </c>
      <c r="P291" s="387"/>
      <c r="Q291" s="387"/>
      <c r="R291" s="387"/>
      <c r="S291" s="387"/>
      <c r="T291" s="387"/>
      <c r="U291" s="388"/>
      <c r="V291" s="37" t="s">
        <v>66</v>
      </c>
      <c r="W291" s="384">
        <f>IFERROR(SUM(W287:W289),"0")</f>
        <v>51.000000000000007</v>
      </c>
      <c r="X291" s="384">
        <f>IFERROR(SUM(X287:X289),"0")</f>
        <v>51</v>
      </c>
      <c r="Y291" s="37"/>
      <c r="Z291" s="385"/>
      <c r="AA291" s="385"/>
    </row>
    <row r="292" spans="1:67" ht="14.25" hidden="1" customHeight="1" x14ac:dyDescent="0.25">
      <c r="A292" s="392" t="s">
        <v>461</v>
      </c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3"/>
      <c r="P292" s="393"/>
      <c r="Q292" s="393"/>
      <c r="R292" s="393"/>
      <c r="S292" s="393"/>
      <c r="T292" s="393"/>
      <c r="U292" s="393"/>
      <c r="V292" s="393"/>
      <c r="W292" s="393"/>
      <c r="X292" s="393"/>
      <c r="Y292" s="393"/>
      <c r="Z292" s="375"/>
      <c r="AA292" s="375"/>
    </row>
    <row r="293" spans="1:67" ht="16.5" hidden="1" customHeight="1" x14ac:dyDescent="0.25">
      <c r="A293" s="54" t="s">
        <v>462</v>
      </c>
      <c r="B293" s="54" t="s">
        <v>463</v>
      </c>
      <c r="C293" s="31">
        <v>4301180007</v>
      </c>
      <c r="D293" s="397">
        <v>4680115881808</v>
      </c>
      <c r="E293" s="391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4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0"/>
      <c r="Q293" s="390"/>
      <c r="R293" s="390"/>
      <c r="S293" s="391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4301180006</v>
      </c>
      <c r="D294" s="397">
        <v>4680115881822</v>
      </c>
      <c r="E294" s="391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7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0"/>
      <c r="Q294" s="390"/>
      <c r="R294" s="390"/>
      <c r="S294" s="391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hidden="1" customHeight="1" x14ac:dyDescent="0.25">
      <c r="A295" s="54" t="s">
        <v>468</v>
      </c>
      <c r="B295" s="54" t="s">
        <v>469</v>
      </c>
      <c r="C295" s="31">
        <v>4301180001</v>
      </c>
      <c r="D295" s="397">
        <v>4680115880016</v>
      </c>
      <c r="E295" s="391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6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0"/>
      <c r="Q295" s="390"/>
      <c r="R295" s="390"/>
      <c r="S295" s="391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hidden="1" x14ac:dyDescent="0.2">
      <c r="A296" s="408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409"/>
      <c r="O296" s="386" t="s">
        <v>70</v>
      </c>
      <c r="P296" s="387"/>
      <c r="Q296" s="387"/>
      <c r="R296" s="387"/>
      <c r="S296" s="387"/>
      <c r="T296" s="387"/>
      <c r="U296" s="388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409"/>
      <c r="O297" s="386" t="s">
        <v>70</v>
      </c>
      <c r="P297" s="387"/>
      <c r="Q297" s="387"/>
      <c r="R297" s="387"/>
      <c r="S297" s="387"/>
      <c r="T297" s="387"/>
      <c r="U297" s="388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hidden="1" customHeight="1" x14ac:dyDescent="0.25">
      <c r="A298" s="434" t="s">
        <v>470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76"/>
      <c r="AA298" s="376"/>
    </row>
    <row r="299" spans="1:67" ht="14.25" hidden="1" customHeight="1" x14ac:dyDescent="0.25">
      <c r="A299" s="392" t="s">
        <v>113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75"/>
      <c r="AA299" s="375"/>
    </row>
    <row r="300" spans="1:67" ht="27" hidden="1" customHeight="1" x14ac:dyDescent="0.25">
      <c r="A300" s="54" t="s">
        <v>471</v>
      </c>
      <c r="B300" s="54" t="s">
        <v>472</v>
      </c>
      <c r="C300" s="31">
        <v>4301011121</v>
      </c>
      <c r="D300" s="397">
        <v>4607091387421</v>
      </c>
      <c r="E300" s="391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50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0"/>
      <c r="Q300" s="390"/>
      <c r="R300" s="390"/>
      <c r="S300" s="391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473</v>
      </c>
      <c r="B301" s="54" t="s">
        <v>474</v>
      </c>
      <c r="C301" s="31">
        <v>4301011316</v>
      </c>
      <c r="D301" s="397">
        <v>4607091387438</v>
      </c>
      <c r="E301" s="391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6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0"/>
      <c r="Q301" s="390"/>
      <c r="R301" s="390"/>
      <c r="S301" s="391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08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409"/>
      <c r="O302" s="386" t="s">
        <v>70</v>
      </c>
      <c r="P302" s="387"/>
      <c r="Q302" s="387"/>
      <c r="R302" s="387"/>
      <c r="S302" s="387"/>
      <c r="T302" s="387"/>
      <c r="U302" s="388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hidden="1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409"/>
      <c r="O303" s="386" t="s">
        <v>70</v>
      </c>
      <c r="P303" s="387"/>
      <c r="Q303" s="387"/>
      <c r="R303" s="387"/>
      <c r="S303" s="387"/>
      <c r="T303" s="387"/>
      <c r="U303" s="388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hidden="1" customHeight="1" x14ac:dyDescent="0.25">
      <c r="A304" s="392" t="s">
        <v>61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75"/>
      <c r="AA304" s="375"/>
    </row>
    <row r="305" spans="1:67" ht="27" hidden="1" customHeight="1" x14ac:dyDescent="0.25">
      <c r="A305" s="54" t="s">
        <v>475</v>
      </c>
      <c r="B305" s="54" t="s">
        <v>476</v>
      </c>
      <c r="C305" s="31">
        <v>4301031154</v>
      </c>
      <c r="D305" s="397">
        <v>4607091387292</v>
      </c>
      <c r="E305" s="391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0"/>
      <c r="Q305" s="390"/>
      <c r="R305" s="390"/>
      <c r="S305" s="391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08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409"/>
      <c r="O306" s="386" t="s">
        <v>70</v>
      </c>
      <c r="P306" s="387"/>
      <c r="Q306" s="387"/>
      <c r="R306" s="387"/>
      <c r="S306" s="387"/>
      <c r="T306" s="387"/>
      <c r="U306" s="388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409"/>
      <c r="O307" s="386" t="s">
        <v>70</v>
      </c>
      <c r="P307" s="387"/>
      <c r="Q307" s="387"/>
      <c r="R307" s="387"/>
      <c r="S307" s="387"/>
      <c r="T307" s="387"/>
      <c r="U307" s="388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hidden="1" customHeight="1" x14ac:dyDescent="0.25">
      <c r="A308" s="434" t="s">
        <v>477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76"/>
      <c r="AA308" s="376"/>
    </row>
    <row r="309" spans="1:67" ht="14.25" hidden="1" customHeight="1" x14ac:dyDescent="0.25">
      <c r="A309" s="392" t="s">
        <v>61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75"/>
      <c r="AA309" s="375"/>
    </row>
    <row r="310" spans="1:67" ht="27" hidden="1" customHeight="1" x14ac:dyDescent="0.25">
      <c r="A310" s="54" t="s">
        <v>478</v>
      </c>
      <c r="B310" s="54" t="s">
        <v>479</v>
      </c>
      <c r="C310" s="31">
        <v>4301031066</v>
      </c>
      <c r="D310" s="397">
        <v>4607091383836</v>
      </c>
      <c r="E310" s="391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0"/>
      <c r="Q310" s="390"/>
      <c r="R310" s="390"/>
      <c r="S310" s="391"/>
      <c r="T310" s="34"/>
      <c r="U310" s="34"/>
      <c r="V310" s="35" t="s">
        <v>66</v>
      </c>
      <c r="W310" s="382">
        <v>0</v>
      </c>
      <c r="X310" s="38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2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408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409"/>
      <c r="O311" s="386" t="s">
        <v>70</v>
      </c>
      <c r="P311" s="387"/>
      <c r="Q311" s="387"/>
      <c r="R311" s="387"/>
      <c r="S311" s="387"/>
      <c r="T311" s="387"/>
      <c r="U311" s="388"/>
      <c r="V311" s="37" t="s">
        <v>71</v>
      </c>
      <c r="W311" s="384">
        <f>IFERROR(W310/H310,"0")</f>
        <v>0</v>
      </c>
      <c r="X311" s="384">
        <f>IFERROR(X310/H310,"0")</f>
        <v>0</v>
      </c>
      <c r="Y311" s="384">
        <f>IFERROR(IF(Y310="",0,Y310),"0")</f>
        <v>0</v>
      </c>
      <c r="Z311" s="385"/>
      <c r="AA311" s="385"/>
    </row>
    <row r="312" spans="1:67" hidden="1" x14ac:dyDescent="0.2">
      <c r="A312" s="393"/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409"/>
      <c r="O312" s="386" t="s">
        <v>70</v>
      </c>
      <c r="P312" s="387"/>
      <c r="Q312" s="387"/>
      <c r="R312" s="387"/>
      <c r="S312" s="387"/>
      <c r="T312" s="387"/>
      <c r="U312" s="388"/>
      <c r="V312" s="37" t="s">
        <v>66</v>
      </c>
      <c r="W312" s="384">
        <f>IFERROR(SUM(W310:W310),"0")</f>
        <v>0</v>
      </c>
      <c r="X312" s="384">
        <f>IFERROR(SUM(X310:X310),"0")</f>
        <v>0</v>
      </c>
      <c r="Y312" s="37"/>
      <c r="Z312" s="385"/>
      <c r="AA312" s="385"/>
    </row>
    <row r="313" spans="1:67" ht="14.25" hidden="1" customHeight="1" x14ac:dyDescent="0.25">
      <c r="A313" s="392" t="s">
        <v>72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75"/>
      <c r="AA313" s="375"/>
    </row>
    <row r="314" spans="1:67" ht="27" hidden="1" customHeight="1" x14ac:dyDescent="0.25">
      <c r="A314" s="54" t="s">
        <v>480</v>
      </c>
      <c r="B314" s="54" t="s">
        <v>481</v>
      </c>
      <c r="C314" s="31">
        <v>4301051142</v>
      </c>
      <c r="D314" s="397">
        <v>4607091387919</v>
      </c>
      <c r="E314" s="391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0"/>
      <c r="Q314" s="390"/>
      <c r="R314" s="390"/>
      <c r="S314" s="391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397">
        <v>4680115883604</v>
      </c>
      <c r="E315" s="391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128</v>
      </c>
      <c r="M315" s="33"/>
      <c r="N315" s="32">
        <v>45</v>
      </c>
      <c r="O315" s="76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0"/>
      <c r="Q315" s="390"/>
      <c r="R315" s="390"/>
      <c r="S315" s="391"/>
      <c r="T315" s="34"/>
      <c r="U315" s="34"/>
      <c r="V315" s="35" t="s">
        <v>66</v>
      </c>
      <c r="W315" s="382">
        <v>630</v>
      </c>
      <c r="X315" s="383">
        <f>IFERROR(IF(W315="",0,CEILING((W315/$H315),1)*$H315),"")</f>
        <v>630</v>
      </c>
      <c r="Y315" s="36">
        <f>IFERROR(IF(X315=0,"",ROUNDUP(X315/H315,0)*0.00753),"")</f>
        <v>2.2589999999999999</v>
      </c>
      <c r="Z315" s="56"/>
      <c r="AA315" s="57"/>
      <c r="AE315" s="64"/>
      <c r="BB315" s="244" t="s">
        <v>1</v>
      </c>
      <c r="BL315" s="64">
        <f>IFERROR(W315*I315/H315,"0")</f>
        <v>711.59999999999991</v>
      </c>
      <c r="BM315" s="64">
        <f>IFERROR(X315*I315/H315,"0")</f>
        <v>711.59999999999991</v>
      </c>
      <c r="BN315" s="64">
        <f>IFERROR(1/J315*(W315/H315),"0")</f>
        <v>1.9230769230769229</v>
      </c>
      <c r="BO315" s="64">
        <f>IFERROR(1/J315*(X315/H315),"0")</f>
        <v>1.9230769230769229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397">
        <v>4680115883567</v>
      </c>
      <c r="E316" s="391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0"/>
      <c r="Q316" s="390"/>
      <c r="R316" s="390"/>
      <c r="S316" s="391"/>
      <c r="T316" s="34"/>
      <c r="U316" s="34"/>
      <c r="V316" s="35" t="s">
        <v>66</v>
      </c>
      <c r="W316" s="382">
        <v>252</v>
      </c>
      <c r="X316" s="383">
        <f>IFERROR(IF(W316="",0,CEILING((W316/$H316),1)*$H316),"")</f>
        <v>252</v>
      </c>
      <c r="Y316" s="36">
        <f>IFERROR(IF(X316=0,"",ROUNDUP(X316/H316,0)*0.00753),"")</f>
        <v>0.90360000000000007</v>
      </c>
      <c r="Z316" s="56"/>
      <c r="AA316" s="57"/>
      <c r="AE316" s="64"/>
      <c r="BB316" s="245" t="s">
        <v>1</v>
      </c>
      <c r="BL316" s="64">
        <f>IFERROR(W316*I316/H316,"0")</f>
        <v>283.19999999999993</v>
      </c>
      <c r="BM316" s="64">
        <f>IFERROR(X316*I316/H316,"0")</f>
        <v>283.19999999999993</v>
      </c>
      <c r="BN316" s="64">
        <f>IFERROR(1/J316*(W316/H316),"0")</f>
        <v>0.76923076923076916</v>
      </c>
      <c r="BO316" s="64">
        <f>IFERROR(1/J316*(X316/H316),"0")</f>
        <v>0.76923076923076916</v>
      </c>
    </row>
    <row r="317" spans="1:67" x14ac:dyDescent="0.2">
      <c r="A317" s="408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409"/>
      <c r="O317" s="386" t="s">
        <v>70</v>
      </c>
      <c r="P317" s="387"/>
      <c r="Q317" s="387"/>
      <c r="R317" s="387"/>
      <c r="S317" s="387"/>
      <c r="T317" s="387"/>
      <c r="U317" s="388"/>
      <c r="V317" s="37" t="s">
        <v>71</v>
      </c>
      <c r="W317" s="384">
        <f>IFERROR(W314/H314,"0")+IFERROR(W315/H315,"0")+IFERROR(W316/H316,"0")</f>
        <v>420</v>
      </c>
      <c r="X317" s="384">
        <f>IFERROR(X314/H314,"0")+IFERROR(X315/H315,"0")+IFERROR(X316/H316,"0")</f>
        <v>420</v>
      </c>
      <c r="Y317" s="384">
        <f>IFERROR(IF(Y314="",0,Y314),"0")+IFERROR(IF(Y315="",0,Y315),"0")+IFERROR(IF(Y316="",0,Y316),"0")</f>
        <v>3.1625999999999999</v>
      </c>
      <c r="Z317" s="385"/>
      <c r="AA317" s="385"/>
    </row>
    <row r="318" spans="1:67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409"/>
      <c r="O318" s="386" t="s">
        <v>70</v>
      </c>
      <c r="P318" s="387"/>
      <c r="Q318" s="387"/>
      <c r="R318" s="387"/>
      <c r="S318" s="387"/>
      <c r="T318" s="387"/>
      <c r="U318" s="388"/>
      <c r="V318" s="37" t="s">
        <v>66</v>
      </c>
      <c r="W318" s="384">
        <f>IFERROR(SUM(W314:W316),"0")</f>
        <v>882</v>
      </c>
      <c r="X318" s="384">
        <f>IFERROR(SUM(X314:X316),"0")</f>
        <v>882</v>
      </c>
      <c r="Y318" s="37"/>
      <c r="Z318" s="385"/>
      <c r="AA318" s="385"/>
    </row>
    <row r="319" spans="1:67" ht="14.25" hidden="1" customHeight="1" x14ac:dyDescent="0.25">
      <c r="A319" s="392" t="s">
        <v>91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75"/>
      <c r="AA319" s="375"/>
    </row>
    <row r="320" spans="1:67" ht="27" hidden="1" customHeight="1" x14ac:dyDescent="0.25">
      <c r="A320" s="54" t="s">
        <v>486</v>
      </c>
      <c r="B320" s="54" t="s">
        <v>487</v>
      </c>
      <c r="C320" s="31">
        <v>4301032015</v>
      </c>
      <c r="D320" s="397">
        <v>4607091383102</v>
      </c>
      <c r="E320" s="391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6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0"/>
      <c r="Q320" s="390"/>
      <c r="R320" s="390"/>
      <c r="S320" s="391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08"/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409"/>
      <c r="O321" s="386" t="s">
        <v>70</v>
      </c>
      <c r="P321" s="387"/>
      <c r="Q321" s="387"/>
      <c r="R321" s="387"/>
      <c r="S321" s="387"/>
      <c r="T321" s="387"/>
      <c r="U321" s="388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hidden="1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409"/>
      <c r="O322" s="386" t="s">
        <v>70</v>
      </c>
      <c r="P322" s="387"/>
      <c r="Q322" s="387"/>
      <c r="R322" s="387"/>
      <c r="S322" s="387"/>
      <c r="T322" s="387"/>
      <c r="U322" s="388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hidden="1" customHeight="1" x14ac:dyDescent="0.2">
      <c r="A323" s="412" t="s">
        <v>488</v>
      </c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3"/>
      <c r="O323" s="413"/>
      <c r="P323" s="413"/>
      <c r="Q323" s="413"/>
      <c r="R323" s="413"/>
      <c r="S323" s="413"/>
      <c r="T323" s="413"/>
      <c r="U323" s="413"/>
      <c r="V323" s="413"/>
      <c r="W323" s="413"/>
      <c r="X323" s="413"/>
      <c r="Y323" s="413"/>
      <c r="Z323" s="48"/>
      <c r="AA323" s="48"/>
    </row>
    <row r="324" spans="1:67" ht="16.5" hidden="1" customHeight="1" x14ac:dyDescent="0.25">
      <c r="A324" s="434" t="s">
        <v>489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76"/>
      <c r="AA324" s="376"/>
    </row>
    <row r="325" spans="1:67" ht="14.25" hidden="1" customHeight="1" x14ac:dyDescent="0.25">
      <c r="A325" s="392" t="s">
        <v>113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375"/>
      <c r="AA325" s="375"/>
    </row>
    <row r="326" spans="1:67" ht="27" hidden="1" customHeight="1" x14ac:dyDescent="0.25">
      <c r="A326" s="54" t="s">
        <v>490</v>
      </c>
      <c r="B326" s="54" t="s">
        <v>491</v>
      </c>
      <c r="C326" s="31">
        <v>4301011875</v>
      </c>
      <c r="D326" s="397">
        <v>4680115884885</v>
      </c>
      <c r="E326" s="391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41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0"/>
      <c r="Q326" s="390"/>
      <c r="R326" s="390"/>
      <c r="S326" s="391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hidden="1" customHeight="1" x14ac:dyDescent="0.25">
      <c r="A327" s="54" t="s">
        <v>492</v>
      </c>
      <c r="B327" s="54" t="s">
        <v>493</v>
      </c>
      <c r="C327" s="31">
        <v>4301011874</v>
      </c>
      <c r="D327" s="397">
        <v>4680115884892</v>
      </c>
      <c r="E327" s="391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75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0"/>
      <c r="Q327" s="390"/>
      <c r="R327" s="390"/>
      <c r="S327" s="391"/>
      <c r="T327" s="34"/>
      <c r="U327" s="34"/>
      <c r="V327" s="35" t="s">
        <v>66</v>
      </c>
      <c r="W327" s="382">
        <v>0</v>
      </c>
      <c r="X327" s="383">
        <f t="shared" si="59"/>
        <v>0</v>
      </c>
      <c r="Y327" s="36" t="str">
        <f>IFERROR(IF(X327=0,"",ROUNDUP(X327/H327,0)*0.02175),"")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97">
        <v>4680115884830</v>
      </c>
      <c r="E328" s="391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0"/>
      <c r="Q328" s="390"/>
      <c r="R328" s="390"/>
      <c r="S328" s="391"/>
      <c r="T328" s="34"/>
      <c r="U328" s="34"/>
      <c r="V328" s="35" t="s">
        <v>66</v>
      </c>
      <c r="W328" s="382">
        <v>2000</v>
      </c>
      <c r="X328" s="383">
        <f t="shared" si="59"/>
        <v>2010</v>
      </c>
      <c r="Y328" s="36">
        <f>IFERROR(IF(X328=0,"",ROUNDUP(X328/H328,0)*0.02175),"")</f>
        <v>2.9144999999999999</v>
      </c>
      <c r="Z328" s="56"/>
      <c r="AA328" s="57"/>
      <c r="AE328" s="64"/>
      <c r="BB328" s="249" t="s">
        <v>1</v>
      </c>
      <c r="BL328" s="64">
        <f t="shared" si="60"/>
        <v>2064</v>
      </c>
      <c r="BM328" s="64">
        <f t="shared" si="61"/>
        <v>2074.3200000000002</v>
      </c>
      <c r="BN328" s="64">
        <f t="shared" si="62"/>
        <v>2.7777777777777777</v>
      </c>
      <c r="BO328" s="64">
        <f t="shared" si="63"/>
        <v>2.7916666666666665</v>
      </c>
    </row>
    <row r="329" spans="1:67" ht="27" hidden="1" customHeight="1" x14ac:dyDescent="0.25">
      <c r="A329" s="54" t="s">
        <v>494</v>
      </c>
      <c r="B329" s="54" t="s">
        <v>496</v>
      </c>
      <c r="C329" s="31">
        <v>4301011943</v>
      </c>
      <c r="D329" s="397">
        <v>4680115884830</v>
      </c>
      <c r="E329" s="391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0"/>
      <c r="Q329" s="390"/>
      <c r="R329" s="390"/>
      <c r="S329" s="391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hidden="1" customHeight="1" x14ac:dyDescent="0.25">
      <c r="A330" s="54" t="s">
        <v>497</v>
      </c>
      <c r="B330" s="54" t="s">
        <v>498</v>
      </c>
      <c r="C330" s="31">
        <v>4301011869</v>
      </c>
      <c r="D330" s="397">
        <v>4680115884847</v>
      </c>
      <c r="E330" s="391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0"/>
      <c r="Q330" s="390"/>
      <c r="R330" s="390"/>
      <c r="S330" s="391"/>
      <c r="T330" s="34"/>
      <c r="U330" s="34"/>
      <c r="V330" s="35" t="s">
        <v>66</v>
      </c>
      <c r="W330" s="382">
        <v>0</v>
      </c>
      <c r="X330" s="383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hidden="1" customHeight="1" x14ac:dyDescent="0.25">
      <c r="A331" s="54" t="s">
        <v>497</v>
      </c>
      <c r="B331" s="54" t="s">
        <v>499</v>
      </c>
      <c r="C331" s="31">
        <v>4301011946</v>
      </c>
      <c r="D331" s="397">
        <v>4680115884847</v>
      </c>
      <c r="E331" s="391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3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0"/>
      <c r="Q331" s="390"/>
      <c r="R331" s="390"/>
      <c r="S331" s="391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hidden="1" customHeight="1" x14ac:dyDescent="0.25">
      <c r="A332" s="54" t="s">
        <v>500</v>
      </c>
      <c r="B332" s="54" t="s">
        <v>501</v>
      </c>
      <c r="C332" s="31">
        <v>4301011870</v>
      </c>
      <c r="D332" s="397">
        <v>4680115884854</v>
      </c>
      <c r="E332" s="391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6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0"/>
      <c r="Q332" s="390"/>
      <c r="R332" s="390"/>
      <c r="S332" s="391"/>
      <c r="T332" s="34"/>
      <c r="U332" s="34"/>
      <c r="V332" s="35" t="s">
        <v>66</v>
      </c>
      <c r="W332" s="382">
        <v>0</v>
      </c>
      <c r="X332" s="383">
        <f t="shared" si="59"/>
        <v>0</v>
      </c>
      <c r="Y332" s="36" t="str">
        <f>IFERROR(IF(X332=0,"",ROUNDUP(X332/H332,0)*0.02175),"")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500</v>
      </c>
      <c r="B333" s="54" t="s">
        <v>502</v>
      </c>
      <c r="C333" s="31">
        <v>4301011947</v>
      </c>
      <c r="D333" s="397">
        <v>4680115884854</v>
      </c>
      <c r="E333" s="391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5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0"/>
      <c r="Q333" s="390"/>
      <c r="R333" s="390"/>
      <c r="S333" s="391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hidden="1" customHeight="1" x14ac:dyDescent="0.25">
      <c r="A334" s="54" t="s">
        <v>503</v>
      </c>
      <c r="B334" s="54" t="s">
        <v>504</v>
      </c>
      <c r="C334" s="31">
        <v>4301011871</v>
      </c>
      <c r="D334" s="397">
        <v>4680115884908</v>
      </c>
      <c r="E334" s="391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5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0"/>
      <c r="Q334" s="390"/>
      <c r="R334" s="390"/>
      <c r="S334" s="391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4301011868</v>
      </c>
      <c r="D335" s="397">
        <v>4680115884861</v>
      </c>
      <c r="E335" s="391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0"/>
      <c r="Q335" s="390"/>
      <c r="R335" s="390"/>
      <c r="S335" s="391"/>
      <c r="T335" s="34"/>
      <c r="U335" s="34"/>
      <c r="V335" s="35" t="s">
        <v>66</v>
      </c>
      <c r="W335" s="382">
        <v>0</v>
      </c>
      <c r="X335" s="383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t="27" hidden="1" customHeight="1" x14ac:dyDescent="0.25">
      <c r="A336" s="54" t="s">
        <v>507</v>
      </c>
      <c r="B336" s="54" t="s">
        <v>508</v>
      </c>
      <c r="C336" s="31">
        <v>4301011952</v>
      </c>
      <c r="D336" s="397">
        <v>4680115884922</v>
      </c>
      <c r="E336" s="391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0"/>
      <c r="Q336" s="390"/>
      <c r="R336" s="390"/>
      <c r="S336" s="391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4301011433</v>
      </c>
      <c r="D337" s="397">
        <v>4680115882638</v>
      </c>
      <c r="E337" s="391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4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0"/>
      <c r="Q337" s="390"/>
      <c r="R337" s="390"/>
      <c r="S337" s="391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408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409"/>
      <c r="O338" s="386" t="s">
        <v>70</v>
      </c>
      <c r="P338" s="387"/>
      <c r="Q338" s="387"/>
      <c r="R338" s="387"/>
      <c r="S338" s="387"/>
      <c r="T338" s="387"/>
      <c r="U338" s="388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133.33333333333334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134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2.9144999999999999</v>
      </c>
      <c r="Z338" s="385"/>
      <c r="AA338" s="385"/>
    </row>
    <row r="339" spans="1:67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409"/>
      <c r="O339" s="386" t="s">
        <v>70</v>
      </c>
      <c r="P339" s="387"/>
      <c r="Q339" s="387"/>
      <c r="R339" s="387"/>
      <c r="S339" s="387"/>
      <c r="T339" s="387"/>
      <c r="U339" s="388"/>
      <c r="V339" s="37" t="s">
        <v>66</v>
      </c>
      <c r="W339" s="384">
        <f>IFERROR(SUM(W326:W337),"0")</f>
        <v>2000</v>
      </c>
      <c r="X339" s="384">
        <f>IFERROR(SUM(X326:X337),"0")</f>
        <v>2010</v>
      </c>
      <c r="Y339" s="37"/>
      <c r="Z339" s="385"/>
      <c r="AA339" s="385"/>
    </row>
    <row r="340" spans="1:67" ht="14.25" hidden="1" customHeight="1" x14ac:dyDescent="0.25">
      <c r="A340" s="392" t="s">
        <v>105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75"/>
      <c r="AA340" s="375"/>
    </row>
    <row r="341" spans="1:67" ht="27" hidden="1" customHeight="1" x14ac:dyDescent="0.25">
      <c r="A341" s="54" t="s">
        <v>511</v>
      </c>
      <c r="B341" s="54" t="s">
        <v>512</v>
      </c>
      <c r="C341" s="31">
        <v>4301020178</v>
      </c>
      <c r="D341" s="397">
        <v>4607091383980</v>
      </c>
      <c r="E341" s="391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0"/>
      <c r="Q341" s="390"/>
      <c r="R341" s="390"/>
      <c r="S341" s="391"/>
      <c r="T341" s="34"/>
      <c r="U341" s="34"/>
      <c r="V341" s="35" t="s">
        <v>66</v>
      </c>
      <c r="W341" s="382">
        <v>0</v>
      </c>
      <c r="X341" s="383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59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513</v>
      </c>
      <c r="B342" s="54" t="s">
        <v>514</v>
      </c>
      <c r="C342" s="31">
        <v>4301020179</v>
      </c>
      <c r="D342" s="397">
        <v>4607091384178</v>
      </c>
      <c r="E342" s="391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0"/>
      <c r="Q342" s="390"/>
      <c r="R342" s="390"/>
      <c r="S342" s="391"/>
      <c r="T342" s="34"/>
      <c r="U342" s="34"/>
      <c r="V342" s="35" t="s">
        <v>66</v>
      </c>
      <c r="W342" s="382">
        <v>0</v>
      </c>
      <c r="X342" s="383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0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idden="1" x14ac:dyDescent="0.2">
      <c r="A343" s="408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409"/>
      <c r="O343" s="386" t="s">
        <v>70</v>
      </c>
      <c r="P343" s="387"/>
      <c r="Q343" s="387"/>
      <c r="R343" s="387"/>
      <c r="S343" s="387"/>
      <c r="T343" s="387"/>
      <c r="U343" s="388"/>
      <c r="V343" s="37" t="s">
        <v>71</v>
      </c>
      <c r="W343" s="384">
        <f>IFERROR(W341/H341,"0")+IFERROR(W342/H342,"0")</f>
        <v>0</v>
      </c>
      <c r="X343" s="384">
        <f>IFERROR(X341/H341,"0")+IFERROR(X342/H342,"0")</f>
        <v>0</v>
      </c>
      <c r="Y343" s="384">
        <f>IFERROR(IF(Y341="",0,Y341),"0")+IFERROR(IF(Y342="",0,Y342),"0")</f>
        <v>0</v>
      </c>
      <c r="Z343" s="385"/>
      <c r="AA343" s="385"/>
    </row>
    <row r="344" spans="1:67" hidden="1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409"/>
      <c r="O344" s="386" t="s">
        <v>70</v>
      </c>
      <c r="P344" s="387"/>
      <c r="Q344" s="387"/>
      <c r="R344" s="387"/>
      <c r="S344" s="387"/>
      <c r="T344" s="387"/>
      <c r="U344" s="388"/>
      <c r="V344" s="37" t="s">
        <v>66</v>
      </c>
      <c r="W344" s="384">
        <f>IFERROR(SUM(W341:W342),"0")</f>
        <v>0</v>
      </c>
      <c r="X344" s="384">
        <f>IFERROR(SUM(X341:X342),"0")</f>
        <v>0</v>
      </c>
      <c r="Y344" s="37"/>
      <c r="Z344" s="385"/>
      <c r="AA344" s="385"/>
    </row>
    <row r="345" spans="1:67" ht="14.25" hidden="1" customHeight="1" x14ac:dyDescent="0.25">
      <c r="A345" s="392" t="s">
        <v>72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75"/>
      <c r="AA345" s="375"/>
    </row>
    <row r="346" spans="1:67" ht="27" hidden="1" customHeight="1" x14ac:dyDescent="0.25">
      <c r="A346" s="54" t="s">
        <v>515</v>
      </c>
      <c r="B346" s="54" t="s">
        <v>516</v>
      </c>
      <c r="C346" s="31">
        <v>4301051639</v>
      </c>
      <c r="D346" s="397">
        <v>4607091383928</v>
      </c>
      <c r="E346" s="391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5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0"/>
      <c r="Q346" s="390"/>
      <c r="R346" s="390"/>
      <c r="S346" s="391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515</v>
      </c>
      <c r="B347" s="54" t="s">
        <v>517</v>
      </c>
      <c r="C347" s="31">
        <v>4301051560</v>
      </c>
      <c r="D347" s="397">
        <v>4607091383928</v>
      </c>
      <c r="E347" s="391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128</v>
      </c>
      <c r="M347" s="33"/>
      <c r="N347" s="32">
        <v>40</v>
      </c>
      <c r="O347" s="4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0"/>
      <c r="Q347" s="390"/>
      <c r="R347" s="390"/>
      <c r="S347" s="391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518</v>
      </c>
      <c r="B348" s="54" t="s">
        <v>519</v>
      </c>
      <c r="C348" s="31">
        <v>4301051636</v>
      </c>
      <c r="D348" s="397">
        <v>4607091384260</v>
      </c>
      <c r="E348" s="391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7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0"/>
      <c r="Q348" s="390"/>
      <c r="R348" s="390"/>
      <c r="S348" s="391"/>
      <c r="T348" s="34"/>
      <c r="U348" s="34"/>
      <c r="V348" s="35" t="s">
        <v>66</v>
      </c>
      <c r="W348" s="382">
        <v>0</v>
      </c>
      <c r="X348" s="38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3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idden="1" x14ac:dyDescent="0.2">
      <c r="A349" s="408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409"/>
      <c r="O349" s="386" t="s">
        <v>70</v>
      </c>
      <c r="P349" s="387"/>
      <c r="Q349" s="387"/>
      <c r="R349" s="387"/>
      <c r="S349" s="387"/>
      <c r="T349" s="387"/>
      <c r="U349" s="388"/>
      <c r="V349" s="37" t="s">
        <v>71</v>
      </c>
      <c r="W349" s="384">
        <f>IFERROR(W346/H346,"0")+IFERROR(W347/H347,"0")+IFERROR(W348/H348,"0")</f>
        <v>0</v>
      </c>
      <c r="X349" s="384">
        <f>IFERROR(X346/H346,"0")+IFERROR(X347/H347,"0")+IFERROR(X348/H348,"0")</f>
        <v>0</v>
      </c>
      <c r="Y349" s="384">
        <f>IFERROR(IF(Y346="",0,Y346),"0")+IFERROR(IF(Y347="",0,Y347),"0")+IFERROR(IF(Y348="",0,Y348),"0")</f>
        <v>0</v>
      </c>
      <c r="Z349" s="385"/>
      <c r="AA349" s="385"/>
    </row>
    <row r="350" spans="1:67" hidden="1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409"/>
      <c r="O350" s="386" t="s">
        <v>70</v>
      </c>
      <c r="P350" s="387"/>
      <c r="Q350" s="387"/>
      <c r="R350" s="387"/>
      <c r="S350" s="387"/>
      <c r="T350" s="387"/>
      <c r="U350" s="388"/>
      <c r="V350" s="37" t="s">
        <v>66</v>
      </c>
      <c r="W350" s="384">
        <f>IFERROR(SUM(W346:W348),"0")</f>
        <v>0</v>
      </c>
      <c r="X350" s="384">
        <f>IFERROR(SUM(X346:X348),"0")</f>
        <v>0</v>
      </c>
      <c r="Y350" s="37"/>
      <c r="Z350" s="385"/>
      <c r="AA350" s="385"/>
    </row>
    <row r="351" spans="1:67" ht="14.25" hidden="1" customHeight="1" x14ac:dyDescent="0.25">
      <c r="A351" s="392" t="s">
        <v>215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75"/>
      <c r="AA351" s="375"/>
    </row>
    <row r="352" spans="1:67" ht="16.5" hidden="1" customHeight="1" x14ac:dyDescent="0.25">
      <c r="A352" s="54" t="s">
        <v>520</v>
      </c>
      <c r="B352" s="54" t="s">
        <v>521</v>
      </c>
      <c r="C352" s="31">
        <v>4301060314</v>
      </c>
      <c r="D352" s="397">
        <v>4607091384673</v>
      </c>
      <c r="E352" s="391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6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90"/>
      <c r="Q352" s="390"/>
      <c r="R352" s="390"/>
      <c r="S352" s="391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hidden="1" customHeight="1" x14ac:dyDescent="0.25">
      <c r="A353" s="54" t="s">
        <v>520</v>
      </c>
      <c r="B353" s="54" t="s">
        <v>522</v>
      </c>
      <c r="C353" s="31">
        <v>4301060345</v>
      </c>
      <c r="D353" s="397">
        <v>4607091384673</v>
      </c>
      <c r="E353" s="391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390"/>
      <c r="Q353" s="390"/>
      <c r="R353" s="390"/>
      <c r="S353" s="391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8"/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409"/>
      <c r="O354" s="386" t="s">
        <v>70</v>
      </c>
      <c r="P354" s="387"/>
      <c r="Q354" s="387"/>
      <c r="R354" s="387"/>
      <c r="S354" s="387"/>
      <c r="T354" s="387"/>
      <c r="U354" s="388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hidden="1" x14ac:dyDescent="0.2">
      <c r="A355" s="39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409"/>
      <c r="O355" s="386" t="s">
        <v>70</v>
      </c>
      <c r="P355" s="387"/>
      <c r="Q355" s="387"/>
      <c r="R355" s="387"/>
      <c r="S355" s="387"/>
      <c r="T355" s="387"/>
      <c r="U355" s="388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hidden="1" customHeight="1" x14ac:dyDescent="0.25">
      <c r="A356" s="434" t="s">
        <v>523</v>
      </c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3"/>
      <c r="P356" s="393"/>
      <c r="Q356" s="393"/>
      <c r="R356" s="393"/>
      <c r="S356" s="393"/>
      <c r="T356" s="393"/>
      <c r="U356" s="393"/>
      <c r="V356" s="393"/>
      <c r="W356" s="393"/>
      <c r="X356" s="393"/>
      <c r="Y356" s="393"/>
      <c r="Z356" s="376"/>
      <c r="AA356" s="376"/>
    </row>
    <row r="357" spans="1:67" ht="14.25" hidden="1" customHeight="1" x14ac:dyDescent="0.25">
      <c r="A357" s="392" t="s">
        <v>113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5"/>
      <c r="AA357" s="375"/>
    </row>
    <row r="358" spans="1:67" ht="27" hidden="1" customHeight="1" x14ac:dyDescent="0.25">
      <c r="A358" s="54" t="s">
        <v>524</v>
      </c>
      <c r="B358" s="54" t="s">
        <v>525</v>
      </c>
      <c r="C358" s="31">
        <v>4301011483</v>
      </c>
      <c r="D358" s="397">
        <v>4680115881907</v>
      </c>
      <c r="E358" s="391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0"/>
      <c r="Q358" s="390"/>
      <c r="R358" s="390"/>
      <c r="S358" s="391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526</v>
      </c>
      <c r="B359" s="54" t="s">
        <v>527</v>
      </c>
      <c r="C359" s="31">
        <v>4301011655</v>
      </c>
      <c r="D359" s="397">
        <v>4680115883925</v>
      </c>
      <c r="E359" s="391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0"/>
      <c r="Q359" s="390"/>
      <c r="R359" s="390"/>
      <c r="S359" s="391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408"/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409"/>
      <c r="O360" s="386" t="s">
        <v>70</v>
      </c>
      <c r="P360" s="387"/>
      <c r="Q360" s="387"/>
      <c r="R360" s="387"/>
      <c r="S360" s="387"/>
      <c r="T360" s="387"/>
      <c r="U360" s="388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hidden="1" x14ac:dyDescent="0.2">
      <c r="A361" s="393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409"/>
      <c r="O361" s="386" t="s">
        <v>70</v>
      </c>
      <c r="P361" s="387"/>
      <c r="Q361" s="387"/>
      <c r="R361" s="387"/>
      <c r="S361" s="387"/>
      <c r="T361" s="387"/>
      <c r="U361" s="388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hidden="1" customHeight="1" x14ac:dyDescent="0.25">
      <c r="A362" s="392" t="s">
        <v>61</v>
      </c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3"/>
      <c r="P362" s="393"/>
      <c r="Q362" s="393"/>
      <c r="R362" s="393"/>
      <c r="S362" s="393"/>
      <c r="T362" s="393"/>
      <c r="U362" s="393"/>
      <c r="V362" s="393"/>
      <c r="W362" s="393"/>
      <c r="X362" s="393"/>
      <c r="Y362" s="393"/>
      <c r="Z362" s="375"/>
      <c r="AA362" s="375"/>
    </row>
    <row r="363" spans="1:67" ht="27" hidden="1" customHeight="1" x14ac:dyDescent="0.25">
      <c r="A363" s="54" t="s">
        <v>528</v>
      </c>
      <c r="B363" s="54" t="s">
        <v>529</v>
      </c>
      <c r="C363" s="31">
        <v>4301031139</v>
      </c>
      <c r="D363" s="397">
        <v>4607091384802</v>
      </c>
      <c r="E363" s="391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4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0"/>
      <c r="Q363" s="390"/>
      <c r="R363" s="390"/>
      <c r="S363" s="391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528</v>
      </c>
      <c r="B364" s="54" t="s">
        <v>530</v>
      </c>
      <c r="C364" s="31">
        <v>4301031303</v>
      </c>
      <c r="D364" s="397">
        <v>4607091384802</v>
      </c>
      <c r="E364" s="391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3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0"/>
      <c r="Q364" s="390"/>
      <c r="R364" s="390"/>
      <c r="S364" s="391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531</v>
      </c>
      <c r="B365" s="54" t="s">
        <v>532</v>
      </c>
      <c r="C365" s="31">
        <v>4301031304</v>
      </c>
      <c r="D365" s="397">
        <v>4607091384826</v>
      </c>
      <c r="E365" s="391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0"/>
      <c r="Q365" s="390"/>
      <c r="R365" s="390"/>
      <c r="S365" s="391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08"/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409"/>
      <c r="O366" s="386" t="s">
        <v>70</v>
      </c>
      <c r="P366" s="387"/>
      <c r="Q366" s="387"/>
      <c r="R366" s="387"/>
      <c r="S366" s="387"/>
      <c r="T366" s="387"/>
      <c r="U366" s="388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hidden="1" x14ac:dyDescent="0.2">
      <c r="A367" s="393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409"/>
      <c r="O367" s="386" t="s">
        <v>70</v>
      </c>
      <c r="P367" s="387"/>
      <c r="Q367" s="387"/>
      <c r="R367" s="387"/>
      <c r="S367" s="387"/>
      <c r="T367" s="387"/>
      <c r="U367" s="388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hidden="1" customHeight="1" x14ac:dyDescent="0.25">
      <c r="A368" s="392" t="s">
        <v>72</v>
      </c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393"/>
      <c r="P368" s="393"/>
      <c r="Q368" s="393"/>
      <c r="R368" s="393"/>
      <c r="S368" s="393"/>
      <c r="T368" s="393"/>
      <c r="U368" s="393"/>
      <c r="V368" s="393"/>
      <c r="W368" s="393"/>
      <c r="X368" s="393"/>
      <c r="Y368" s="393"/>
      <c r="Z368" s="375"/>
      <c r="AA368" s="375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397">
        <v>4607091384246</v>
      </c>
      <c r="E369" s="391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0"/>
      <c r="Q369" s="390"/>
      <c r="R369" s="390"/>
      <c r="S369" s="391"/>
      <c r="T369" s="34"/>
      <c r="U369" s="34"/>
      <c r="V369" s="35" t="s">
        <v>66</v>
      </c>
      <c r="W369" s="382">
        <v>4000</v>
      </c>
      <c r="X369" s="383">
        <f>IFERROR(IF(W369="",0,CEILING((W369/$H369),1)*$H369),"")</f>
        <v>4001.4</v>
      </c>
      <c r="Y369" s="36">
        <f>IFERROR(IF(X369=0,"",ROUNDUP(X369/H369,0)*0.02175),"")</f>
        <v>11.15775</v>
      </c>
      <c r="Z369" s="56"/>
      <c r="AA369" s="57"/>
      <c r="AE369" s="64"/>
      <c r="BB369" s="271" t="s">
        <v>1</v>
      </c>
      <c r="BL369" s="64">
        <f>IFERROR(W369*I369/H369,"0")</f>
        <v>4289.2307692307695</v>
      </c>
      <c r="BM369" s="64">
        <f>IFERROR(X369*I369/H369,"0")</f>
        <v>4290.732</v>
      </c>
      <c r="BN369" s="64">
        <f>IFERROR(1/J369*(W369/H369),"0")</f>
        <v>9.1575091575091569</v>
      </c>
      <c r="BO369" s="64">
        <f>IFERROR(1/J369*(X369/H369),"0")</f>
        <v>9.1607142857142847</v>
      </c>
    </row>
    <row r="370" spans="1:67" ht="27" hidden="1" customHeight="1" x14ac:dyDescent="0.25">
      <c r="A370" s="54" t="s">
        <v>535</v>
      </c>
      <c r="B370" s="54" t="s">
        <v>536</v>
      </c>
      <c r="C370" s="31">
        <v>4301051445</v>
      </c>
      <c r="D370" s="397">
        <v>4680115881976</v>
      </c>
      <c r="E370" s="391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7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0"/>
      <c r="Q370" s="390"/>
      <c r="R370" s="390"/>
      <c r="S370" s="391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537</v>
      </c>
      <c r="B371" s="54" t="s">
        <v>538</v>
      </c>
      <c r="C371" s="31">
        <v>4301051297</v>
      </c>
      <c r="D371" s="397">
        <v>4607091384253</v>
      </c>
      <c r="E371" s="391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390"/>
      <c r="Q371" s="390"/>
      <c r="R371" s="390"/>
      <c r="S371" s="391"/>
      <c r="T371" s="34"/>
      <c r="U371" s="34"/>
      <c r="V371" s="35" t="s">
        <v>66</v>
      </c>
      <c r="W371" s="382">
        <v>320</v>
      </c>
      <c r="X371" s="383">
        <f>IFERROR(IF(W371="",0,CEILING((W371/$H371),1)*$H371),"")</f>
        <v>321.59999999999997</v>
      </c>
      <c r="Y371" s="36">
        <f>IFERROR(IF(X371=0,"",ROUNDUP(X371/H371,0)*0.00753),"")</f>
        <v>1.00902</v>
      </c>
      <c r="Z371" s="56"/>
      <c r="AA371" s="57"/>
      <c r="AE371" s="64"/>
      <c r="BB371" s="273" t="s">
        <v>1</v>
      </c>
      <c r="BL371" s="64">
        <f>IFERROR(W371*I371/H371,"0")</f>
        <v>357.86666666666673</v>
      </c>
      <c r="BM371" s="64">
        <f>IFERROR(X371*I371/H371,"0")</f>
        <v>359.65600000000001</v>
      </c>
      <c r="BN371" s="64">
        <f>IFERROR(1/J371*(W371/H371),"0")</f>
        <v>0.85470085470085477</v>
      </c>
      <c r="BO371" s="64">
        <f>IFERROR(1/J371*(X371/H371),"0")</f>
        <v>0.85897435897435892</v>
      </c>
    </row>
    <row r="372" spans="1:67" ht="27" hidden="1" customHeight="1" x14ac:dyDescent="0.25">
      <c r="A372" s="54" t="s">
        <v>537</v>
      </c>
      <c r="B372" s="54" t="s">
        <v>539</v>
      </c>
      <c r="C372" s="31">
        <v>4301051634</v>
      </c>
      <c r="D372" s="397">
        <v>4607091384253</v>
      </c>
      <c r="E372" s="391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5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390"/>
      <c r="Q372" s="390"/>
      <c r="R372" s="390"/>
      <c r="S372" s="391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540</v>
      </c>
      <c r="B373" s="54" t="s">
        <v>541</v>
      </c>
      <c r="C373" s="31">
        <v>4301051444</v>
      </c>
      <c r="D373" s="397">
        <v>4680115881969</v>
      </c>
      <c r="E373" s="391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0"/>
      <c r="Q373" s="390"/>
      <c r="R373" s="390"/>
      <c r="S373" s="391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08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409"/>
      <c r="O374" s="386" t="s">
        <v>70</v>
      </c>
      <c r="P374" s="387"/>
      <c r="Q374" s="387"/>
      <c r="R374" s="387"/>
      <c r="S374" s="387"/>
      <c r="T374" s="387"/>
      <c r="U374" s="388"/>
      <c r="V374" s="37" t="s">
        <v>71</v>
      </c>
      <c r="W374" s="384">
        <f>IFERROR(W369/H369,"0")+IFERROR(W370/H370,"0")+IFERROR(W371/H371,"0")+IFERROR(W372/H372,"0")+IFERROR(W373/H373,"0")</f>
        <v>646.15384615384619</v>
      </c>
      <c r="X374" s="384">
        <f>IFERROR(X369/H369,"0")+IFERROR(X370/H370,"0")+IFERROR(X371/H371,"0")+IFERROR(X372/H372,"0")+IFERROR(X373/H373,"0")</f>
        <v>647</v>
      </c>
      <c r="Y374" s="384">
        <f>IFERROR(IF(Y369="",0,Y369),"0")+IFERROR(IF(Y370="",0,Y370),"0")+IFERROR(IF(Y371="",0,Y371),"0")+IFERROR(IF(Y372="",0,Y372),"0")+IFERROR(IF(Y373="",0,Y373),"0")</f>
        <v>12.16677</v>
      </c>
      <c r="Z374" s="385"/>
      <c r="AA374" s="385"/>
    </row>
    <row r="375" spans="1:67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409"/>
      <c r="O375" s="386" t="s">
        <v>70</v>
      </c>
      <c r="P375" s="387"/>
      <c r="Q375" s="387"/>
      <c r="R375" s="387"/>
      <c r="S375" s="387"/>
      <c r="T375" s="387"/>
      <c r="U375" s="388"/>
      <c r="V375" s="37" t="s">
        <v>66</v>
      </c>
      <c r="W375" s="384">
        <f>IFERROR(SUM(W369:W373),"0")</f>
        <v>4320</v>
      </c>
      <c r="X375" s="384">
        <f>IFERROR(SUM(X369:X373),"0")</f>
        <v>4323</v>
      </c>
      <c r="Y375" s="37"/>
      <c r="Z375" s="385"/>
      <c r="AA375" s="385"/>
    </row>
    <row r="376" spans="1:67" ht="14.25" hidden="1" customHeight="1" x14ac:dyDescent="0.25">
      <c r="A376" s="392" t="s">
        <v>215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75"/>
      <c r="AA376" s="375"/>
    </row>
    <row r="377" spans="1:67" ht="27" hidden="1" customHeight="1" x14ac:dyDescent="0.25">
      <c r="A377" s="54" t="s">
        <v>542</v>
      </c>
      <c r="B377" s="54" t="s">
        <v>543</v>
      </c>
      <c r="C377" s="31">
        <v>4301060322</v>
      </c>
      <c r="D377" s="397">
        <v>4607091389357</v>
      </c>
      <c r="E377" s="391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90"/>
      <c r="Q377" s="390"/>
      <c r="R377" s="390"/>
      <c r="S377" s="391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542</v>
      </c>
      <c r="B378" s="54" t="s">
        <v>544</v>
      </c>
      <c r="C378" s="31">
        <v>4301060377</v>
      </c>
      <c r="D378" s="397">
        <v>4607091389357</v>
      </c>
      <c r="E378" s="391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48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390"/>
      <c r="Q378" s="390"/>
      <c r="R378" s="390"/>
      <c r="S378" s="391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8"/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409"/>
      <c r="O379" s="386" t="s">
        <v>70</v>
      </c>
      <c r="P379" s="387"/>
      <c r="Q379" s="387"/>
      <c r="R379" s="387"/>
      <c r="S379" s="387"/>
      <c r="T379" s="387"/>
      <c r="U379" s="388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hidden="1" x14ac:dyDescent="0.2">
      <c r="A380" s="39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409"/>
      <c r="O380" s="386" t="s">
        <v>70</v>
      </c>
      <c r="P380" s="387"/>
      <c r="Q380" s="387"/>
      <c r="R380" s="387"/>
      <c r="S380" s="387"/>
      <c r="T380" s="387"/>
      <c r="U380" s="388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hidden="1" customHeight="1" x14ac:dyDescent="0.2">
      <c r="A381" s="412" t="s">
        <v>545</v>
      </c>
      <c r="B381" s="413"/>
      <c r="C381" s="413"/>
      <c r="D381" s="413"/>
      <c r="E381" s="413"/>
      <c r="F381" s="413"/>
      <c r="G381" s="413"/>
      <c r="H381" s="413"/>
      <c r="I381" s="413"/>
      <c r="J381" s="413"/>
      <c r="K381" s="413"/>
      <c r="L381" s="413"/>
      <c r="M381" s="413"/>
      <c r="N381" s="413"/>
      <c r="O381" s="413"/>
      <c r="P381" s="413"/>
      <c r="Q381" s="413"/>
      <c r="R381" s="413"/>
      <c r="S381" s="413"/>
      <c r="T381" s="413"/>
      <c r="U381" s="413"/>
      <c r="V381" s="413"/>
      <c r="W381" s="413"/>
      <c r="X381" s="413"/>
      <c r="Y381" s="413"/>
      <c r="Z381" s="48"/>
      <c r="AA381" s="48"/>
    </row>
    <row r="382" spans="1:67" ht="16.5" hidden="1" customHeight="1" x14ac:dyDescent="0.25">
      <c r="A382" s="434" t="s">
        <v>546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76"/>
      <c r="AA382" s="376"/>
    </row>
    <row r="383" spans="1:67" ht="14.25" hidden="1" customHeight="1" x14ac:dyDescent="0.25">
      <c r="A383" s="392" t="s">
        <v>113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5"/>
      <c r="AA383" s="375"/>
    </row>
    <row r="384" spans="1:67" ht="27" hidden="1" customHeight="1" x14ac:dyDescent="0.25">
      <c r="A384" s="54" t="s">
        <v>547</v>
      </c>
      <c r="B384" s="54" t="s">
        <v>548</v>
      </c>
      <c r="C384" s="31">
        <v>4301011428</v>
      </c>
      <c r="D384" s="397">
        <v>4607091389708</v>
      </c>
      <c r="E384" s="391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43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0"/>
      <c r="Q384" s="390"/>
      <c r="R384" s="390"/>
      <c r="S384" s="391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549</v>
      </c>
      <c r="B385" s="54" t="s">
        <v>550</v>
      </c>
      <c r="C385" s="31">
        <v>4301011427</v>
      </c>
      <c r="D385" s="397">
        <v>4607091389692</v>
      </c>
      <c r="E385" s="391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4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0"/>
      <c r="Q385" s="390"/>
      <c r="R385" s="390"/>
      <c r="S385" s="391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8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409"/>
      <c r="O386" s="386" t="s">
        <v>70</v>
      </c>
      <c r="P386" s="387"/>
      <c r="Q386" s="387"/>
      <c r="R386" s="387"/>
      <c r="S386" s="387"/>
      <c r="T386" s="387"/>
      <c r="U386" s="388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hidden="1" x14ac:dyDescent="0.2">
      <c r="A387" s="393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409"/>
      <c r="O387" s="386" t="s">
        <v>70</v>
      </c>
      <c r="P387" s="387"/>
      <c r="Q387" s="387"/>
      <c r="R387" s="387"/>
      <c r="S387" s="387"/>
      <c r="T387" s="387"/>
      <c r="U387" s="388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hidden="1" customHeight="1" x14ac:dyDescent="0.25">
      <c r="A388" s="392" t="s">
        <v>61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75"/>
      <c r="AA388" s="375"/>
    </row>
    <row r="389" spans="1:67" ht="27" hidden="1" customHeight="1" x14ac:dyDescent="0.25">
      <c r="A389" s="54" t="s">
        <v>551</v>
      </c>
      <c r="B389" s="54" t="s">
        <v>552</v>
      </c>
      <c r="C389" s="31">
        <v>4301031177</v>
      </c>
      <c r="D389" s="397">
        <v>4607091389753</v>
      </c>
      <c r="E389" s="391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3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0"/>
      <c r="Q389" s="390"/>
      <c r="R389" s="390"/>
      <c r="S389" s="391"/>
      <c r="T389" s="34"/>
      <c r="U389" s="34"/>
      <c r="V389" s="35" t="s">
        <v>66</v>
      </c>
      <c r="W389" s="382">
        <v>0</v>
      </c>
      <c r="X389" s="383">
        <f t="shared" ref="X389:X411" si="64">IFERROR(IF(W389="",0,CEILING((W389/$H389),1)*$H389),"")</f>
        <v>0</v>
      </c>
      <c r="Y389" s="36" t="str">
        <f t="shared" ref="Y389:Y395" si="65">IFERROR(IF(X389=0,"",ROUNDUP(X389/H389,0)*0.00753),"")</f>
        <v/>
      </c>
      <c r="Z389" s="56"/>
      <c r="AA389" s="57"/>
      <c r="AE389" s="64"/>
      <c r="BB389" s="280" t="s">
        <v>1</v>
      </c>
      <c r="BL389" s="64">
        <f t="shared" ref="BL389:BL411" si="66">IFERROR(W389*I389/H389,"0")</f>
        <v>0</v>
      </c>
      <c r="BM389" s="64">
        <f t="shared" ref="BM389:BM411" si="67">IFERROR(X389*I389/H389,"0")</f>
        <v>0</v>
      </c>
      <c r="BN389" s="64">
        <f t="shared" ref="BN389:BN411" si="68">IFERROR(1/J389*(W389/H389),"0")</f>
        <v>0</v>
      </c>
      <c r="BO389" s="64">
        <f t="shared" ref="BO389:BO411" si="69">IFERROR(1/J389*(X389/H389),"0")</f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4301031322</v>
      </c>
      <c r="D390" s="397">
        <v>4607091389753</v>
      </c>
      <c r="E390" s="391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80" t="s">
        <v>554</v>
      </c>
      <c r="P390" s="390"/>
      <c r="Q390" s="390"/>
      <c r="R390" s="390"/>
      <c r="S390" s="391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4301031174</v>
      </c>
      <c r="D391" s="397">
        <v>4607091389760</v>
      </c>
      <c r="E391" s="391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0"/>
      <c r="Q391" s="390"/>
      <c r="R391" s="390"/>
      <c r="S391" s="391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557</v>
      </c>
      <c r="C392" s="31">
        <v>4301031323</v>
      </c>
      <c r="D392" s="397">
        <v>4607091389760</v>
      </c>
      <c r="E392" s="391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0" t="s">
        <v>558</v>
      </c>
      <c r="P392" s="390"/>
      <c r="Q392" s="390"/>
      <c r="R392" s="390"/>
      <c r="S392" s="391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hidden="1" customHeight="1" x14ac:dyDescent="0.25">
      <c r="A393" s="54" t="s">
        <v>559</v>
      </c>
      <c r="B393" s="54" t="s">
        <v>560</v>
      </c>
      <c r="C393" s="31">
        <v>4301031356</v>
      </c>
      <c r="D393" s="397">
        <v>4607091389746</v>
      </c>
      <c r="E393" s="391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590" t="s">
        <v>561</v>
      </c>
      <c r="P393" s="390"/>
      <c r="Q393" s="390"/>
      <c r="R393" s="390"/>
      <c r="S393" s="391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397">
        <v>4607091389746</v>
      </c>
      <c r="E394" s="391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734" t="s">
        <v>561</v>
      </c>
      <c r="P394" s="390"/>
      <c r="Q394" s="390"/>
      <c r="R394" s="390"/>
      <c r="S394" s="391"/>
      <c r="T394" s="34"/>
      <c r="U394" s="34"/>
      <c r="V394" s="35" t="s">
        <v>66</v>
      </c>
      <c r="W394" s="382">
        <v>100</v>
      </c>
      <c r="X394" s="383">
        <f t="shared" si="64"/>
        <v>100.80000000000001</v>
      </c>
      <c r="Y394" s="36">
        <f t="shared" si="65"/>
        <v>0.18071999999999999</v>
      </c>
      <c r="Z394" s="56"/>
      <c r="AA394" s="57"/>
      <c r="AE394" s="64"/>
      <c r="BB394" s="285" t="s">
        <v>1</v>
      </c>
      <c r="BL394" s="64">
        <f t="shared" si="66"/>
        <v>105.47619047619047</v>
      </c>
      <c r="BM394" s="64">
        <f t="shared" si="67"/>
        <v>106.32000000000001</v>
      </c>
      <c r="BN394" s="64">
        <f t="shared" si="68"/>
        <v>0.15262515262515264</v>
      </c>
      <c r="BO394" s="64">
        <f t="shared" si="69"/>
        <v>0.15384615384615385</v>
      </c>
    </row>
    <row r="395" spans="1:67" ht="37.5" hidden="1" customHeight="1" x14ac:dyDescent="0.25">
      <c r="A395" s="54" t="s">
        <v>563</v>
      </c>
      <c r="B395" s="54" t="s">
        <v>564</v>
      </c>
      <c r="C395" s="31">
        <v>4301031236</v>
      </c>
      <c r="D395" s="397">
        <v>4680115882928</v>
      </c>
      <c r="E395" s="391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6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0"/>
      <c r="Q395" s="390"/>
      <c r="R395" s="390"/>
      <c r="S395" s="391"/>
      <c r="T395" s="34"/>
      <c r="U395" s="34"/>
      <c r="V395" s="35" t="s">
        <v>66</v>
      </c>
      <c r="W395" s="382">
        <v>0</v>
      </c>
      <c r="X395" s="383">
        <f t="shared" si="64"/>
        <v>0</v>
      </c>
      <c r="Y395" s="36" t="str">
        <f t="shared" si="65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4301031335</v>
      </c>
      <c r="D396" s="397">
        <v>4680115883147</v>
      </c>
      <c r="E396" s="391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9" t="s">
        <v>567</v>
      </c>
      <c r="P396" s="390"/>
      <c r="Q396" s="390"/>
      <c r="R396" s="390"/>
      <c r="S396" s="391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568</v>
      </c>
      <c r="C397" s="31">
        <v>4301031257</v>
      </c>
      <c r="D397" s="397">
        <v>4680115883147</v>
      </c>
      <c r="E397" s="391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0"/>
      <c r="Q397" s="390"/>
      <c r="R397" s="390"/>
      <c r="S397" s="391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hidden="1" customHeight="1" x14ac:dyDescent="0.25">
      <c r="A398" s="54" t="s">
        <v>569</v>
      </c>
      <c r="B398" s="54" t="s">
        <v>570</v>
      </c>
      <c r="C398" s="31">
        <v>4301031178</v>
      </c>
      <c r="D398" s="397">
        <v>4607091384338</v>
      </c>
      <c r="E398" s="391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0"/>
      <c r="Q398" s="390"/>
      <c r="R398" s="390"/>
      <c r="S398" s="391"/>
      <c r="T398" s="34"/>
      <c r="U398" s="34"/>
      <c r="V398" s="35" t="s">
        <v>66</v>
      </c>
      <c r="W398" s="382">
        <v>0</v>
      </c>
      <c r="X398" s="383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27" hidden="1" customHeight="1" x14ac:dyDescent="0.25">
      <c r="A399" s="54" t="s">
        <v>569</v>
      </c>
      <c r="B399" s="54" t="s">
        <v>571</v>
      </c>
      <c r="C399" s="31">
        <v>4301031330</v>
      </c>
      <c r="D399" s="397">
        <v>4607091384338</v>
      </c>
      <c r="E399" s="391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69" t="s">
        <v>572</v>
      </c>
      <c r="P399" s="390"/>
      <c r="Q399" s="390"/>
      <c r="R399" s="390"/>
      <c r="S399" s="391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4301031336</v>
      </c>
      <c r="D400" s="397">
        <v>4680115883154</v>
      </c>
      <c r="E400" s="391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509" t="s">
        <v>575</v>
      </c>
      <c r="P400" s="390"/>
      <c r="Q400" s="390"/>
      <c r="R400" s="390"/>
      <c r="S400" s="391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576</v>
      </c>
      <c r="C401" s="31">
        <v>4301031254</v>
      </c>
      <c r="D401" s="397">
        <v>4680115883154</v>
      </c>
      <c r="E401" s="391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0"/>
      <c r="Q401" s="390"/>
      <c r="R401" s="390"/>
      <c r="S401" s="391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hidden="1" customHeight="1" x14ac:dyDescent="0.25">
      <c r="A402" s="54" t="s">
        <v>577</v>
      </c>
      <c r="B402" s="54" t="s">
        <v>578</v>
      </c>
      <c r="C402" s="31">
        <v>4301031171</v>
      </c>
      <c r="D402" s="397">
        <v>4607091389524</v>
      </c>
      <c r="E402" s="391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0"/>
      <c r="Q402" s="390"/>
      <c r="R402" s="390"/>
      <c r="S402" s="391"/>
      <c r="T402" s="34"/>
      <c r="U402" s="34"/>
      <c r="V402" s="35" t="s">
        <v>66</v>
      </c>
      <c r="W402" s="382">
        <v>0</v>
      </c>
      <c r="X402" s="383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37.5" hidden="1" customHeight="1" x14ac:dyDescent="0.25">
      <c r="A403" s="54" t="s">
        <v>577</v>
      </c>
      <c r="B403" s="54" t="s">
        <v>579</v>
      </c>
      <c r="C403" s="31">
        <v>4301031331</v>
      </c>
      <c r="D403" s="397">
        <v>4607091389524</v>
      </c>
      <c r="E403" s="391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41" t="s">
        <v>580</v>
      </c>
      <c r="P403" s="390"/>
      <c r="Q403" s="390"/>
      <c r="R403" s="390"/>
      <c r="S403" s="391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4301031337</v>
      </c>
      <c r="D404" s="397">
        <v>4680115883161</v>
      </c>
      <c r="E404" s="391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70" t="s">
        <v>583</v>
      </c>
      <c r="P404" s="390"/>
      <c r="Q404" s="390"/>
      <c r="R404" s="390"/>
      <c r="S404" s="391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581</v>
      </c>
      <c r="B405" s="54" t="s">
        <v>584</v>
      </c>
      <c r="C405" s="31">
        <v>4301031258</v>
      </c>
      <c r="D405" s="397">
        <v>4680115883161</v>
      </c>
      <c r="E405" s="391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390"/>
      <c r="Q405" s="390"/>
      <c r="R405" s="390"/>
      <c r="S405" s="391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585</v>
      </c>
      <c r="B406" s="54" t="s">
        <v>586</v>
      </c>
      <c r="C406" s="31">
        <v>4301031332</v>
      </c>
      <c r="D406" s="397">
        <v>4607091384345</v>
      </c>
      <c r="E406" s="391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7" t="s">
        <v>587</v>
      </c>
      <c r="P406" s="390"/>
      <c r="Q406" s="390"/>
      <c r="R406" s="390"/>
      <c r="S406" s="391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588</v>
      </c>
      <c r="B407" s="54" t="s">
        <v>589</v>
      </c>
      <c r="C407" s="31">
        <v>4301031256</v>
      </c>
      <c r="D407" s="397">
        <v>4680115883178</v>
      </c>
      <c r="E407" s="391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1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0"/>
      <c r="Q407" s="390"/>
      <c r="R407" s="390"/>
      <c r="S407" s="391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4301031333</v>
      </c>
      <c r="D408" s="397">
        <v>4607091389531</v>
      </c>
      <c r="E408" s="391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63" t="s">
        <v>592</v>
      </c>
      <c r="P408" s="390"/>
      <c r="Q408" s="390"/>
      <c r="R408" s="390"/>
      <c r="S408" s="391"/>
      <c r="T408" s="34"/>
      <c r="U408" s="34"/>
      <c r="V408" s="35" t="s">
        <v>66</v>
      </c>
      <c r="W408" s="382">
        <v>0</v>
      </c>
      <c r="X408" s="383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4301031172</v>
      </c>
      <c r="D409" s="397">
        <v>4607091389531</v>
      </c>
      <c r="E409" s="391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0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390"/>
      <c r="Q409" s="390"/>
      <c r="R409" s="390"/>
      <c r="S409" s="391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hidden="1" customHeight="1" x14ac:dyDescent="0.25">
      <c r="A410" s="54" t="s">
        <v>594</v>
      </c>
      <c r="B410" s="54" t="s">
        <v>595</v>
      </c>
      <c r="C410" s="31">
        <v>4301031338</v>
      </c>
      <c r="D410" s="397">
        <v>4680115883185</v>
      </c>
      <c r="E410" s="391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85" t="s">
        <v>596</v>
      </c>
      <c r="P410" s="390"/>
      <c r="Q410" s="390"/>
      <c r="R410" s="390"/>
      <c r="S410" s="391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hidden="1" customHeight="1" x14ac:dyDescent="0.25">
      <c r="A411" s="54" t="s">
        <v>594</v>
      </c>
      <c r="B411" s="54" t="s">
        <v>597</v>
      </c>
      <c r="C411" s="31">
        <v>4301031255</v>
      </c>
      <c r="D411" s="397">
        <v>4680115883185</v>
      </c>
      <c r="E411" s="391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5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390"/>
      <c r="Q411" s="390"/>
      <c r="R411" s="390"/>
      <c r="S411" s="391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408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409"/>
      <c r="O412" s="386" t="s">
        <v>70</v>
      </c>
      <c r="P412" s="387"/>
      <c r="Q412" s="387"/>
      <c r="R412" s="387"/>
      <c r="S412" s="387"/>
      <c r="T412" s="387"/>
      <c r="U412" s="388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23.80952380952381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24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0.18071999999999999</v>
      </c>
      <c r="Z412" s="385"/>
      <c r="AA412" s="385"/>
    </row>
    <row r="413" spans="1:67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409"/>
      <c r="O413" s="386" t="s">
        <v>70</v>
      </c>
      <c r="P413" s="387"/>
      <c r="Q413" s="387"/>
      <c r="R413" s="387"/>
      <c r="S413" s="387"/>
      <c r="T413" s="387"/>
      <c r="U413" s="388"/>
      <c r="V413" s="37" t="s">
        <v>66</v>
      </c>
      <c r="W413" s="384">
        <f>IFERROR(SUM(W389:W411),"0")</f>
        <v>100</v>
      </c>
      <c r="X413" s="384">
        <f>IFERROR(SUM(X389:X411),"0")</f>
        <v>100.80000000000001</v>
      </c>
      <c r="Y413" s="37"/>
      <c r="Z413" s="385"/>
      <c r="AA413" s="385"/>
    </row>
    <row r="414" spans="1:67" ht="14.25" hidden="1" customHeight="1" x14ac:dyDescent="0.25">
      <c r="A414" s="392" t="s">
        <v>72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5"/>
      <c r="AA414" s="375"/>
    </row>
    <row r="415" spans="1:67" ht="27" hidden="1" customHeight="1" x14ac:dyDescent="0.25">
      <c r="A415" s="54" t="s">
        <v>598</v>
      </c>
      <c r="B415" s="54" t="s">
        <v>599</v>
      </c>
      <c r="C415" s="31">
        <v>4301051431</v>
      </c>
      <c r="D415" s="397">
        <v>4607091389654</v>
      </c>
      <c r="E415" s="391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128</v>
      </c>
      <c r="M415" s="33"/>
      <c r="N415" s="32">
        <v>45</v>
      </c>
      <c r="O415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0"/>
      <c r="Q415" s="390"/>
      <c r="R415" s="390"/>
      <c r="S415" s="391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600</v>
      </c>
      <c r="B416" s="54" t="s">
        <v>601</v>
      </c>
      <c r="C416" s="31">
        <v>4301051284</v>
      </c>
      <c r="D416" s="397">
        <v>4607091384352</v>
      </c>
      <c r="E416" s="391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128</v>
      </c>
      <c r="M416" s="33"/>
      <c r="N416" s="32">
        <v>45</v>
      </c>
      <c r="O416" s="5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0"/>
      <c r="Q416" s="390"/>
      <c r="R416" s="390"/>
      <c r="S416" s="391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08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409"/>
      <c r="O417" s="386" t="s">
        <v>70</v>
      </c>
      <c r="P417" s="387"/>
      <c r="Q417" s="387"/>
      <c r="R417" s="387"/>
      <c r="S417" s="387"/>
      <c r="T417" s="387"/>
      <c r="U417" s="388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hidden="1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409"/>
      <c r="O418" s="386" t="s">
        <v>70</v>
      </c>
      <c r="P418" s="387"/>
      <c r="Q418" s="387"/>
      <c r="R418" s="387"/>
      <c r="S418" s="387"/>
      <c r="T418" s="387"/>
      <c r="U418" s="388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hidden="1" customHeight="1" x14ac:dyDescent="0.25">
      <c r="A419" s="392" t="s">
        <v>91</v>
      </c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  <c r="X419" s="393"/>
      <c r="Y419" s="393"/>
      <c r="Z419" s="375"/>
      <c r="AA419" s="375"/>
    </row>
    <row r="420" spans="1:67" ht="27" hidden="1" customHeight="1" x14ac:dyDescent="0.25">
      <c r="A420" s="54" t="s">
        <v>602</v>
      </c>
      <c r="B420" s="54" t="s">
        <v>603</v>
      </c>
      <c r="C420" s="31">
        <v>4301032045</v>
      </c>
      <c r="D420" s="397">
        <v>4680115884335</v>
      </c>
      <c r="E420" s="391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7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0"/>
      <c r="Q420" s="390"/>
      <c r="R420" s="390"/>
      <c r="S420" s="391"/>
      <c r="T420" s="34"/>
      <c r="U420" s="34"/>
      <c r="V420" s="35" t="s">
        <v>66</v>
      </c>
      <c r="W420" s="382">
        <v>0</v>
      </c>
      <c r="X420" s="383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606</v>
      </c>
      <c r="B421" s="54" t="s">
        <v>607</v>
      </c>
      <c r="C421" s="31">
        <v>4301032047</v>
      </c>
      <c r="D421" s="397">
        <v>4680115884342</v>
      </c>
      <c r="E421" s="391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5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0"/>
      <c r="Q421" s="390"/>
      <c r="R421" s="390"/>
      <c r="S421" s="391"/>
      <c r="T421" s="34"/>
      <c r="U421" s="34"/>
      <c r="V421" s="35" t="s">
        <v>66</v>
      </c>
      <c r="W421" s="382">
        <v>0</v>
      </c>
      <c r="X421" s="383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6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4301170011</v>
      </c>
      <c r="D422" s="397">
        <v>4680115884113</v>
      </c>
      <c r="E422" s="391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0"/>
      <c r="Q422" s="390"/>
      <c r="R422" s="390"/>
      <c r="S422" s="391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idden="1" x14ac:dyDescent="0.2">
      <c r="A423" s="408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409"/>
      <c r="O423" s="386" t="s">
        <v>70</v>
      </c>
      <c r="P423" s="387"/>
      <c r="Q423" s="387"/>
      <c r="R423" s="387"/>
      <c r="S423" s="387"/>
      <c r="T423" s="387"/>
      <c r="U423" s="388"/>
      <c r="V423" s="37" t="s">
        <v>71</v>
      </c>
      <c r="W423" s="384">
        <f>IFERROR(W420/H420,"0")+IFERROR(W421/H421,"0")+IFERROR(W422/H422,"0")</f>
        <v>0</v>
      </c>
      <c r="X423" s="384">
        <f>IFERROR(X420/H420,"0")+IFERROR(X421/H421,"0")+IFERROR(X422/H422,"0")</f>
        <v>0</v>
      </c>
      <c r="Y423" s="384">
        <f>IFERROR(IF(Y420="",0,Y420),"0")+IFERROR(IF(Y421="",0,Y421),"0")+IFERROR(IF(Y422="",0,Y422),"0")</f>
        <v>0</v>
      </c>
      <c r="Z423" s="385"/>
      <c r="AA423" s="385"/>
    </row>
    <row r="424" spans="1:67" hidden="1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409"/>
      <c r="O424" s="386" t="s">
        <v>70</v>
      </c>
      <c r="P424" s="387"/>
      <c r="Q424" s="387"/>
      <c r="R424" s="387"/>
      <c r="S424" s="387"/>
      <c r="T424" s="387"/>
      <c r="U424" s="388"/>
      <c r="V424" s="37" t="s">
        <v>66</v>
      </c>
      <c r="W424" s="384">
        <f>IFERROR(SUM(W420:W422),"0")</f>
        <v>0</v>
      </c>
      <c r="X424" s="384">
        <f>IFERROR(SUM(X420:X422),"0")</f>
        <v>0</v>
      </c>
      <c r="Y424" s="37"/>
      <c r="Z424" s="385"/>
      <c r="AA424" s="385"/>
    </row>
    <row r="425" spans="1:67" ht="16.5" hidden="1" customHeight="1" x14ac:dyDescent="0.25">
      <c r="A425" s="434" t="s">
        <v>610</v>
      </c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3"/>
      <c r="P425" s="393"/>
      <c r="Q425" s="393"/>
      <c r="R425" s="393"/>
      <c r="S425" s="393"/>
      <c r="T425" s="393"/>
      <c r="U425" s="393"/>
      <c r="V425" s="393"/>
      <c r="W425" s="393"/>
      <c r="X425" s="393"/>
      <c r="Y425" s="393"/>
      <c r="Z425" s="376"/>
      <c r="AA425" s="376"/>
    </row>
    <row r="426" spans="1:67" ht="14.25" hidden="1" customHeight="1" x14ac:dyDescent="0.25">
      <c r="A426" s="392" t="s">
        <v>105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5"/>
      <c r="AA426" s="375"/>
    </row>
    <row r="427" spans="1:67" ht="27" hidden="1" customHeight="1" x14ac:dyDescent="0.25">
      <c r="A427" s="54" t="s">
        <v>611</v>
      </c>
      <c r="B427" s="54" t="s">
        <v>612</v>
      </c>
      <c r="C427" s="31">
        <v>4301020315</v>
      </c>
      <c r="D427" s="397">
        <v>4607091389364</v>
      </c>
      <c r="E427" s="391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623" t="s">
        <v>613</v>
      </c>
      <c r="P427" s="390"/>
      <c r="Q427" s="390"/>
      <c r="R427" s="390"/>
      <c r="S427" s="391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08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409"/>
      <c r="O428" s="386" t="s">
        <v>70</v>
      </c>
      <c r="P428" s="387"/>
      <c r="Q428" s="387"/>
      <c r="R428" s="387"/>
      <c r="S428" s="387"/>
      <c r="T428" s="387"/>
      <c r="U428" s="388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409"/>
      <c r="O429" s="386" t="s">
        <v>70</v>
      </c>
      <c r="P429" s="387"/>
      <c r="Q429" s="387"/>
      <c r="R429" s="387"/>
      <c r="S429" s="387"/>
      <c r="T429" s="387"/>
      <c r="U429" s="388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hidden="1" customHeight="1" x14ac:dyDescent="0.25">
      <c r="A430" s="392" t="s">
        <v>61</v>
      </c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393"/>
      <c r="P430" s="393"/>
      <c r="Q430" s="393"/>
      <c r="R430" s="393"/>
      <c r="S430" s="393"/>
      <c r="T430" s="393"/>
      <c r="U430" s="393"/>
      <c r="V430" s="393"/>
      <c r="W430" s="393"/>
      <c r="X430" s="393"/>
      <c r="Y430" s="393"/>
      <c r="Z430" s="375"/>
      <c r="AA430" s="375"/>
    </row>
    <row r="431" spans="1:67" ht="27" hidden="1" customHeight="1" x14ac:dyDescent="0.25">
      <c r="A431" s="54" t="s">
        <v>614</v>
      </c>
      <c r="B431" s="54" t="s">
        <v>615</v>
      </c>
      <c r="C431" s="31">
        <v>4301031212</v>
      </c>
      <c r="D431" s="397">
        <v>4607091389739</v>
      </c>
      <c r="E431" s="391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42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0"/>
      <c r="Q431" s="390"/>
      <c r="R431" s="390"/>
      <c r="S431" s="391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397">
        <v>4607091389739</v>
      </c>
      <c r="E432" s="391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458" t="s">
        <v>617</v>
      </c>
      <c r="P432" s="390"/>
      <c r="Q432" s="390"/>
      <c r="R432" s="390"/>
      <c r="S432" s="391"/>
      <c r="T432" s="34"/>
      <c r="U432" s="34"/>
      <c r="V432" s="35" t="s">
        <v>66</v>
      </c>
      <c r="W432" s="382">
        <v>50</v>
      </c>
      <c r="X432" s="383">
        <f t="shared" si="71"/>
        <v>50.400000000000006</v>
      </c>
      <c r="Y432" s="36">
        <f>IFERROR(IF(X432=0,"",ROUNDUP(X432/H432,0)*0.00753),"")</f>
        <v>9.0359999999999996E-2</v>
      </c>
      <c r="Z432" s="56"/>
      <c r="AA432" s="57"/>
      <c r="AE432" s="64"/>
      <c r="BB432" s="310" t="s">
        <v>1</v>
      </c>
      <c r="BL432" s="64">
        <f t="shared" si="72"/>
        <v>52.738095238095234</v>
      </c>
      <c r="BM432" s="64">
        <f t="shared" si="73"/>
        <v>53.160000000000004</v>
      </c>
      <c r="BN432" s="64">
        <f t="shared" si="74"/>
        <v>7.6312576312576319E-2</v>
      </c>
      <c r="BO432" s="64">
        <f t="shared" si="75"/>
        <v>7.6923076923076927E-2</v>
      </c>
    </row>
    <row r="433" spans="1:67" ht="27" hidden="1" customHeight="1" x14ac:dyDescent="0.25">
      <c r="A433" s="54" t="s">
        <v>618</v>
      </c>
      <c r="B433" s="54" t="s">
        <v>619</v>
      </c>
      <c r="C433" s="31">
        <v>4301031363</v>
      </c>
      <c r="D433" s="397">
        <v>4607091389425</v>
      </c>
      <c r="E433" s="391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2" t="s">
        <v>620</v>
      </c>
      <c r="P433" s="390"/>
      <c r="Q433" s="390"/>
      <c r="R433" s="390"/>
      <c r="S433" s="391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621</v>
      </c>
      <c r="B434" s="54" t="s">
        <v>622</v>
      </c>
      <c r="C434" s="31">
        <v>4301031215</v>
      </c>
      <c r="D434" s="397">
        <v>4680115882911</v>
      </c>
      <c r="E434" s="391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5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0"/>
      <c r="Q434" s="390"/>
      <c r="R434" s="390"/>
      <c r="S434" s="391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4301031334</v>
      </c>
      <c r="D435" s="397">
        <v>4680115880771</v>
      </c>
      <c r="E435" s="391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73" t="s">
        <v>625</v>
      </c>
      <c r="P435" s="390"/>
      <c r="Q435" s="390"/>
      <c r="R435" s="390"/>
      <c r="S435" s="391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626</v>
      </c>
      <c r="C436" s="31">
        <v>4301031167</v>
      </c>
      <c r="D436" s="397">
        <v>4680115880771</v>
      </c>
      <c r="E436" s="391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0"/>
      <c r="Q436" s="390"/>
      <c r="R436" s="390"/>
      <c r="S436" s="391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hidden="1" customHeight="1" x14ac:dyDescent="0.25">
      <c r="A437" s="54" t="s">
        <v>627</v>
      </c>
      <c r="B437" s="54" t="s">
        <v>628</v>
      </c>
      <c r="C437" s="31">
        <v>4301031173</v>
      </c>
      <c r="D437" s="397">
        <v>4607091389500</v>
      </c>
      <c r="E437" s="391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4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0"/>
      <c r="Q437" s="390"/>
      <c r="R437" s="390"/>
      <c r="S437" s="391"/>
      <c r="T437" s="34"/>
      <c r="U437" s="34"/>
      <c r="V437" s="35" t="s">
        <v>66</v>
      </c>
      <c r="W437" s="382">
        <v>0</v>
      </c>
      <c r="X437" s="383">
        <f t="shared" si="71"/>
        <v>0</v>
      </c>
      <c r="Y437" s="36" t="str">
        <f t="shared" si="76"/>
        <v/>
      </c>
      <c r="Z437" s="56"/>
      <c r="AA437" s="57"/>
      <c r="AE437" s="64"/>
      <c r="BB437" s="315" t="s">
        <v>1</v>
      </c>
      <c r="BL437" s="64">
        <f t="shared" si="72"/>
        <v>0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</row>
    <row r="438" spans="1:67" ht="27" hidden="1" customHeight="1" x14ac:dyDescent="0.25">
      <c r="A438" s="54" t="s">
        <v>627</v>
      </c>
      <c r="B438" s="54" t="s">
        <v>629</v>
      </c>
      <c r="C438" s="31">
        <v>4301031327</v>
      </c>
      <c r="D438" s="397">
        <v>4607091389500</v>
      </c>
      <c r="E438" s="391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639" t="s">
        <v>630</v>
      </c>
      <c r="P438" s="390"/>
      <c r="Q438" s="390"/>
      <c r="R438" s="390"/>
      <c r="S438" s="391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408"/>
      <c r="B439" s="393"/>
      <c r="C439" s="393"/>
      <c r="D439" s="393"/>
      <c r="E439" s="393"/>
      <c r="F439" s="393"/>
      <c r="G439" s="393"/>
      <c r="H439" s="393"/>
      <c r="I439" s="393"/>
      <c r="J439" s="393"/>
      <c r="K439" s="393"/>
      <c r="L439" s="393"/>
      <c r="M439" s="393"/>
      <c r="N439" s="409"/>
      <c r="O439" s="386" t="s">
        <v>70</v>
      </c>
      <c r="P439" s="387"/>
      <c r="Q439" s="387"/>
      <c r="R439" s="387"/>
      <c r="S439" s="387"/>
      <c r="T439" s="387"/>
      <c r="U439" s="388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11.904761904761905</v>
      </c>
      <c r="X439" s="384">
        <f>IFERROR(X431/H431,"0")+IFERROR(X432/H432,"0")+IFERROR(X433/H433,"0")+IFERROR(X434/H434,"0")+IFERROR(X435/H435,"0")+IFERROR(X436/H436,"0")+IFERROR(X437/H437,"0")+IFERROR(X438/H438,"0")</f>
        <v>12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9.0359999999999996E-2</v>
      </c>
      <c r="Z439" s="385"/>
      <c r="AA439" s="385"/>
    </row>
    <row r="440" spans="1:67" x14ac:dyDescent="0.2">
      <c r="A440" s="39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409"/>
      <c r="O440" s="386" t="s">
        <v>70</v>
      </c>
      <c r="P440" s="387"/>
      <c r="Q440" s="387"/>
      <c r="R440" s="387"/>
      <c r="S440" s="387"/>
      <c r="T440" s="387"/>
      <c r="U440" s="388"/>
      <c r="V440" s="37" t="s">
        <v>66</v>
      </c>
      <c r="W440" s="384">
        <f>IFERROR(SUM(W431:W438),"0")</f>
        <v>50</v>
      </c>
      <c r="X440" s="384">
        <f>IFERROR(SUM(X431:X438),"0")</f>
        <v>50.400000000000006</v>
      </c>
      <c r="Y440" s="37"/>
      <c r="Z440" s="385"/>
      <c r="AA440" s="385"/>
    </row>
    <row r="441" spans="1:67" ht="14.25" hidden="1" customHeight="1" x14ac:dyDescent="0.25">
      <c r="A441" s="392" t="s">
        <v>91</v>
      </c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3"/>
      <c r="P441" s="393"/>
      <c r="Q441" s="393"/>
      <c r="R441" s="393"/>
      <c r="S441" s="393"/>
      <c r="T441" s="393"/>
      <c r="U441" s="393"/>
      <c r="V441" s="393"/>
      <c r="W441" s="393"/>
      <c r="X441" s="393"/>
      <c r="Y441" s="393"/>
      <c r="Z441" s="375"/>
      <c r="AA441" s="375"/>
    </row>
    <row r="442" spans="1:67" ht="27" hidden="1" customHeight="1" x14ac:dyDescent="0.25">
      <c r="A442" s="54" t="s">
        <v>631</v>
      </c>
      <c r="B442" s="54" t="s">
        <v>632</v>
      </c>
      <c r="C442" s="31">
        <v>4301040358</v>
      </c>
      <c r="D442" s="397">
        <v>4680115884571</v>
      </c>
      <c r="E442" s="391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43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0"/>
      <c r="Q442" s="390"/>
      <c r="R442" s="390"/>
      <c r="S442" s="391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8"/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3"/>
      <c r="M443" s="393"/>
      <c r="N443" s="409"/>
      <c r="O443" s="386" t="s">
        <v>70</v>
      </c>
      <c r="P443" s="387"/>
      <c r="Q443" s="387"/>
      <c r="R443" s="387"/>
      <c r="S443" s="387"/>
      <c r="T443" s="387"/>
      <c r="U443" s="388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hidden="1" x14ac:dyDescent="0.2">
      <c r="A444" s="393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409"/>
      <c r="O444" s="386" t="s">
        <v>70</v>
      </c>
      <c r="P444" s="387"/>
      <c r="Q444" s="387"/>
      <c r="R444" s="387"/>
      <c r="S444" s="387"/>
      <c r="T444" s="387"/>
      <c r="U444" s="388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hidden="1" customHeight="1" x14ac:dyDescent="0.25">
      <c r="A445" s="392" t="s">
        <v>100</v>
      </c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3"/>
      <c r="P445" s="393"/>
      <c r="Q445" s="393"/>
      <c r="R445" s="393"/>
      <c r="S445" s="393"/>
      <c r="T445" s="393"/>
      <c r="U445" s="393"/>
      <c r="V445" s="393"/>
      <c r="W445" s="393"/>
      <c r="X445" s="393"/>
      <c r="Y445" s="393"/>
      <c r="Z445" s="375"/>
      <c r="AA445" s="375"/>
    </row>
    <row r="446" spans="1:67" ht="27" hidden="1" customHeight="1" x14ac:dyDescent="0.25">
      <c r="A446" s="54" t="s">
        <v>633</v>
      </c>
      <c r="B446" s="54" t="s">
        <v>634</v>
      </c>
      <c r="C446" s="31">
        <v>4301170010</v>
      </c>
      <c r="D446" s="397">
        <v>4680115884090</v>
      </c>
      <c r="E446" s="391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0"/>
      <c r="Q446" s="390"/>
      <c r="R446" s="390"/>
      <c r="S446" s="391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8"/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409"/>
      <c r="O447" s="386" t="s">
        <v>70</v>
      </c>
      <c r="P447" s="387"/>
      <c r="Q447" s="387"/>
      <c r="R447" s="387"/>
      <c r="S447" s="387"/>
      <c r="T447" s="387"/>
      <c r="U447" s="388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hidden="1" x14ac:dyDescent="0.2">
      <c r="A448" s="393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409"/>
      <c r="O448" s="386" t="s">
        <v>70</v>
      </c>
      <c r="P448" s="387"/>
      <c r="Q448" s="387"/>
      <c r="R448" s="387"/>
      <c r="S448" s="387"/>
      <c r="T448" s="387"/>
      <c r="U448" s="388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hidden="1" customHeight="1" x14ac:dyDescent="0.25">
      <c r="A449" s="392" t="s">
        <v>635</v>
      </c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  <c r="X449" s="393"/>
      <c r="Y449" s="393"/>
      <c r="Z449" s="375"/>
      <c r="AA449" s="375"/>
    </row>
    <row r="450" spans="1:67" ht="27" hidden="1" customHeight="1" x14ac:dyDescent="0.25">
      <c r="A450" s="54" t="s">
        <v>636</v>
      </c>
      <c r="B450" s="54" t="s">
        <v>637</v>
      </c>
      <c r="C450" s="31">
        <v>4301040357</v>
      </c>
      <c r="D450" s="397">
        <v>4680115884564</v>
      </c>
      <c r="E450" s="391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6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0"/>
      <c r="Q450" s="390"/>
      <c r="R450" s="390"/>
      <c r="S450" s="391"/>
      <c r="T450" s="34"/>
      <c r="U450" s="34"/>
      <c r="V450" s="35" t="s">
        <v>66</v>
      </c>
      <c r="W450" s="382">
        <v>0</v>
      </c>
      <c r="X450" s="383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19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08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409"/>
      <c r="O451" s="386" t="s">
        <v>70</v>
      </c>
      <c r="P451" s="387"/>
      <c r="Q451" s="387"/>
      <c r="R451" s="387"/>
      <c r="S451" s="387"/>
      <c r="T451" s="387"/>
      <c r="U451" s="388"/>
      <c r="V451" s="37" t="s">
        <v>71</v>
      </c>
      <c r="W451" s="384">
        <f>IFERROR(W450/H450,"0")</f>
        <v>0</v>
      </c>
      <c r="X451" s="384">
        <f>IFERROR(X450/H450,"0")</f>
        <v>0</v>
      </c>
      <c r="Y451" s="384">
        <f>IFERROR(IF(Y450="",0,Y450),"0")</f>
        <v>0</v>
      </c>
      <c r="Z451" s="385"/>
      <c r="AA451" s="385"/>
    </row>
    <row r="452" spans="1:67" hidden="1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409"/>
      <c r="O452" s="386" t="s">
        <v>70</v>
      </c>
      <c r="P452" s="387"/>
      <c r="Q452" s="387"/>
      <c r="R452" s="387"/>
      <c r="S452" s="387"/>
      <c r="T452" s="387"/>
      <c r="U452" s="388"/>
      <c r="V452" s="37" t="s">
        <v>66</v>
      </c>
      <c r="W452" s="384">
        <f>IFERROR(SUM(W450:W450),"0")</f>
        <v>0</v>
      </c>
      <c r="X452" s="384">
        <f>IFERROR(SUM(X450:X450),"0")</f>
        <v>0</v>
      </c>
      <c r="Y452" s="37"/>
      <c r="Z452" s="385"/>
      <c r="AA452" s="385"/>
    </row>
    <row r="453" spans="1:67" ht="16.5" hidden="1" customHeight="1" x14ac:dyDescent="0.25">
      <c r="A453" s="434" t="s">
        <v>638</v>
      </c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  <c r="X453" s="393"/>
      <c r="Y453" s="393"/>
      <c r="Z453" s="376"/>
      <c r="AA453" s="376"/>
    </row>
    <row r="454" spans="1:67" ht="14.25" hidden="1" customHeight="1" x14ac:dyDescent="0.25">
      <c r="A454" s="392" t="s">
        <v>61</v>
      </c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  <c r="X454" s="393"/>
      <c r="Y454" s="393"/>
      <c r="Z454" s="375"/>
      <c r="AA454" s="375"/>
    </row>
    <row r="455" spans="1:67" ht="27" hidden="1" customHeight="1" x14ac:dyDescent="0.25">
      <c r="A455" s="54" t="s">
        <v>639</v>
      </c>
      <c r="B455" s="54" t="s">
        <v>640</v>
      </c>
      <c r="C455" s="31">
        <v>4301031294</v>
      </c>
      <c r="D455" s="397">
        <v>4680115885189</v>
      </c>
      <c r="E455" s="391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0"/>
      <c r="Q455" s="390"/>
      <c r="R455" s="390"/>
      <c r="S455" s="391"/>
      <c r="T455" s="34"/>
      <c r="U455" s="34"/>
      <c r="V455" s="35" t="s">
        <v>66</v>
      </c>
      <c r="W455" s="382">
        <v>0</v>
      </c>
      <c r="X455" s="383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641</v>
      </c>
      <c r="B456" s="54" t="s">
        <v>642</v>
      </c>
      <c r="C456" s="31">
        <v>4301031293</v>
      </c>
      <c r="D456" s="397">
        <v>4680115885172</v>
      </c>
      <c r="E456" s="391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0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0"/>
      <c r="Q456" s="390"/>
      <c r="R456" s="390"/>
      <c r="S456" s="391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4301031291</v>
      </c>
      <c r="D457" s="397">
        <v>4680115885110</v>
      </c>
      <c r="E457" s="391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0"/>
      <c r="Q457" s="390"/>
      <c r="R457" s="390"/>
      <c r="S457" s="391"/>
      <c r="T457" s="34"/>
      <c r="U457" s="34"/>
      <c r="V457" s="35" t="s">
        <v>66</v>
      </c>
      <c r="W457" s="382">
        <v>0</v>
      </c>
      <c r="X457" s="383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2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idden="1" x14ac:dyDescent="0.2">
      <c r="A458" s="408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409"/>
      <c r="O458" s="386" t="s">
        <v>70</v>
      </c>
      <c r="P458" s="387"/>
      <c r="Q458" s="387"/>
      <c r="R458" s="387"/>
      <c r="S458" s="387"/>
      <c r="T458" s="387"/>
      <c r="U458" s="388"/>
      <c r="V458" s="37" t="s">
        <v>71</v>
      </c>
      <c r="W458" s="384">
        <f>IFERROR(W455/H455,"0")+IFERROR(W456/H456,"0")+IFERROR(W457/H457,"0")</f>
        <v>0</v>
      </c>
      <c r="X458" s="384">
        <f>IFERROR(X455/H455,"0")+IFERROR(X456/H456,"0")+IFERROR(X457/H457,"0")</f>
        <v>0</v>
      </c>
      <c r="Y458" s="384">
        <f>IFERROR(IF(Y455="",0,Y455),"0")+IFERROR(IF(Y456="",0,Y456),"0")+IFERROR(IF(Y457="",0,Y457),"0")</f>
        <v>0</v>
      </c>
      <c r="Z458" s="385"/>
      <c r="AA458" s="385"/>
    </row>
    <row r="459" spans="1:67" hidden="1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409"/>
      <c r="O459" s="386" t="s">
        <v>70</v>
      </c>
      <c r="P459" s="387"/>
      <c r="Q459" s="387"/>
      <c r="R459" s="387"/>
      <c r="S459" s="387"/>
      <c r="T459" s="387"/>
      <c r="U459" s="388"/>
      <c r="V459" s="37" t="s">
        <v>66</v>
      </c>
      <c r="W459" s="384">
        <f>IFERROR(SUM(W455:W457),"0")</f>
        <v>0</v>
      </c>
      <c r="X459" s="384">
        <f>IFERROR(SUM(X455:X457),"0")</f>
        <v>0</v>
      </c>
      <c r="Y459" s="37"/>
      <c r="Z459" s="385"/>
      <c r="AA459" s="385"/>
    </row>
    <row r="460" spans="1:67" ht="16.5" hidden="1" customHeight="1" x14ac:dyDescent="0.25">
      <c r="A460" s="434" t="s">
        <v>645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76"/>
      <c r="AA460" s="376"/>
    </row>
    <row r="461" spans="1:67" ht="14.25" hidden="1" customHeight="1" x14ac:dyDescent="0.25">
      <c r="A461" s="392" t="s">
        <v>61</v>
      </c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3"/>
      <c r="P461" s="393"/>
      <c r="Q461" s="393"/>
      <c r="R461" s="393"/>
      <c r="S461" s="393"/>
      <c r="T461" s="393"/>
      <c r="U461" s="393"/>
      <c r="V461" s="393"/>
      <c r="W461" s="393"/>
      <c r="X461" s="393"/>
      <c r="Y461" s="393"/>
      <c r="Z461" s="375"/>
      <c r="AA461" s="375"/>
    </row>
    <row r="462" spans="1:67" ht="27" hidden="1" customHeight="1" x14ac:dyDescent="0.25">
      <c r="A462" s="54" t="s">
        <v>646</v>
      </c>
      <c r="B462" s="54" t="s">
        <v>647</v>
      </c>
      <c r="C462" s="31">
        <v>4301031365</v>
      </c>
      <c r="D462" s="397">
        <v>4680115885738</v>
      </c>
      <c r="E462" s="391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722" t="s">
        <v>648</v>
      </c>
      <c r="P462" s="390"/>
      <c r="Q462" s="390"/>
      <c r="R462" s="390"/>
      <c r="S462" s="391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hidden="1" customHeight="1" x14ac:dyDescent="0.25">
      <c r="A463" s="54" t="s">
        <v>649</v>
      </c>
      <c r="B463" s="54" t="s">
        <v>650</v>
      </c>
      <c r="C463" s="31">
        <v>4301031261</v>
      </c>
      <c r="D463" s="397">
        <v>4680115885103</v>
      </c>
      <c r="E463" s="391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4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0"/>
      <c r="Q463" s="390"/>
      <c r="R463" s="390"/>
      <c r="S463" s="391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08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409"/>
      <c r="O464" s="386" t="s">
        <v>70</v>
      </c>
      <c r="P464" s="387"/>
      <c r="Q464" s="387"/>
      <c r="R464" s="387"/>
      <c r="S464" s="387"/>
      <c r="T464" s="387"/>
      <c r="U464" s="388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hidden="1" x14ac:dyDescent="0.2">
      <c r="A465" s="393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409"/>
      <c r="O465" s="386" t="s">
        <v>70</v>
      </c>
      <c r="P465" s="387"/>
      <c r="Q465" s="387"/>
      <c r="R465" s="387"/>
      <c r="S465" s="387"/>
      <c r="T465" s="387"/>
      <c r="U465" s="388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hidden="1" customHeight="1" x14ac:dyDescent="0.25">
      <c r="A466" s="392" t="s">
        <v>215</v>
      </c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3"/>
      <c r="P466" s="393"/>
      <c r="Q466" s="393"/>
      <c r="R466" s="393"/>
      <c r="S466" s="393"/>
      <c r="T466" s="393"/>
      <c r="U466" s="393"/>
      <c r="V466" s="393"/>
      <c r="W466" s="393"/>
      <c r="X466" s="393"/>
      <c r="Y466" s="393"/>
      <c r="Z466" s="375"/>
      <c r="AA466" s="375"/>
    </row>
    <row r="467" spans="1:67" ht="27" hidden="1" customHeight="1" x14ac:dyDescent="0.25">
      <c r="A467" s="54" t="s">
        <v>651</v>
      </c>
      <c r="B467" s="54" t="s">
        <v>652</v>
      </c>
      <c r="C467" s="31">
        <v>4301060412</v>
      </c>
      <c r="D467" s="397">
        <v>4680115885509</v>
      </c>
      <c r="E467" s="391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05" t="s">
        <v>653</v>
      </c>
      <c r="P467" s="390"/>
      <c r="Q467" s="390"/>
      <c r="R467" s="390"/>
      <c r="S467" s="391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08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409"/>
      <c r="O468" s="386" t="s">
        <v>70</v>
      </c>
      <c r="P468" s="387"/>
      <c r="Q468" s="387"/>
      <c r="R468" s="387"/>
      <c r="S468" s="387"/>
      <c r="T468" s="387"/>
      <c r="U468" s="388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hidden="1" x14ac:dyDescent="0.2">
      <c r="A469" s="393"/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409"/>
      <c r="O469" s="386" t="s">
        <v>70</v>
      </c>
      <c r="P469" s="387"/>
      <c r="Q469" s="387"/>
      <c r="R469" s="387"/>
      <c r="S469" s="387"/>
      <c r="T469" s="387"/>
      <c r="U469" s="388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hidden="1" customHeight="1" x14ac:dyDescent="0.2">
      <c r="A470" s="412" t="s">
        <v>654</v>
      </c>
      <c r="B470" s="413"/>
      <c r="C470" s="413"/>
      <c r="D470" s="413"/>
      <c r="E470" s="413"/>
      <c r="F470" s="413"/>
      <c r="G470" s="413"/>
      <c r="H470" s="413"/>
      <c r="I470" s="413"/>
      <c r="J470" s="413"/>
      <c r="K470" s="413"/>
      <c r="L470" s="413"/>
      <c r="M470" s="413"/>
      <c r="N470" s="413"/>
      <c r="O470" s="413"/>
      <c r="P470" s="413"/>
      <c r="Q470" s="413"/>
      <c r="R470" s="413"/>
      <c r="S470" s="413"/>
      <c r="T470" s="413"/>
      <c r="U470" s="413"/>
      <c r="V470" s="413"/>
      <c r="W470" s="413"/>
      <c r="X470" s="413"/>
      <c r="Y470" s="413"/>
      <c r="Z470" s="48"/>
      <c r="AA470" s="48"/>
    </row>
    <row r="471" spans="1:67" ht="16.5" hidden="1" customHeight="1" x14ac:dyDescent="0.25">
      <c r="A471" s="434" t="s">
        <v>654</v>
      </c>
      <c r="B471" s="393"/>
      <c r="C471" s="393"/>
      <c r="D471" s="393"/>
      <c r="E471" s="393"/>
      <c r="F471" s="393"/>
      <c r="G471" s="393"/>
      <c r="H471" s="393"/>
      <c r="I471" s="393"/>
      <c r="J471" s="393"/>
      <c r="K471" s="393"/>
      <c r="L471" s="393"/>
      <c r="M471" s="393"/>
      <c r="N471" s="393"/>
      <c r="O471" s="393"/>
      <c r="P471" s="393"/>
      <c r="Q471" s="393"/>
      <c r="R471" s="393"/>
      <c r="S471" s="393"/>
      <c r="T471" s="393"/>
      <c r="U471" s="393"/>
      <c r="V471" s="393"/>
      <c r="W471" s="393"/>
      <c r="X471" s="393"/>
      <c r="Y471" s="393"/>
      <c r="Z471" s="376"/>
      <c r="AA471" s="376"/>
    </row>
    <row r="472" spans="1:67" ht="14.25" hidden="1" customHeight="1" x14ac:dyDescent="0.25">
      <c r="A472" s="392" t="s">
        <v>113</v>
      </c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393"/>
      <c r="P472" s="393"/>
      <c r="Q472" s="393"/>
      <c r="R472" s="393"/>
      <c r="S472" s="393"/>
      <c r="T472" s="393"/>
      <c r="U472" s="393"/>
      <c r="V472" s="393"/>
      <c r="W472" s="393"/>
      <c r="X472" s="393"/>
      <c r="Y472" s="393"/>
      <c r="Z472" s="375"/>
      <c r="AA472" s="375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397">
        <v>4607091389067</v>
      </c>
      <c r="E473" s="391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4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0"/>
      <c r="Q473" s="390"/>
      <c r="R473" s="390"/>
      <c r="S473" s="391"/>
      <c r="T473" s="34"/>
      <c r="U473" s="34"/>
      <c r="V473" s="35" t="s">
        <v>66</v>
      </c>
      <c r="W473" s="382">
        <v>200</v>
      </c>
      <c r="X473" s="383">
        <f t="shared" ref="X473:X482" si="77">IFERROR(IF(W473="",0,CEILING((W473/$H473),1)*$H473),"")</f>
        <v>200.64000000000001</v>
      </c>
      <c r="Y473" s="36">
        <f t="shared" ref="Y473:Y478" si="78">IFERROR(IF(X473=0,"",ROUNDUP(X473/H473,0)*0.01196),"")</f>
        <v>0.45448</v>
      </c>
      <c r="Z473" s="56"/>
      <c r="AA473" s="57"/>
      <c r="AE473" s="64"/>
      <c r="BB473" s="326" t="s">
        <v>1</v>
      </c>
      <c r="BL473" s="64">
        <f t="shared" ref="BL473:BL482" si="79">IFERROR(W473*I473/H473,"0")</f>
        <v>213.63636363636363</v>
      </c>
      <c r="BM473" s="64">
        <f t="shared" ref="BM473:BM482" si="80">IFERROR(X473*I473/H473,"0")</f>
        <v>214.32</v>
      </c>
      <c r="BN473" s="64">
        <f t="shared" ref="BN473:BN482" si="81">IFERROR(1/J473*(W473/H473),"0")</f>
        <v>0.36421911421911418</v>
      </c>
      <c r="BO473" s="64">
        <f t="shared" ref="BO473:BO482" si="82">IFERROR(1/J473*(X473/H473),"0")</f>
        <v>0.36538461538461542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397">
        <v>4680115885226</v>
      </c>
      <c r="E474" s="391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128</v>
      </c>
      <c r="M474" s="33"/>
      <c r="N474" s="32">
        <v>60</v>
      </c>
      <c r="O474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0"/>
      <c r="Q474" s="390"/>
      <c r="R474" s="390"/>
      <c r="S474" s="391"/>
      <c r="T474" s="34"/>
      <c r="U474" s="34"/>
      <c r="V474" s="35" t="s">
        <v>66</v>
      </c>
      <c r="W474" s="382">
        <v>6000</v>
      </c>
      <c r="X474" s="383">
        <f t="shared" si="77"/>
        <v>6003.3600000000006</v>
      </c>
      <c r="Y474" s="36">
        <f t="shared" si="78"/>
        <v>13.598520000000001</v>
      </c>
      <c r="Z474" s="56"/>
      <c r="AA474" s="57"/>
      <c r="AE474" s="64"/>
      <c r="BB474" s="327" t="s">
        <v>1</v>
      </c>
      <c r="BL474" s="64">
        <f t="shared" si="79"/>
        <v>6409.090909090909</v>
      </c>
      <c r="BM474" s="64">
        <f t="shared" si="80"/>
        <v>6412.68</v>
      </c>
      <c r="BN474" s="64">
        <f t="shared" si="81"/>
        <v>10.926573426573427</v>
      </c>
      <c r="BO474" s="64">
        <f t="shared" si="82"/>
        <v>10.932692307692308</v>
      </c>
    </row>
    <row r="475" spans="1:67" ht="27" hidden="1" customHeight="1" x14ac:dyDescent="0.25">
      <c r="A475" s="54" t="s">
        <v>659</v>
      </c>
      <c r="B475" s="54" t="s">
        <v>660</v>
      </c>
      <c r="C475" s="31">
        <v>4301011961</v>
      </c>
      <c r="D475" s="397">
        <v>4680115885271</v>
      </c>
      <c r="E475" s="391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20" t="s">
        <v>661</v>
      </c>
      <c r="P475" s="390"/>
      <c r="Q475" s="390"/>
      <c r="R475" s="390"/>
      <c r="S475" s="391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4301011774</v>
      </c>
      <c r="D476" s="397">
        <v>4680115884502</v>
      </c>
      <c r="E476" s="391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4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0"/>
      <c r="Q476" s="390"/>
      <c r="R476" s="390"/>
      <c r="S476" s="391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4301011771</v>
      </c>
      <c r="D477" s="397">
        <v>4607091389104</v>
      </c>
      <c r="E477" s="391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6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0"/>
      <c r="Q477" s="390"/>
      <c r="R477" s="390"/>
      <c r="S477" s="391"/>
      <c r="T477" s="34"/>
      <c r="U477" s="34"/>
      <c r="V477" s="35" t="s">
        <v>66</v>
      </c>
      <c r="W477" s="382">
        <v>0</v>
      </c>
      <c r="X477" s="383">
        <f t="shared" si="77"/>
        <v>0</v>
      </c>
      <c r="Y477" s="36" t="str">
        <f t="shared" si="78"/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16.5" hidden="1" customHeight="1" x14ac:dyDescent="0.25">
      <c r="A478" s="54" t="s">
        <v>666</v>
      </c>
      <c r="B478" s="54" t="s">
        <v>667</v>
      </c>
      <c r="C478" s="31">
        <v>4301011799</v>
      </c>
      <c r="D478" s="397">
        <v>4680115884519</v>
      </c>
      <c r="E478" s="391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128</v>
      </c>
      <c r="M478" s="33"/>
      <c r="N478" s="32">
        <v>60</v>
      </c>
      <c r="O478" s="4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0"/>
      <c r="Q478" s="390"/>
      <c r="R478" s="390"/>
      <c r="S478" s="391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668</v>
      </c>
      <c r="B479" s="54" t="s">
        <v>669</v>
      </c>
      <c r="C479" s="31">
        <v>4301011778</v>
      </c>
      <c r="D479" s="397">
        <v>4680115880603</v>
      </c>
      <c r="E479" s="391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0"/>
      <c r="Q479" s="390"/>
      <c r="R479" s="390"/>
      <c r="S479" s="391"/>
      <c r="T479" s="34"/>
      <c r="U479" s="34"/>
      <c r="V479" s="35" t="s">
        <v>66</v>
      </c>
      <c r="W479" s="382">
        <v>0</v>
      </c>
      <c r="X479" s="383">
        <f t="shared" si="77"/>
        <v>0</v>
      </c>
      <c r="Y479" s="36" t="str">
        <f>IFERROR(IF(X479=0,"",ROUNDUP(X479/H479,0)*0.00937),"")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670</v>
      </c>
      <c r="B480" s="54" t="s">
        <v>671</v>
      </c>
      <c r="C480" s="31">
        <v>4301011959</v>
      </c>
      <c r="D480" s="397">
        <v>4680115882782</v>
      </c>
      <c r="E480" s="391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46" t="s">
        <v>672</v>
      </c>
      <c r="P480" s="390"/>
      <c r="Q480" s="390"/>
      <c r="R480" s="390"/>
      <c r="S480" s="391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hidden="1" customHeight="1" x14ac:dyDescent="0.25">
      <c r="A481" s="54" t="s">
        <v>673</v>
      </c>
      <c r="B481" s="54" t="s">
        <v>674</v>
      </c>
      <c r="C481" s="31">
        <v>4301011190</v>
      </c>
      <c r="D481" s="397">
        <v>4607091389098</v>
      </c>
      <c r="E481" s="391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128</v>
      </c>
      <c r="M481" s="33"/>
      <c r="N481" s="32">
        <v>50</v>
      </c>
      <c r="O481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0"/>
      <c r="Q481" s="390"/>
      <c r="R481" s="390"/>
      <c r="S481" s="391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hidden="1" customHeight="1" x14ac:dyDescent="0.25">
      <c r="A482" s="54" t="s">
        <v>675</v>
      </c>
      <c r="B482" s="54" t="s">
        <v>676</v>
      </c>
      <c r="C482" s="31">
        <v>4301011784</v>
      </c>
      <c r="D482" s="397">
        <v>4607091389982</v>
      </c>
      <c r="E482" s="391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0"/>
      <c r="Q482" s="390"/>
      <c r="R482" s="390"/>
      <c r="S482" s="391"/>
      <c r="T482" s="34"/>
      <c r="U482" s="34"/>
      <c r="V482" s="35" t="s">
        <v>66</v>
      </c>
      <c r="W482" s="382">
        <v>0</v>
      </c>
      <c r="X482" s="383">
        <f t="shared" si="77"/>
        <v>0</v>
      </c>
      <c r="Y482" s="36" t="str">
        <f>IFERROR(IF(X482=0,"",ROUNDUP(X482/H482,0)*0.00937),"")</f>
        <v/>
      </c>
      <c r="Z482" s="56"/>
      <c r="AA482" s="57"/>
      <c r="AE482" s="64"/>
      <c r="BB482" s="335" t="s">
        <v>1</v>
      </c>
      <c r="BL482" s="64">
        <f t="shared" si="79"/>
        <v>0</v>
      </c>
      <c r="BM482" s="64">
        <f t="shared" si="80"/>
        <v>0</v>
      </c>
      <c r="BN482" s="64">
        <f t="shared" si="81"/>
        <v>0</v>
      </c>
      <c r="BO482" s="64">
        <f t="shared" si="82"/>
        <v>0</v>
      </c>
    </row>
    <row r="483" spans="1:67" x14ac:dyDescent="0.2">
      <c r="A483" s="408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409"/>
      <c r="O483" s="386" t="s">
        <v>70</v>
      </c>
      <c r="P483" s="387"/>
      <c r="Q483" s="387"/>
      <c r="R483" s="387"/>
      <c r="S483" s="387"/>
      <c r="T483" s="387"/>
      <c r="U483" s="388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1174.242424242424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1175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14.053000000000001</v>
      </c>
      <c r="Z483" s="385"/>
      <c r="AA483" s="385"/>
    </row>
    <row r="484" spans="1:67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409"/>
      <c r="O484" s="386" t="s">
        <v>70</v>
      </c>
      <c r="P484" s="387"/>
      <c r="Q484" s="387"/>
      <c r="R484" s="387"/>
      <c r="S484" s="387"/>
      <c r="T484" s="387"/>
      <c r="U484" s="388"/>
      <c r="V484" s="37" t="s">
        <v>66</v>
      </c>
      <c r="W484" s="384">
        <f>IFERROR(SUM(W473:W482),"0")</f>
        <v>6200</v>
      </c>
      <c r="X484" s="384">
        <f>IFERROR(SUM(X473:X482),"0")</f>
        <v>6204.0000000000009</v>
      </c>
      <c r="Y484" s="37"/>
      <c r="Z484" s="385"/>
      <c r="AA484" s="385"/>
    </row>
    <row r="485" spans="1:67" ht="14.25" hidden="1" customHeight="1" x14ac:dyDescent="0.25">
      <c r="A485" s="392" t="s">
        <v>105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75"/>
      <c r="AA485" s="375"/>
    </row>
    <row r="486" spans="1:67" ht="16.5" hidden="1" customHeight="1" x14ac:dyDescent="0.25">
      <c r="A486" s="54" t="s">
        <v>677</v>
      </c>
      <c r="B486" s="54" t="s">
        <v>678</v>
      </c>
      <c r="C486" s="31">
        <v>4301020222</v>
      </c>
      <c r="D486" s="397">
        <v>4607091388930</v>
      </c>
      <c r="E486" s="391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7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0"/>
      <c r="Q486" s="390"/>
      <c r="R486" s="390"/>
      <c r="S486" s="391"/>
      <c r="T486" s="34"/>
      <c r="U486" s="34"/>
      <c r="V486" s="35" t="s">
        <v>66</v>
      </c>
      <c r="W486" s="382">
        <v>0</v>
      </c>
      <c r="X486" s="383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6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hidden="1" customHeight="1" x14ac:dyDescent="0.25">
      <c r="A487" s="54" t="s">
        <v>679</v>
      </c>
      <c r="B487" s="54" t="s">
        <v>680</v>
      </c>
      <c r="C487" s="31">
        <v>4301020206</v>
      </c>
      <c r="D487" s="397">
        <v>4680115880054</v>
      </c>
      <c r="E487" s="391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0"/>
      <c r="Q487" s="390"/>
      <c r="R487" s="390"/>
      <c r="S487" s="391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408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409"/>
      <c r="O488" s="386" t="s">
        <v>70</v>
      </c>
      <c r="P488" s="387"/>
      <c r="Q488" s="387"/>
      <c r="R488" s="387"/>
      <c r="S488" s="387"/>
      <c r="T488" s="387"/>
      <c r="U488" s="388"/>
      <c r="V488" s="37" t="s">
        <v>71</v>
      </c>
      <c r="W488" s="384">
        <f>IFERROR(W486/H486,"0")+IFERROR(W487/H487,"0")</f>
        <v>0</v>
      </c>
      <c r="X488" s="384">
        <f>IFERROR(X486/H486,"0")+IFERROR(X487/H487,"0")</f>
        <v>0</v>
      </c>
      <c r="Y488" s="384">
        <f>IFERROR(IF(Y486="",0,Y486),"0")+IFERROR(IF(Y487="",0,Y487),"0")</f>
        <v>0</v>
      </c>
      <c r="Z488" s="385"/>
      <c r="AA488" s="385"/>
    </row>
    <row r="489" spans="1:67" hidden="1" x14ac:dyDescent="0.2">
      <c r="A489" s="393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409"/>
      <c r="O489" s="386" t="s">
        <v>70</v>
      </c>
      <c r="P489" s="387"/>
      <c r="Q489" s="387"/>
      <c r="R489" s="387"/>
      <c r="S489" s="387"/>
      <c r="T489" s="387"/>
      <c r="U489" s="388"/>
      <c r="V489" s="37" t="s">
        <v>66</v>
      </c>
      <c r="W489" s="384">
        <f>IFERROR(SUM(W486:W487),"0")</f>
        <v>0</v>
      </c>
      <c r="X489" s="384">
        <f>IFERROR(SUM(X486:X487),"0")</f>
        <v>0</v>
      </c>
      <c r="Y489" s="37"/>
      <c r="Z489" s="385"/>
      <c r="AA489" s="385"/>
    </row>
    <row r="490" spans="1:67" ht="14.25" hidden="1" customHeight="1" x14ac:dyDescent="0.25">
      <c r="A490" s="392" t="s">
        <v>61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75"/>
      <c r="AA490" s="375"/>
    </row>
    <row r="491" spans="1:67" ht="27" hidden="1" customHeight="1" x14ac:dyDescent="0.25">
      <c r="A491" s="54" t="s">
        <v>681</v>
      </c>
      <c r="B491" s="54" t="s">
        <v>682</v>
      </c>
      <c r="C491" s="31">
        <v>4301031252</v>
      </c>
      <c r="D491" s="397">
        <v>4680115883116</v>
      </c>
      <c r="E491" s="391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0"/>
      <c r="Q491" s="390"/>
      <c r="R491" s="390"/>
      <c r="S491" s="391"/>
      <c r="T491" s="34"/>
      <c r="U491" s="34"/>
      <c r="V491" s="35" t="s">
        <v>66</v>
      </c>
      <c r="W491" s="382">
        <v>0</v>
      </c>
      <c r="X491" s="383">
        <f t="shared" ref="X491:X496" si="8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ref="BL491:BL496" si="84">IFERROR(W491*I491/H491,"0")</f>
        <v>0</v>
      </c>
      <c r="BM491" s="64">
        <f t="shared" ref="BM491:BM496" si="85">IFERROR(X491*I491/H491,"0")</f>
        <v>0</v>
      </c>
      <c r="BN491" s="64">
        <f t="shared" ref="BN491:BN496" si="86">IFERROR(1/J491*(W491/H491),"0")</f>
        <v>0</v>
      </c>
      <c r="BO491" s="64">
        <f t="shared" ref="BO491:BO496" si="87">IFERROR(1/J491*(X491/H491),"0")</f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4301031248</v>
      </c>
      <c r="D492" s="397">
        <v>4680115883093</v>
      </c>
      <c r="E492" s="391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0"/>
      <c r="Q492" s="390"/>
      <c r="R492" s="390"/>
      <c r="S492" s="391"/>
      <c r="T492" s="34"/>
      <c r="U492" s="34"/>
      <c r="V492" s="35" t="s">
        <v>66</v>
      </c>
      <c r="W492" s="382">
        <v>0</v>
      </c>
      <c r="X492" s="383">
        <f t="shared" si="83"/>
        <v>0</v>
      </c>
      <c r="Y492" s="36" t="str">
        <f>IFERROR(IF(X492=0,"",ROUNDUP(X492/H492,0)*0.01196),"")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4301031250</v>
      </c>
      <c r="D493" s="397">
        <v>4680115883109</v>
      </c>
      <c r="E493" s="391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0"/>
      <c r="Q493" s="390"/>
      <c r="R493" s="390"/>
      <c r="S493" s="391"/>
      <c r="T493" s="34"/>
      <c r="U493" s="34"/>
      <c r="V493" s="35" t="s">
        <v>66</v>
      </c>
      <c r="W493" s="382">
        <v>0</v>
      </c>
      <c r="X493" s="383">
        <f t="shared" si="83"/>
        <v>0</v>
      </c>
      <c r="Y493" s="36" t="str">
        <f>IFERROR(IF(X493=0,"",ROUNDUP(X493/H493,0)*0.01196),"")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4301031249</v>
      </c>
      <c r="D494" s="397">
        <v>4680115882072</v>
      </c>
      <c r="E494" s="391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0"/>
      <c r="Q494" s="390"/>
      <c r="R494" s="390"/>
      <c r="S494" s="391"/>
      <c r="T494" s="34"/>
      <c r="U494" s="34"/>
      <c r="V494" s="35" t="s">
        <v>66</v>
      </c>
      <c r="W494" s="382">
        <v>0</v>
      </c>
      <c r="X494" s="383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t="27" hidden="1" customHeight="1" x14ac:dyDescent="0.25">
      <c r="A495" s="54" t="s">
        <v>689</v>
      </c>
      <c r="B495" s="54" t="s">
        <v>690</v>
      </c>
      <c r="C495" s="31">
        <v>4301031251</v>
      </c>
      <c r="D495" s="397">
        <v>4680115882102</v>
      </c>
      <c r="E495" s="391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0"/>
      <c r="Q495" s="390"/>
      <c r="R495" s="390"/>
      <c r="S495" s="391"/>
      <c r="T495" s="34"/>
      <c r="U495" s="34"/>
      <c r="V495" s="35" t="s">
        <v>66</v>
      </c>
      <c r="W495" s="382">
        <v>0</v>
      </c>
      <c r="X495" s="383">
        <f t="shared" si="83"/>
        <v>0</v>
      </c>
      <c r="Y495" s="36" t="str">
        <f>IFERROR(IF(X495=0,"",ROUNDUP(X495/H495,0)*0.00937),"")</f>
        <v/>
      </c>
      <c r="Z495" s="56"/>
      <c r="AA495" s="57"/>
      <c r="AE495" s="64"/>
      <c r="BB495" s="342" t="s">
        <v>1</v>
      </c>
      <c r="BL495" s="64">
        <f t="shared" si="84"/>
        <v>0</v>
      </c>
      <c r="BM495" s="64">
        <f t="shared" si="85"/>
        <v>0</v>
      </c>
      <c r="BN495" s="64">
        <f t="shared" si="86"/>
        <v>0</v>
      </c>
      <c r="BO495" s="64">
        <f t="shared" si="87"/>
        <v>0</v>
      </c>
    </row>
    <row r="496" spans="1:67" ht="27" hidden="1" customHeight="1" x14ac:dyDescent="0.25">
      <c r="A496" s="54" t="s">
        <v>691</v>
      </c>
      <c r="B496" s="54" t="s">
        <v>692</v>
      </c>
      <c r="C496" s="31">
        <v>4301031253</v>
      </c>
      <c r="D496" s="397">
        <v>4680115882096</v>
      </c>
      <c r="E496" s="391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0"/>
      <c r="Q496" s="390"/>
      <c r="R496" s="390"/>
      <c r="S496" s="391"/>
      <c r="T496" s="34"/>
      <c r="U496" s="34"/>
      <c r="V496" s="35" t="s">
        <v>66</v>
      </c>
      <c r="W496" s="382">
        <v>0</v>
      </c>
      <c r="X496" s="383">
        <f t="shared" si="83"/>
        <v>0</v>
      </c>
      <c r="Y496" s="36" t="str">
        <f>IFERROR(IF(X496=0,"",ROUNDUP(X496/H496,0)*0.00937),"")</f>
        <v/>
      </c>
      <c r="Z496" s="56"/>
      <c r="AA496" s="57"/>
      <c r="AE496" s="64"/>
      <c r="BB496" s="343" t="s">
        <v>1</v>
      </c>
      <c r="BL496" s="64">
        <f t="shared" si="84"/>
        <v>0</v>
      </c>
      <c r="BM496" s="64">
        <f t="shared" si="85"/>
        <v>0</v>
      </c>
      <c r="BN496" s="64">
        <f t="shared" si="86"/>
        <v>0</v>
      </c>
      <c r="BO496" s="64">
        <f t="shared" si="87"/>
        <v>0</v>
      </c>
    </row>
    <row r="497" spans="1:67" hidden="1" x14ac:dyDescent="0.2">
      <c r="A497" s="408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409"/>
      <c r="O497" s="386" t="s">
        <v>70</v>
      </c>
      <c r="P497" s="387"/>
      <c r="Q497" s="387"/>
      <c r="R497" s="387"/>
      <c r="S497" s="387"/>
      <c r="T497" s="387"/>
      <c r="U497" s="388"/>
      <c r="V497" s="37" t="s">
        <v>71</v>
      </c>
      <c r="W497" s="384">
        <f>IFERROR(W491/H491,"0")+IFERROR(W492/H492,"0")+IFERROR(W493/H493,"0")+IFERROR(W494/H494,"0")+IFERROR(W495/H495,"0")+IFERROR(W496/H496,"0")</f>
        <v>0</v>
      </c>
      <c r="X497" s="384">
        <f>IFERROR(X491/H491,"0")+IFERROR(X492/H492,"0")+IFERROR(X493/H493,"0")+IFERROR(X494/H494,"0")+IFERROR(X495/H495,"0")+IFERROR(X496/H496,"0")</f>
        <v>0</v>
      </c>
      <c r="Y497" s="384">
        <f>IFERROR(IF(Y491="",0,Y491),"0")+IFERROR(IF(Y492="",0,Y492),"0")+IFERROR(IF(Y493="",0,Y493),"0")+IFERROR(IF(Y494="",0,Y494),"0")+IFERROR(IF(Y495="",0,Y495),"0")+IFERROR(IF(Y496="",0,Y496),"0")</f>
        <v>0</v>
      </c>
      <c r="Z497" s="385"/>
      <c r="AA497" s="385"/>
    </row>
    <row r="498" spans="1:67" hidden="1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409"/>
      <c r="O498" s="386" t="s">
        <v>70</v>
      </c>
      <c r="P498" s="387"/>
      <c r="Q498" s="387"/>
      <c r="R498" s="387"/>
      <c r="S498" s="387"/>
      <c r="T498" s="387"/>
      <c r="U498" s="388"/>
      <c r="V498" s="37" t="s">
        <v>66</v>
      </c>
      <c r="W498" s="384">
        <f>IFERROR(SUM(W491:W496),"0")</f>
        <v>0</v>
      </c>
      <c r="X498" s="384">
        <f>IFERROR(SUM(X491:X496),"0")</f>
        <v>0</v>
      </c>
      <c r="Y498" s="37"/>
      <c r="Z498" s="385"/>
      <c r="AA498" s="385"/>
    </row>
    <row r="499" spans="1:67" ht="14.25" hidden="1" customHeight="1" x14ac:dyDescent="0.25">
      <c r="A499" s="392" t="s">
        <v>72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75"/>
      <c r="AA499" s="375"/>
    </row>
    <row r="500" spans="1:67" ht="16.5" hidden="1" customHeight="1" x14ac:dyDescent="0.25">
      <c r="A500" s="54" t="s">
        <v>693</v>
      </c>
      <c r="B500" s="54" t="s">
        <v>694</v>
      </c>
      <c r="C500" s="31">
        <v>4301051230</v>
      </c>
      <c r="D500" s="397">
        <v>4607091383409</v>
      </c>
      <c r="E500" s="391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0"/>
      <c r="Q500" s="390"/>
      <c r="R500" s="390"/>
      <c r="S500" s="391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695</v>
      </c>
      <c r="B501" s="54" t="s">
        <v>696</v>
      </c>
      <c r="C501" s="31">
        <v>4301051231</v>
      </c>
      <c r="D501" s="397">
        <v>4607091383416</v>
      </c>
      <c r="E501" s="391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0"/>
      <c r="Q501" s="390"/>
      <c r="R501" s="390"/>
      <c r="S501" s="391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697</v>
      </c>
      <c r="B502" s="54" t="s">
        <v>698</v>
      </c>
      <c r="C502" s="31">
        <v>4301051058</v>
      </c>
      <c r="D502" s="397">
        <v>4680115883536</v>
      </c>
      <c r="E502" s="391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0"/>
      <c r="Q502" s="390"/>
      <c r="R502" s="390"/>
      <c r="S502" s="391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408"/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409"/>
      <c r="O503" s="386" t="s">
        <v>70</v>
      </c>
      <c r="P503" s="387"/>
      <c r="Q503" s="387"/>
      <c r="R503" s="387"/>
      <c r="S503" s="387"/>
      <c r="T503" s="387"/>
      <c r="U503" s="388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hidden="1" x14ac:dyDescent="0.2">
      <c r="A504" s="393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409"/>
      <c r="O504" s="386" t="s">
        <v>70</v>
      </c>
      <c r="P504" s="387"/>
      <c r="Q504" s="387"/>
      <c r="R504" s="387"/>
      <c r="S504" s="387"/>
      <c r="T504" s="387"/>
      <c r="U504" s="388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hidden="1" customHeight="1" x14ac:dyDescent="0.25">
      <c r="A505" s="392" t="s">
        <v>215</v>
      </c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3"/>
      <c r="P505" s="393"/>
      <c r="Q505" s="393"/>
      <c r="R505" s="393"/>
      <c r="S505" s="393"/>
      <c r="T505" s="393"/>
      <c r="U505" s="393"/>
      <c r="V505" s="393"/>
      <c r="W505" s="393"/>
      <c r="X505" s="393"/>
      <c r="Y505" s="393"/>
      <c r="Z505" s="375"/>
      <c r="AA505" s="375"/>
    </row>
    <row r="506" spans="1:67" ht="16.5" hidden="1" customHeight="1" x14ac:dyDescent="0.25">
      <c r="A506" s="54" t="s">
        <v>699</v>
      </c>
      <c r="B506" s="54" t="s">
        <v>700</v>
      </c>
      <c r="C506" s="31">
        <v>4301060363</v>
      </c>
      <c r="D506" s="397">
        <v>4680115885035</v>
      </c>
      <c r="E506" s="391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6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0"/>
      <c r="Q506" s="390"/>
      <c r="R506" s="390"/>
      <c r="S506" s="391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08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409"/>
      <c r="O507" s="386" t="s">
        <v>70</v>
      </c>
      <c r="P507" s="387"/>
      <c r="Q507" s="387"/>
      <c r="R507" s="387"/>
      <c r="S507" s="387"/>
      <c r="T507" s="387"/>
      <c r="U507" s="388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hidden="1" x14ac:dyDescent="0.2">
      <c r="A508" s="393"/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409"/>
      <c r="O508" s="386" t="s">
        <v>70</v>
      </c>
      <c r="P508" s="387"/>
      <c r="Q508" s="387"/>
      <c r="R508" s="387"/>
      <c r="S508" s="387"/>
      <c r="T508" s="387"/>
      <c r="U508" s="388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hidden="1" customHeight="1" x14ac:dyDescent="0.2">
      <c r="A509" s="412" t="s">
        <v>701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8"/>
      <c r="AA509" s="48"/>
    </row>
    <row r="510" spans="1:67" ht="16.5" hidden="1" customHeight="1" x14ac:dyDescent="0.25">
      <c r="A510" s="434" t="s">
        <v>701</v>
      </c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376"/>
      <c r="AA510" s="376"/>
    </row>
    <row r="511" spans="1:67" ht="14.25" hidden="1" customHeight="1" x14ac:dyDescent="0.25">
      <c r="A511" s="392" t="s">
        <v>113</v>
      </c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393"/>
      <c r="P511" s="393"/>
      <c r="Q511" s="393"/>
      <c r="R511" s="393"/>
      <c r="S511" s="393"/>
      <c r="T511" s="393"/>
      <c r="U511" s="393"/>
      <c r="V511" s="393"/>
      <c r="W511" s="393"/>
      <c r="X511" s="393"/>
      <c r="Y511" s="393"/>
      <c r="Z511" s="375"/>
      <c r="AA511" s="375"/>
    </row>
    <row r="512" spans="1:67" ht="27" hidden="1" customHeight="1" x14ac:dyDescent="0.25">
      <c r="A512" s="54" t="s">
        <v>702</v>
      </c>
      <c r="B512" s="54" t="s">
        <v>703</v>
      </c>
      <c r="C512" s="31">
        <v>4301011763</v>
      </c>
      <c r="D512" s="397">
        <v>4640242181011</v>
      </c>
      <c r="E512" s="391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128</v>
      </c>
      <c r="M512" s="33"/>
      <c r="N512" s="32">
        <v>55</v>
      </c>
      <c r="O512" s="667" t="s">
        <v>704</v>
      </c>
      <c r="P512" s="390"/>
      <c r="Q512" s="390"/>
      <c r="R512" s="390"/>
      <c r="S512" s="391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hidden="1" customHeight="1" x14ac:dyDescent="0.25">
      <c r="A513" s="54" t="s">
        <v>705</v>
      </c>
      <c r="B513" s="54" t="s">
        <v>706</v>
      </c>
      <c r="C513" s="31">
        <v>4301011951</v>
      </c>
      <c r="D513" s="397">
        <v>4640242180045</v>
      </c>
      <c r="E513" s="391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707</v>
      </c>
      <c r="P513" s="390"/>
      <c r="Q513" s="390"/>
      <c r="R513" s="390"/>
      <c r="S513" s="391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708</v>
      </c>
      <c r="B514" s="54" t="s">
        <v>709</v>
      </c>
      <c r="C514" s="31">
        <v>4301011585</v>
      </c>
      <c r="D514" s="397">
        <v>4640242180441</v>
      </c>
      <c r="E514" s="391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9" t="s">
        <v>710</v>
      </c>
      <c r="P514" s="390"/>
      <c r="Q514" s="390"/>
      <c r="R514" s="390"/>
      <c r="S514" s="391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711</v>
      </c>
      <c r="B515" s="54" t="s">
        <v>712</v>
      </c>
      <c r="C515" s="31">
        <v>4301011950</v>
      </c>
      <c r="D515" s="397">
        <v>4640242180601</v>
      </c>
      <c r="E515" s="391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10" t="s">
        <v>713</v>
      </c>
      <c r="P515" s="390"/>
      <c r="Q515" s="390"/>
      <c r="R515" s="390"/>
      <c r="S515" s="391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714</v>
      </c>
      <c r="B516" s="54" t="s">
        <v>715</v>
      </c>
      <c r="C516" s="31">
        <v>4301011584</v>
      </c>
      <c r="D516" s="397">
        <v>4640242180564</v>
      </c>
      <c r="E516" s="391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654" t="s">
        <v>716</v>
      </c>
      <c r="P516" s="390"/>
      <c r="Q516" s="390"/>
      <c r="R516" s="390"/>
      <c r="S516" s="391"/>
      <c r="T516" s="34"/>
      <c r="U516" s="34"/>
      <c r="V516" s="35" t="s">
        <v>66</v>
      </c>
      <c r="W516" s="382">
        <v>400</v>
      </c>
      <c r="X516" s="383">
        <f t="shared" si="88"/>
        <v>408</v>
      </c>
      <c r="Y516" s="36">
        <f t="shared" si="89"/>
        <v>0.73949999999999994</v>
      </c>
      <c r="Z516" s="56"/>
      <c r="AA516" s="57"/>
      <c r="AE516" s="64"/>
      <c r="BB516" s="352" t="s">
        <v>1</v>
      </c>
      <c r="BL516" s="64">
        <f t="shared" si="90"/>
        <v>416</v>
      </c>
      <c r="BM516" s="64">
        <f t="shared" si="91"/>
        <v>424.32</v>
      </c>
      <c r="BN516" s="64">
        <f t="shared" si="92"/>
        <v>0.59523809523809523</v>
      </c>
      <c r="BO516" s="64">
        <f t="shared" si="93"/>
        <v>0.6071428571428571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4301011762</v>
      </c>
      <c r="D517" s="397">
        <v>4640242180922</v>
      </c>
      <c r="E517" s="391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546" t="s">
        <v>719</v>
      </c>
      <c r="P517" s="390"/>
      <c r="Q517" s="390"/>
      <c r="R517" s="390"/>
      <c r="S517" s="391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720</v>
      </c>
      <c r="B518" s="54" t="s">
        <v>721</v>
      </c>
      <c r="C518" s="31">
        <v>4301011764</v>
      </c>
      <c r="D518" s="397">
        <v>4640242181189</v>
      </c>
      <c r="E518" s="391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128</v>
      </c>
      <c r="M518" s="33"/>
      <c r="N518" s="32">
        <v>55</v>
      </c>
      <c r="O518" s="423" t="s">
        <v>722</v>
      </c>
      <c r="P518" s="390"/>
      <c r="Q518" s="390"/>
      <c r="R518" s="390"/>
      <c r="S518" s="391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hidden="1" customHeight="1" x14ac:dyDescent="0.25">
      <c r="A519" s="54" t="s">
        <v>723</v>
      </c>
      <c r="B519" s="54" t="s">
        <v>724</v>
      </c>
      <c r="C519" s="31">
        <v>4301011551</v>
      </c>
      <c r="D519" s="397">
        <v>4640242180038</v>
      </c>
      <c r="E519" s="391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516" t="s">
        <v>725</v>
      </c>
      <c r="P519" s="390"/>
      <c r="Q519" s="390"/>
      <c r="R519" s="390"/>
      <c r="S519" s="391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hidden="1" customHeight="1" x14ac:dyDescent="0.25">
      <c r="A520" s="54" t="s">
        <v>726</v>
      </c>
      <c r="B520" s="54" t="s">
        <v>727</v>
      </c>
      <c r="C520" s="31">
        <v>4301011765</v>
      </c>
      <c r="D520" s="397">
        <v>4640242181172</v>
      </c>
      <c r="E520" s="391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528" t="s">
        <v>728</v>
      </c>
      <c r="P520" s="390"/>
      <c r="Q520" s="390"/>
      <c r="R520" s="390"/>
      <c r="S520" s="391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x14ac:dyDescent="0.2">
      <c r="A521" s="408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409"/>
      <c r="O521" s="386" t="s">
        <v>70</v>
      </c>
      <c r="P521" s="387"/>
      <c r="Q521" s="387"/>
      <c r="R521" s="387"/>
      <c r="S521" s="387"/>
      <c r="T521" s="387"/>
      <c r="U521" s="388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33.333333333333336</v>
      </c>
      <c r="X521" s="384">
        <f>IFERROR(X512/H512,"0")+IFERROR(X513/H513,"0")+IFERROR(X514/H514,"0")+IFERROR(X515/H515,"0")+IFERROR(X516/H516,"0")+IFERROR(X517/H517,"0")+IFERROR(X518/H518,"0")+IFERROR(X519/H519,"0")+IFERROR(X520/H520,"0")</f>
        <v>34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0.73949999999999994</v>
      </c>
      <c r="Z521" s="385"/>
      <c r="AA521" s="385"/>
    </row>
    <row r="522" spans="1:67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409"/>
      <c r="O522" s="386" t="s">
        <v>70</v>
      </c>
      <c r="P522" s="387"/>
      <c r="Q522" s="387"/>
      <c r="R522" s="387"/>
      <c r="S522" s="387"/>
      <c r="T522" s="387"/>
      <c r="U522" s="388"/>
      <c r="V522" s="37" t="s">
        <v>66</v>
      </c>
      <c r="W522" s="384">
        <f>IFERROR(SUM(W512:W520),"0")</f>
        <v>400</v>
      </c>
      <c r="X522" s="384">
        <f>IFERROR(SUM(X512:X520),"0")</f>
        <v>408</v>
      </c>
      <c r="Y522" s="37"/>
      <c r="Z522" s="385"/>
      <c r="AA522" s="385"/>
    </row>
    <row r="523" spans="1:67" ht="14.25" hidden="1" customHeight="1" x14ac:dyDescent="0.25">
      <c r="A523" s="392" t="s">
        <v>105</v>
      </c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375"/>
      <c r="AA523" s="375"/>
    </row>
    <row r="524" spans="1:67" ht="27" hidden="1" customHeight="1" x14ac:dyDescent="0.25">
      <c r="A524" s="54" t="s">
        <v>729</v>
      </c>
      <c r="B524" s="54" t="s">
        <v>730</v>
      </c>
      <c r="C524" s="31">
        <v>4301020260</v>
      </c>
      <c r="D524" s="397">
        <v>4640242180526</v>
      </c>
      <c r="E524" s="391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15" t="s">
        <v>731</v>
      </c>
      <c r="P524" s="390"/>
      <c r="Q524" s="390"/>
      <c r="R524" s="390"/>
      <c r="S524" s="391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732</v>
      </c>
      <c r="B525" s="54" t="s">
        <v>733</v>
      </c>
      <c r="C525" s="31">
        <v>4301020269</v>
      </c>
      <c r="D525" s="397">
        <v>4640242180519</v>
      </c>
      <c r="E525" s="391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128</v>
      </c>
      <c r="M525" s="33"/>
      <c r="N525" s="32">
        <v>50</v>
      </c>
      <c r="O525" s="709" t="s">
        <v>734</v>
      </c>
      <c r="P525" s="390"/>
      <c r="Q525" s="390"/>
      <c r="R525" s="390"/>
      <c r="S525" s="391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735</v>
      </c>
      <c r="B526" s="54" t="s">
        <v>736</v>
      </c>
      <c r="C526" s="31">
        <v>4301020309</v>
      </c>
      <c r="D526" s="397">
        <v>4640242180090</v>
      </c>
      <c r="E526" s="391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527" t="s">
        <v>737</v>
      </c>
      <c r="P526" s="390"/>
      <c r="Q526" s="390"/>
      <c r="R526" s="390"/>
      <c r="S526" s="391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738</v>
      </c>
      <c r="B527" s="54" t="s">
        <v>739</v>
      </c>
      <c r="C527" s="31">
        <v>4301020314</v>
      </c>
      <c r="D527" s="397">
        <v>4640242180090</v>
      </c>
      <c r="E527" s="391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681" t="s">
        <v>740</v>
      </c>
      <c r="P527" s="390"/>
      <c r="Q527" s="390"/>
      <c r="R527" s="390"/>
      <c r="S527" s="391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741</v>
      </c>
      <c r="B528" s="54" t="s">
        <v>742</v>
      </c>
      <c r="C528" s="31">
        <v>4301020295</v>
      </c>
      <c r="D528" s="397">
        <v>4640242181363</v>
      </c>
      <c r="E528" s="391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747" t="s">
        <v>743</v>
      </c>
      <c r="P528" s="390"/>
      <c r="Q528" s="390"/>
      <c r="R528" s="390"/>
      <c r="S528" s="391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08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409"/>
      <c r="O529" s="386" t="s">
        <v>70</v>
      </c>
      <c r="P529" s="387"/>
      <c r="Q529" s="387"/>
      <c r="R529" s="387"/>
      <c r="S529" s="387"/>
      <c r="T529" s="387"/>
      <c r="U529" s="388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hidden="1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409"/>
      <c r="O530" s="386" t="s">
        <v>70</v>
      </c>
      <c r="P530" s="387"/>
      <c r="Q530" s="387"/>
      <c r="R530" s="387"/>
      <c r="S530" s="387"/>
      <c r="T530" s="387"/>
      <c r="U530" s="388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hidden="1" customHeight="1" x14ac:dyDescent="0.25">
      <c r="A531" s="392" t="s">
        <v>61</v>
      </c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3"/>
      <c r="P531" s="393"/>
      <c r="Q531" s="393"/>
      <c r="R531" s="393"/>
      <c r="S531" s="393"/>
      <c r="T531" s="393"/>
      <c r="U531" s="393"/>
      <c r="V531" s="393"/>
      <c r="W531" s="393"/>
      <c r="X531" s="393"/>
      <c r="Y531" s="393"/>
      <c r="Z531" s="375"/>
      <c r="AA531" s="375"/>
    </row>
    <row r="532" spans="1:67" ht="27" hidden="1" customHeight="1" x14ac:dyDescent="0.25">
      <c r="A532" s="54" t="s">
        <v>744</v>
      </c>
      <c r="B532" s="54" t="s">
        <v>745</v>
      </c>
      <c r="C532" s="31">
        <v>4301031280</v>
      </c>
      <c r="D532" s="397">
        <v>4640242180816</v>
      </c>
      <c r="E532" s="391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746</v>
      </c>
      <c r="P532" s="390"/>
      <c r="Q532" s="390"/>
      <c r="R532" s="390"/>
      <c r="S532" s="391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747</v>
      </c>
      <c r="B533" s="54" t="s">
        <v>748</v>
      </c>
      <c r="C533" s="31">
        <v>4301031244</v>
      </c>
      <c r="D533" s="397">
        <v>4640242180595</v>
      </c>
      <c r="E533" s="391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49" t="s">
        <v>749</v>
      </c>
      <c r="P533" s="390"/>
      <c r="Q533" s="390"/>
      <c r="R533" s="390"/>
      <c r="S533" s="391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750</v>
      </c>
      <c r="B534" s="54" t="s">
        <v>751</v>
      </c>
      <c r="C534" s="31">
        <v>4301031321</v>
      </c>
      <c r="D534" s="397">
        <v>4640242180076</v>
      </c>
      <c r="E534" s="391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0" t="s">
        <v>752</v>
      </c>
      <c r="P534" s="390"/>
      <c r="Q534" s="390"/>
      <c r="R534" s="390"/>
      <c r="S534" s="391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753</v>
      </c>
      <c r="B535" s="54" t="s">
        <v>754</v>
      </c>
      <c r="C535" s="31">
        <v>4301031200</v>
      </c>
      <c r="D535" s="397">
        <v>4640242180489</v>
      </c>
      <c r="E535" s="391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2" t="s">
        <v>755</v>
      </c>
      <c r="P535" s="390"/>
      <c r="Q535" s="390"/>
      <c r="R535" s="390"/>
      <c r="S535" s="391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08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409"/>
      <c r="O536" s="386" t="s">
        <v>70</v>
      </c>
      <c r="P536" s="387"/>
      <c r="Q536" s="387"/>
      <c r="R536" s="387"/>
      <c r="S536" s="387"/>
      <c r="T536" s="387"/>
      <c r="U536" s="388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hidden="1" x14ac:dyDescent="0.2">
      <c r="A537" s="393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409"/>
      <c r="O537" s="386" t="s">
        <v>70</v>
      </c>
      <c r="P537" s="387"/>
      <c r="Q537" s="387"/>
      <c r="R537" s="387"/>
      <c r="S537" s="387"/>
      <c r="T537" s="387"/>
      <c r="U537" s="388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hidden="1" customHeight="1" x14ac:dyDescent="0.25">
      <c r="A538" s="392" t="s">
        <v>72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75"/>
      <c r="AA538" s="375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397">
        <v>4640242180533</v>
      </c>
      <c r="E539" s="391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128</v>
      </c>
      <c r="M539" s="33"/>
      <c r="N539" s="32">
        <v>40</v>
      </c>
      <c r="O539" s="477" t="s">
        <v>758</v>
      </c>
      <c r="P539" s="390"/>
      <c r="Q539" s="390"/>
      <c r="R539" s="390"/>
      <c r="S539" s="391"/>
      <c r="T539" s="34"/>
      <c r="U539" s="34"/>
      <c r="V539" s="35" t="s">
        <v>66</v>
      </c>
      <c r="W539" s="382">
        <v>500</v>
      </c>
      <c r="X539" s="383">
        <f>IFERROR(IF(W539="",0,CEILING((W539/$H539),1)*$H539),"")</f>
        <v>507</v>
      </c>
      <c r="Y539" s="36">
        <f>IFERROR(IF(X539=0,"",ROUNDUP(X539/H539,0)*0.02175),"")</f>
        <v>1.4137499999999998</v>
      </c>
      <c r="Z539" s="56"/>
      <c r="AA539" s="57"/>
      <c r="AE539" s="64"/>
      <c r="BB539" s="366" t="s">
        <v>1</v>
      </c>
      <c r="BL539" s="64">
        <f>IFERROR(W539*I539/H539,"0")</f>
        <v>536.15384615384619</v>
      </c>
      <c r="BM539" s="64">
        <f>IFERROR(X539*I539/H539,"0")</f>
        <v>543.66000000000008</v>
      </c>
      <c r="BN539" s="64">
        <f>IFERROR(1/J539*(W539/H539),"0")</f>
        <v>1.1446886446886446</v>
      </c>
      <c r="BO539" s="64">
        <f>IFERROR(1/J539*(X539/H539),"0")</f>
        <v>1.1607142857142856</v>
      </c>
    </row>
    <row r="540" spans="1:67" ht="27" hidden="1" customHeight="1" x14ac:dyDescent="0.25">
      <c r="A540" s="54" t="s">
        <v>759</v>
      </c>
      <c r="B540" s="54" t="s">
        <v>760</v>
      </c>
      <c r="C540" s="31">
        <v>4301051780</v>
      </c>
      <c r="D540" s="397">
        <v>4640242180106</v>
      </c>
      <c r="E540" s="391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596" t="s">
        <v>761</v>
      </c>
      <c r="P540" s="390"/>
      <c r="Q540" s="390"/>
      <c r="R540" s="390"/>
      <c r="S540" s="391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762</v>
      </c>
      <c r="B541" s="54" t="s">
        <v>763</v>
      </c>
      <c r="C541" s="31">
        <v>4301051510</v>
      </c>
      <c r="D541" s="397">
        <v>4640242180540</v>
      </c>
      <c r="E541" s="391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624" t="s">
        <v>764</v>
      </c>
      <c r="P541" s="390"/>
      <c r="Q541" s="390"/>
      <c r="R541" s="390"/>
      <c r="S541" s="391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408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409"/>
      <c r="O542" s="386" t="s">
        <v>70</v>
      </c>
      <c r="P542" s="387"/>
      <c r="Q542" s="387"/>
      <c r="R542" s="387"/>
      <c r="S542" s="387"/>
      <c r="T542" s="387"/>
      <c r="U542" s="388"/>
      <c r="V542" s="37" t="s">
        <v>71</v>
      </c>
      <c r="W542" s="384">
        <f>IFERROR(W539/H539,"0")+IFERROR(W540/H540,"0")+IFERROR(W541/H541,"0")</f>
        <v>64.102564102564102</v>
      </c>
      <c r="X542" s="384">
        <f>IFERROR(X539/H539,"0")+IFERROR(X540/H540,"0")+IFERROR(X541/H541,"0")</f>
        <v>65</v>
      </c>
      <c r="Y542" s="384">
        <f>IFERROR(IF(Y539="",0,Y539),"0")+IFERROR(IF(Y540="",0,Y540),"0")+IFERROR(IF(Y541="",0,Y541),"0")</f>
        <v>1.4137499999999998</v>
      </c>
      <c r="Z542" s="385"/>
      <c r="AA542" s="385"/>
    </row>
    <row r="543" spans="1:67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409"/>
      <c r="O543" s="386" t="s">
        <v>70</v>
      </c>
      <c r="P543" s="387"/>
      <c r="Q543" s="387"/>
      <c r="R543" s="387"/>
      <c r="S543" s="387"/>
      <c r="T543" s="387"/>
      <c r="U543" s="388"/>
      <c r="V543" s="37" t="s">
        <v>66</v>
      </c>
      <c r="W543" s="384">
        <f>IFERROR(SUM(W539:W541),"0")</f>
        <v>500</v>
      </c>
      <c r="X543" s="384">
        <f>IFERROR(SUM(X539:X541),"0")</f>
        <v>507</v>
      </c>
      <c r="Y543" s="37"/>
      <c r="Z543" s="385"/>
      <c r="AA543" s="385"/>
    </row>
    <row r="544" spans="1:67" ht="14.25" hidden="1" customHeight="1" x14ac:dyDescent="0.25">
      <c r="A544" s="392" t="s">
        <v>215</v>
      </c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3"/>
      <c r="P544" s="393"/>
      <c r="Q544" s="393"/>
      <c r="R544" s="393"/>
      <c r="S544" s="393"/>
      <c r="T544" s="393"/>
      <c r="U544" s="393"/>
      <c r="V544" s="393"/>
      <c r="W544" s="393"/>
      <c r="X544" s="393"/>
      <c r="Y544" s="393"/>
      <c r="Z544" s="375"/>
      <c r="AA544" s="375"/>
    </row>
    <row r="545" spans="1:67" ht="27" hidden="1" customHeight="1" x14ac:dyDescent="0.25">
      <c r="A545" s="54" t="s">
        <v>765</v>
      </c>
      <c r="B545" s="54" t="s">
        <v>766</v>
      </c>
      <c r="C545" s="31">
        <v>4301060354</v>
      </c>
      <c r="D545" s="397">
        <v>4640242180120</v>
      </c>
      <c r="E545" s="391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5" t="s">
        <v>767</v>
      </c>
      <c r="P545" s="390"/>
      <c r="Q545" s="390"/>
      <c r="R545" s="390"/>
      <c r="S545" s="391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765</v>
      </c>
      <c r="B546" s="54" t="s">
        <v>768</v>
      </c>
      <c r="C546" s="31">
        <v>4301060408</v>
      </c>
      <c r="D546" s="397">
        <v>4640242180120</v>
      </c>
      <c r="E546" s="391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45" t="s">
        <v>769</v>
      </c>
      <c r="P546" s="390"/>
      <c r="Q546" s="390"/>
      <c r="R546" s="390"/>
      <c r="S546" s="391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770</v>
      </c>
      <c r="B547" s="54" t="s">
        <v>771</v>
      </c>
      <c r="C547" s="31">
        <v>4301060355</v>
      </c>
      <c r="D547" s="397">
        <v>4640242180137</v>
      </c>
      <c r="E547" s="391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39" t="s">
        <v>772</v>
      </c>
      <c r="P547" s="390"/>
      <c r="Q547" s="390"/>
      <c r="R547" s="390"/>
      <c r="S547" s="391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770</v>
      </c>
      <c r="B548" s="54" t="s">
        <v>773</v>
      </c>
      <c r="C548" s="31">
        <v>4301060407</v>
      </c>
      <c r="D548" s="397">
        <v>4640242180137</v>
      </c>
      <c r="E548" s="391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595" t="s">
        <v>774</v>
      </c>
      <c r="P548" s="390"/>
      <c r="Q548" s="390"/>
      <c r="R548" s="390"/>
      <c r="S548" s="391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08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09"/>
      <c r="O549" s="386" t="s">
        <v>70</v>
      </c>
      <c r="P549" s="387"/>
      <c r="Q549" s="387"/>
      <c r="R549" s="387"/>
      <c r="S549" s="387"/>
      <c r="T549" s="387"/>
      <c r="U549" s="388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hidden="1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09"/>
      <c r="O550" s="386" t="s">
        <v>70</v>
      </c>
      <c r="P550" s="387"/>
      <c r="Q550" s="387"/>
      <c r="R550" s="387"/>
      <c r="S550" s="387"/>
      <c r="T550" s="387"/>
      <c r="U550" s="388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472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1"/>
      <c r="O551" s="483" t="s">
        <v>775</v>
      </c>
      <c r="P551" s="484"/>
      <c r="Q551" s="484"/>
      <c r="R551" s="484"/>
      <c r="S551" s="484"/>
      <c r="T551" s="484"/>
      <c r="U551" s="485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17353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17402.100000000002</v>
      </c>
      <c r="Y551" s="37"/>
      <c r="Z551" s="385"/>
      <c r="AA551" s="385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1"/>
      <c r="O552" s="483" t="s">
        <v>776</v>
      </c>
      <c r="P552" s="484"/>
      <c r="Q552" s="484"/>
      <c r="R552" s="484"/>
      <c r="S552" s="484"/>
      <c r="T552" s="484"/>
      <c r="U552" s="485"/>
      <c r="V552" s="37" t="s">
        <v>66</v>
      </c>
      <c r="W552" s="384">
        <f>IFERROR(SUM(BL22:BL548),"0")</f>
        <v>18479.644181489013</v>
      </c>
      <c r="X552" s="384">
        <f>IFERROR(SUM(BM22:BM548),"0")</f>
        <v>18531.344000000001</v>
      </c>
      <c r="Y552" s="37"/>
      <c r="Z552" s="385"/>
      <c r="AA552" s="385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1"/>
      <c r="O553" s="483" t="s">
        <v>777</v>
      </c>
      <c r="P553" s="484"/>
      <c r="Q553" s="484"/>
      <c r="R553" s="484"/>
      <c r="S553" s="484"/>
      <c r="T553" s="484"/>
      <c r="U553" s="485"/>
      <c r="V553" s="37" t="s">
        <v>778</v>
      </c>
      <c r="W553" s="38">
        <f>ROUNDUP(SUM(BN22:BN548),0)</f>
        <v>34</v>
      </c>
      <c r="X553" s="38">
        <f>ROUNDUP(SUM(BO22:BO548),0)</f>
        <v>34</v>
      </c>
      <c r="Y553" s="37"/>
      <c r="Z553" s="385"/>
      <c r="AA553" s="385"/>
    </row>
    <row r="554" spans="1:67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1"/>
      <c r="O554" s="483" t="s">
        <v>779</v>
      </c>
      <c r="P554" s="484"/>
      <c r="Q554" s="484"/>
      <c r="R554" s="484"/>
      <c r="S554" s="484"/>
      <c r="T554" s="484"/>
      <c r="U554" s="485"/>
      <c r="V554" s="37" t="s">
        <v>66</v>
      </c>
      <c r="W554" s="384">
        <f>GrossWeightTotal+PalletQtyTotal*25</f>
        <v>19329.644181489013</v>
      </c>
      <c r="X554" s="384">
        <f>GrossWeightTotalR+PalletQtyTotalR*25</f>
        <v>19381.344000000001</v>
      </c>
      <c r="Y554" s="37"/>
      <c r="Z554" s="385"/>
      <c r="AA554" s="385"/>
    </row>
    <row r="555" spans="1:67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441"/>
      <c r="O555" s="483" t="s">
        <v>780</v>
      </c>
      <c r="P555" s="484"/>
      <c r="Q555" s="484"/>
      <c r="R555" s="484"/>
      <c r="S555" s="484"/>
      <c r="T555" s="484"/>
      <c r="U555" s="485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2798.2080116562875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2804</v>
      </c>
      <c r="Y555" s="37"/>
      <c r="Z555" s="385"/>
      <c r="AA555" s="385"/>
    </row>
    <row r="556" spans="1:67" ht="14.25" hidden="1" customHeight="1" x14ac:dyDescent="0.2">
      <c r="A556" s="393"/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441"/>
      <c r="O556" s="483" t="s">
        <v>781</v>
      </c>
      <c r="P556" s="484"/>
      <c r="Q556" s="484"/>
      <c r="R556" s="484"/>
      <c r="S556" s="484"/>
      <c r="T556" s="484"/>
      <c r="U556" s="485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40.809550000000002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3" t="s">
        <v>60</v>
      </c>
      <c r="C558" s="401" t="s">
        <v>103</v>
      </c>
      <c r="D558" s="402"/>
      <c r="E558" s="402"/>
      <c r="F558" s="403"/>
      <c r="G558" s="401" t="s">
        <v>235</v>
      </c>
      <c r="H558" s="402"/>
      <c r="I558" s="402"/>
      <c r="J558" s="402"/>
      <c r="K558" s="402"/>
      <c r="L558" s="402"/>
      <c r="M558" s="402"/>
      <c r="N558" s="402"/>
      <c r="O558" s="402"/>
      <c r="P558" s="403"/>
      <c r="Q558" s="401" t="s">
        <v>488</v>
      </c>
      <c r="R558" s="403"/>
      <c r="S558" s="401" t="s">
        <v>545</v>
      </c>
      <c r="T558" s="402"/>
      <c r="U558" s="402"/>
      <c r="V558" s="403"/>
      <c r="W558" s="373" t="s">
        <v>654</v>
      </c>
      <c r="X558" s="373" t="s">
        <v>701</v>
      </c>
      <c r="AA558" s="52"/>
      <c r="AD558" s="374"/>
    </row>
    <row r="559" spans="1:67" ht="14.25" customHeight="1" thickTop="1" x14ac:dyDescent="0.2">
      <c r="A559" s="547" t="s">
        <v>784</v>
      </c>
      <c r="B559" s="401" t="s">
        <v>60</v>
      </c>
      <c r="C559" s="401" t="s">
        <v>104</v>
      </c>
      <c r="D559" s="401" t="s">
        <v>112</v>
      </c>
      <c r="E559" s="401" t="s">
        <v>103</v>
      </c>
      <c r="F559" s="401" t="s">
        <v>225</v>
      </c>
      <c r="G559" s="401" t="s">
        <v>236</v>
      </c>
      <c r="H559" s="401" t="s">
        <v>251</v>
      </c>
      <c r="I559" s="401" t="s">
        <v>268</v>
      </c>
      <c r="J559" s="401" t="s">
        <v>344</v>
      </c>
      <c r="K559" s="401" t="s">
        <v>367</v>
      </c>
      <c r="L559" s="401" t="s">
        <v>385</v>
      </c>
      <c r="M559" s="374"/>
      <c r="N559" s="401" t="s">
        <v>402</v>
      </c>
      <c r="O559" s="401" t="s">
        <v>470</v>
      </c>
      <c r="P559" s="401" t="s">
        <v>477</v>
      </c>
      <c r="Q559" s="401" t="s">
        <v>489</v>
      </c>
      <c r="R559" s="401" t="s">
        <v>523</v>
      </c>
      <c r="S559" s="401" t="s">
        <v>546</v>
      </c>
      <c r="T559" s="401" t="s">
        <v>610</v>
      </c>
      <c r="U559" s="401" t="s">
        <v>638</v>
      </c>
      <c r="V559" s="401" t="s">
        <v>645</v>
      </c>
      <c r="W559" s="401" t="s">
        <v>654</v>
      </c>
      <c r="X559" s="401" t="s">
        <v>701</v>
      </c>
      <c r="AA559" s="52"/>
      <c r="AD559" s="374"/>
    </row>
    <row r="560" spans="1:67" ht="13.5" customHeight="1" thickBot="1" x14ac:dyDescent="0.25">
      <c r="A560" s="548"/>
      <c r="B560" s="428"/>
      <c r="C560" s="428"/>
      <c r="D560" s="428"/>
      <c r="E560" s="428"/>
      <c r="F560" s="428"/>
      <c r="G560" s="428"/>
      <c r="H560" s="428"/>
      <c r="I560" s="428"/>
      <c r="J560" s="428"/>
      <c r="K560" s="428"/>
      <c r="L560" s="428"/>
      <c r="M560" s="374"/>
      <c r="N560" s="428"/>
      <c r="O560" s="428"/>
      <c r="P560" s="428"/>
      <c r="Q560" s="428"/>
      <c r="R560" s="428"/>
      <c r="S560" s="428"/>
      <c r="T560" s="428"/>
      <c r="U560" s="428"/>
      <c r="V560" s="428"/>
      <c r="W560" s="428"/>
      <c r="X560" s="428"/>
      <c r="AA560" s="52"/>
      <c r="AD560" s="374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0</v>
      </c>
      <c r="D561" s="46">
        <f>IFERROR(X59*1,"0")+IFERROR(X60*1,"0")+IFERROR(X61*1,"0")+IFERROR(X62*1,"0")</f>
        <v>1501.2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1004.4000000000001</v>
      </c>
      <c r="F561" s="46">
        <f>IFERROR(X134*1,"0")+IFERROR(X135*1,"0")+IFERROR(X136*1,"0")+IFERROR(X137*1,"0")+IFERROR(X138*1,"0")</f>
        <v>0</v>
      </c>
      <c r="G561" s="46">
        <f>IFERROR(X144*1,"0")+IFERROR(X145*1,"0")+IFERROR(X146*1,"0")+IFERROR(X147*1,"0")+IFERROR(X148*1,"0")</f>
        <v>108</v>
      </c>
      <c r="H561" s="46">
        <f>IFERROR(X153*1,"0")+IFERROR(X154*1,"0")+IFERROR(X155*1,"0")+IFERROR(X156*1,"0")+IFERROR(X157*1,"0")+IFERROR(X158*1,"0")+IFERROR(X159*1,"0")+IFERROR(X160*1,"0")</f>
        <v>0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252.29999999999998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46">
        <f>IFERROR(X232*1,"0")+IFERROR(X233*1,"0")+IFERROR(X234*1,"0")+IFERROR(X235*1,"0")+IFERROR(X236*1,"0")+IFERROR(X237*1,"0")+IFERROR(X238*1,"0")+IFERROR(X239*1,"0")</f>
        <v>0</v>
      </c>
      <c r="L561" s="46">
        <f>IFERROR(X244*1,"0")+IFERROR(X245*1,"0")+IFERROR(X246*1,"0")+IFERROR(X247*1,"0")+IFERROR(X248*1,"0")</f>
        <v>0</v>
      </c>
      <c r="M561" s="374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51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882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2010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4323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100.80000000000001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50.400000000000006</v>
      </c>
      <c r="U561" s="46">
        <f>IFERROR(X455*1,"0")+IFERROR(X456*1,"0")+IFERROR(X457*1,"0")</f>
        <v>0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6204.0000000000009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915</v>
      </c>
      <c r="AA561" s="52"/>
      <c r="AD561" s="374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74,24"/>
        <filter val="1 500,00"/>
        <filter val="100,00"/>
        <filter val="11,11"/>
        <filter val="11,90"/>
        <filter val="133,33"/>
        <filter val="138,89"/>
        <filter val="17 353,00"/>
        <filter val="18 479,64"/>
        <filter val="19 329,64"/>
        <filter val="2 000,00"/>
        <filter val="2 798,21"/>
        <filter val="20,00"/>
        <filter val="200,00"/>
        <filter val="23,81"/>
        <filter val="250,00"/>
        <filter val="252,00"/>
        <filter val="28,74"/>
        <filter val="320,00"/>
        <filter val="33,33"/>
        <filter val="34"/>
        <filter val="4 000,00"/>
        <filter val="4 320,00"/>
        <filter val="400,00"/>
        <filter val="420,00"/>
        <filter val="50,00"/>
        <filter val="500,00"/>
        <filter val="51,00"/>
        <filter val="6 000,00"/>
        <filter val="6 200,00"/>
        <filter val="630,00"/>
        <filter val="64,10"/>
        <filter val="646,15"/>
        <filter val="882,00"/>
        <filter val="92,59"/>
      </filters>
    </filterColumn>
  </autoFilter>
  <mergeCells count="1005"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O315:S315"/>
    <mergeCell ref="O146:S146"/>
    <mergeCell ref="D395:E395"/>
    <mergeCell ref="O35:S35"/>
    <mergeCell ref="O277:S277"/>
    <mergeCell ref="D408:E408"/>
    <mergeCell ref="O424:U424"/>
    <mergeCell ref="D265:E265"/>
    <mergeCell ref="D35:E35"/>
    <mergeCell ref="O399:S399"/>
    <mergeCell ref="O184:U184"/>
    <mergeCell ref="O321:U321"/>
    <mergeCell ref="D177:E177"/>
    <mergeCell ref="D33:E33"/>
    <mergeCell ref="D226:E226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O486:S486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O546:S546"/>
    <mergeCell ref="O480:S480"/>
    <mergeCell ref="A536:N537"/>
    <mergeCell ref="O528:S528"/>
    <mergeCell ref="D539:E539"/>
    <mergeCell ref="O173:U173"/>
    <mergeCell ref="D333:E333"/>
    <mergeCell ref="O180:S180"/>
    <mergeCell ref="D404:E404"/>
    <mergeCell ref="D526:E526"/>
    <mergeCell ref="O542:U542"/>
    <mergeCell ref="O533:S533"/>
    <mergeCell ref="A412:N413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N17:N18"/>
    <mergeCell ref="O131:U131"/>
    <mergeCell ref="D437:E437"/>
    <mergeCell ref="O428:U428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528:E528"/>
    <mergeCell ref="F17:F18"/>
    <mergeCell ref="D120:E120"/>
    <mergeCell ref="O375:U375"/>
    <mergeCell ref="O407:S407"/>
    <mergeCell ref="O429:U429"/>
    <mergeCell ref="D478:E478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349:U349"/>
    <mergeCell ref="O70:S70"/>
    <mergeCell ref="D310:E310"/>
    <mergeCell ref="O83:S83"/>
    <mergeCell ref="A324:Y324"/>
    <mergeCell ref="O328:S328"/>
    <mergeCell ref="D101:E101"/>
    <mergeCell ref="A299:Y299"/>
    <mergeCell ref="D76:E76"/>
    <mergeCell ref="D191:E191"/>
    <mergeCell ref="D433:E433"/>
    <mergeCell ref="A428:N429"/>
    <mergeCell ref="D237:E237"/>
    <mergeCell ref="D121:E121"/>
    <mergeCell ref="O88:U88"/>
    <mergeCell ref="O233:S233"/>
    <mergeCell ref="D513:E513"/>
    <mergeCell ref="A304:Y304"/>
    <mergeCell ref="O525:S525"/>
    <mergeCell ref="D525:E525"/>
    <mergeCell ref="O515:S515"/>
    <mergeCell ref="D314:E314"/>
    <mergeCell ref="O283:S283"/>
    <mergeCell ref="O268:U268"/>
    <mergeCell ref="O179:S179"/>
    <mergeCell ref="A302:N303"/>
    <mergeCell ref="A445:Y445"/>
    <mergeCell ref="O366:U366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A12:L12"/>
    <mergeCell ref="D192:E192"/>
    <mergeCell ref="A252:Y252"/>
    <mergeCell ref="O60:S60"/>
    <mergeCell ref="A284:N285"/>
    <mergeCell ref="D17:E18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D84:E84"/>
    <mergeCell ref="D22:E22"/>
    <mergeCell ref="D155:E155"/>
    <mergeCell ref="A223:N224"/>
    <mergeCell ref="D320:E320"/>
    <mergeCell ref="G17:G18"/>
    <mergeCell ref="O94:U94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H559:H560"/>
    <mergeCell ref="J559:J560"/>
    <mergeCell ref="O379:U379"/>
    <mergeCell ref="O148:S148"/>
    <mergeCell ref="O413:U413"/>
    <mergeCell ref="A164:Y164"/>
    <mergeCell ref="Z17:Z18"/>
    <mergeCell ref="A509:Y509"/>
    <mergeCell ref="O206:S206"/>
    <mergeCell ref="D446:E446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O223:U223"/>
    <mergeCell ref="D256:E256"/>
    <mergeCell ref="A351:Y351"/>
    <mergeCell ref="O395:S395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288:S288"/>
    <mergeCell ref="D462:E462"/>
    <mergeCell ref="D107:E107"/>
    <mergeCell ref="D385:E385"/>
    <mergeCell ref="A483:N484"/>
    <mergeCell ref="D86:E86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446:S446"/>
    <mergeCell ref="D415:E415"/>
    <mergeCell ref="A382:Y382"/>
    <mergeCell ref="D194:E194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O282:S282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U12:V12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348:E348"/>
    <mergeCell ref="D519:E519"/>
    <mergeCell ref="D62:E62"/>
    <mergeCell ref="O109:S109"/>
    <mergeCell ref="O47:S47"/>
    <mergeCell ref="O524:S524"/>
    <mergeCell ref="O521:U521"/>
    <mergeCell ref="D370:E370"/>
    <mergeCell ref="D541:E541"/>
    <mergeCell ref="D222:E222"/>
    <mergeCell ref="D534:E534"/>
    <mergeCell ref="D227:E227"/>
    <mergeCell ref="O301:S301"/>
    <mergeCell ref="D540:E540"/>
    <mergeCell ref="O172:U172"/>
    <mergeCell ref="D83:E83"/>
    <mergeCell ref="D512:E512"/>
    <mergeCell ref="O535:S535"/>
    <mergeCell ref="D533:E533"/>
    <mergeCell ref="O532:S532"/>
    <mergeCell ref="D201:E201"/>
    <mergeCell ref="D335:E335"/>
    <mergeCell ref="D372:E372"/>
    <mergeCell ref="D188:E188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550:U550"/>
    <mergeCell ref="O344:U344"/>
    <mergeCell ref="D399:E399"/>
    <mergeCell ref="D59:E59"/>
    <mergeCell ref="D295:E295"/>
    <mergeCell ref="D178:E178"/>
    <mergeCell ref="O513:S513"/>
    <mergeCell ref="O529:U529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157:E157"/>
    <mergeCell ref="D328:E328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D43:E43"/>
    <mergeCell ref="O261:S261"/>
    <mergeCell ref="A40:N41"/>
    <mergeCell ref="D137:E137"/>
    <mergeCell ref="A338:N339"/>
    <mergeCell ref="A124:Y124"/>
    <mergeCell ref="D422:E422"/>
    <mergeCell ref="A94:N95"/>
    <mergeCell ref="D74:E74"/>
    <mergeCell ref="O41:U41"/>
    <mergeCell ref="D68:E68"/>
    <mergeCell ref="O27:S27"/>
    <mergeCell ref="O458:U458"/>
    <mergeCell ref="D9:E9"/>
    <mergeCell ref="D180:E180"/>
    <mergeCell ref="D118:E118"/>
    <mergeCell ref="F9:G9"/>
    <mergeCell ref="A48:N49"/>
    <mergeCell ref="A21:Y21"/>
    <mergeCell ref="P9:Q9"/>
    <mergeCell ref="O162:U162"/>
    <mergeCell ref="A46:Y46"/>
    <mergeCell ref="D260:E260"/>
    <mergeCell ref="O31:S31"/>
    <mergeCell ref="O34:S34"/>
    <mergeCell ref="O28:S28"/>
    <mergeCell ref="O92:S92"/>
    <mergeCell ref="O434:S434"/>
    <mergeCell ref="O334:S334"/>
    <mergeCell ref="H9:I9"/>
    <mergeCell ref="O30:S30"/>
    <mergeCell ref="D281:E281"/>
    <mergeCell ref="D156:E156"/>
    <mergeCell ref="D327:E327"/>
    <mergeCell ref="D398:E398"/>
    <mergeCell ref="O205:S205"/>
    <mergeCell ref="O269:U269"/>
    <mergeCell ref="O336:S336"/>
    <mergeCell ref="D416:E416"/>
    <mergeCell ref="D93:E93"/>
    <mergeCell ref="D220:E220"/>
    <mergeCell ref="D391:E391"/>
    <mergeCell ref="O188:S188"/>
    <mergeCell ref="O23:S23"/>
    <mergeCell ref="O194:S194"/>
    <mergeCell ref="O492:S492"/>
    <mergeCell ref="O121:S121"/>
    <mergeCell ref="O412:U412"/>
    <mergeCell ref="O181:S181"/>
    <mergeCell ref="O479:S479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O310:S310"/>
    <mergeCell ref="O166:S166"/>
    <mergeCell ref="O372:S372"/>
    <mergeCell ref="D390:E390"/>
    <mergeCell ref="O408:S408"/>
    <mergeCell ref="O402:S40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O15:S16"/>
    <mergeCell ref="D255:E255"/>
    <mergeCell ref="O219:S219"/>
    <mergeCell ref="O517:S517"/>
    <mergeCell ref="O423:U423"/>
    <mergeCell ref="O306:U306"/>
    <mergeCell ref="A24:N25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O397:S397"/>
    <mergeCell ref="O245:S245"/>
    <mergeCell ref="A231:Y231"/>
    <mergeCell ref="O39:S39"/>
    <mergeCell ref="O17:S18"/>
    <mergeCell ref="O222:S222"/>
    <mergeCell ref="O526:S526"/>
    <mergeCell ref="O520:S520"/>
    <mergeCell ref="O234:S234"/>
    <mergeCell ref="O99:S99"/>
    <mergeCell ref="O221:S221"/>
    <mergeCell ref="I17:I18"/>
    <mergeCell ref="P6:Q6"/>
    <mergeCell ref="O29:S29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102:S102"/>
    <mergeCell ref="O400:S400"/>
    <mergeCell ref="O289:S289"/>
    <mergeCell ref="D100:E100"/>
    <mergeCell ref="O68:S68"/>
    <mergeCell ref="O239:S239"/>
    <mergeCell ref="O160:S160"/>
    <mergeCell ref="D31:E31"/>
    <mergeCell ref="D158:E158"/>
    <mergeCell ref="O176:S176"/>
    <mergeCell ref="O240:U240"/>
    <mergeCell ref="D400:E400"/>
    <mergeCell ref="D329:E329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O473:S473"/>
    <mergeCell ref="O537:U537"/>
    <mergeCell ref="O97:S97"/>
    <mergeCell ref="D77:E77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D8:L8"/>
    <mergeCell ref="G558:P558"/>
    <mergeCell ref="O551:U551"/>
    <mergeCell ref="D108:E108"/>
    <mergeCell ref="D369:E369"/>
    <mergeCell ref="O191:S191"/>
    <mergeCell ref="D28:E28"/>
    <mergeCell ref="D495:E495"/>
    <mergeCell ref="D326:E326"/>
    <mergeCell ref="O464:U464"/>
    <mergeCell ref="A458:N459"/>
    <mergeCell ref="A240:N241"/>
    <mergeCell ref="D160:E160"/>
    <mergeCell ref="O476:S476"/>
    <mergeCell ref="D135:E135"/>
    <mergeCell ref="O128:S128"/>
    <mergeCell ref="D377:E377"/>
    <mergeCell ref="O255:S255"/>
    <mergeCell ref="D72:E72"/>
    <mergeCell ref="O478:S478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O354:U354"/>
    <mergeCell ref="A417:N418"/>
    <mergeCell ref="D232:E232"/>
    <mergeCell ref="D403:E403"/>
    <mergeCell ref="O129:S129"/>
    <mergeCell ref="A426:Y426"/>
    <mergeCell ref="O484:U484"/>
    <mergeCell ref="O465:U465"/>
    <mergeCell ref="A485:Y485"/>
    <mergeCell ref="O126:S126"/>
    <mergeCell ref="D235:E235"/>
    <mergeCell ref="D546:E546"/>
    <mergeCell ref="D401:E401"/>
    <mergeCell ref="O417:U417"/>
    <mergeCell ref="O481:S481"/>
    <mergeCell ref="O200:S200"/>
    <mergeCell ref="O265:S265"/>
    <mergeCell ref="A362:Y362"/>
    <mergeCell ref="O436:S436"/>
    <mergeCell ref="D70:E70"/>
    <mergeCell ref="O279:U279"/>
    <mergeCell ref="A202:N203"/>
    <mergeCell ref="D238:E238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I559:I560"/>
    <mergeCell ref="O554:U554"/>
    <mergeCell ref="A559:A560"/>
    <mergeCell ref="C559:C560"/>
    <mergeCell ref="O549:U549"/>
    <mergeCell ref="O536:U536"/>
    <mergeCell ref="R559:R560"/>
    <mergeCell ref="A174:Y174"/>
    <mergeCell ref="O182:S182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O380:U380"/>
    <mergeCell ref="A298:Y298"/>
    <mergeCell ref="D81:E81"/>
    <mergeCell ref="O48:U48"/>
    <mergeCell ref="O155:S155"/>
    <mergeCell ref="D208:E208"/>
    <mergeCell ref="D300:E300"/>
    <mergeCell ref="A374:N375"/>
    <mergeCell ref="T559:T560"/>
    <mergeCell ref="D258:E258"/>
    <mergeCell ref="O374:U374"/>
    <mergeCell ref="V559:V560"/>
    <mergeCell ref="D494:E494"/>
    <mergeCell ref="O361:U361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X559:X560"/>
    <mergeCell ref="A321:N322"/>
    <mergeCell ref="D518:E518"/>
    <mergeCell ref="O215:S215"/>
    <mergeCell ref="O140:U140"/>
    <mergeCell ref="D195:E195"/>
    <mergeCell ref="D189:E189"/>
    <mergeCell ref="S558:V558"/>
    <mergeCell ref="D502:E502"/>
    <mergeCell ref="A503:N504"/>
    <mergeCell ref="O363:S363"/>
    <mergeCell ref="A460:Y460"/>
    <mergeCell ref="O157:S157"/>
    <mergeCell ref="D73:E73"/>
    <mergeCell ref="O91:S91"/>
    <mergeCell ref="D535:E535"/>
    <mergeCell ref="D473:E473"/>
    <mergeCell ref="D60:E60"/>
    <mergeCell ref="A204:Y204"/>
    <mergeCell ref="D187:E187"/>
    <mergeCell ref="A55:N56"/>
    <mergeCell ref="O326:S326"/>
    <mergeCell ref="D410:E410"/>
    <mergeCell ref="A141:Y141"/>
    <mergeCell ref="O136:S136"/>
    <mergeCell ref="O207:S207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S6:T9"/>
    <mergeCell ref="D406:E406"/>
    <mergeCell ref="A454:Y454"/>
    <mergeCell ref="A311:N312"/>
    <mergeCell ref="O455:S455"/>
    <mergeCell ref="O192:S192"/>
    <mergeCell ref="O150:U150"/>
    <mergeCell ref="O364:S364"/>
    <mergeCell ref="O386:U386"/>
    <mergeCell ref="A388:Y388"/>
    <mergeCell ref="O85:S85"/>
    <mergeCell ref="O389:S389"/>
    <mergeCell ref="O502:S502"/>
    <mergeCell ref="O451:U451"/>
    <mergeCell ref="O522:U522"/>
    <mergeCell ref="D378:E378"/>
    <mergeCell ref="O81:S81"/>
    <mergeCell ref="D129:E129"/>
    <mergeCell ref="U10:V10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788</v>
      </c>
      <c r="C6" s="47" t="s">
        <v>789</v>
      </c>
      <c r="D6" s="47" t="s">
        <v>790</v>
      </c>
      <c r="E6" s="47"/>
    </row>
    <row r="7" spans="2:8" x14ac:dyDescent="0.2">
      <c r="B7" s="47" t="s">
        <v>791</v>
      </c>
      <c r="C7" s="47" t="s">
        <v>792</v>
      </c>
      <c r="D7" s="47" t="s">
        <v>793</v>
      </c>
      <c r="E7" s="47"/>
    </row>
    <row r="8" spans="2:8" x14ac:dyDescent="0.2">
      <c r="B8" s="47" t="s">
        <v>794</v>
      </c>
      <c r="C8" s="47" t="s">
        <v>795</v>
      </c>
      <c r="D8" s="47" t="s">
        <v>796</v>
      </c>
      <c r="E8" s="47"/>
    </row>
    <row r="9" spans="2:8" x14ac:dyDescent="0.2">
      <c r="B9" s="47" t="s">
        <v>797</v>
      </c>
      <c r="C9" s="47" t="s">
        <v>798</v>
      </c>
      <c r="D9" s="47" t="s">
        <v>799</v>
      </c>
      <c r="E9" s="47"/>
    </row>
    <row r="10" spans="2:8" x14ac:dyDescent="0.2">
      <c r="B10" s="47" t="s">
        <v>14</v>
      </c>
      <c r="C10" s="47" t="s">
        <v>800</v>
      </c>
      <c r="D10" s="47" t="s">
        <v>801</v>
      </c>
      <c r="E10" s="47"/>
    </row>
    <row r="11" spans="2:8" x14ac:dyDescent="0.2">
      <c r="B11" s="47" t="s">
        <v>802</v>
      </c>
      <c r="C11" s="47" t="s">
        <v>803</v>
      </c>
      <c r="D11" s="47" t="s">
        <v>804</v>
      </c>
      <c r="E11" s="47"/>
    </row>
    <row r="13" spans="2:8" x14ac:dyDescent="0.2">
      <c r="B13" s="47" t="s">
        <v>805</v>
      </c>
      <c r="C13" s="47" t="s">
        <v>789</v>
      </c>
      <c r="D13" s="47"/>
      <c r="E13" s="47"/>
    </row>
    <row r="15" spans="2:8" x14ac:dyDescent="0.2">
      <c r="B15" s="47" t="s">
        <v>806</v>
      </c>
      <c r="C15" s="47" t="s">
        <v>792</v>
      </c>
      <c r="D15" s="47"/>
      <c r="E15" s="47"/>
    </row>
    <row r="17" spans="2:5" x14ac:dyDescent="0.2">
      <c r="B17" s="47" t="s">
        <v>807</v>
      </c>
      <c r="C17" s="47" t="s">
        <v>795</v>
      </c>
      <c r="D17" s="47"/>
      <c r="E17" s="47"/>
    </row>
    <row r="19" spans="2:5" x14ac:dyDescent="0.2">
      <c r="B19" s="47" t="s">
        <v>808</v>
      </c>
      <c r="C19" s="47" t="s">
        <v>798</v>
      </c>
      <c r="D19" s="47"/>
      <c r="E19" s="47"/>
    </row>
    <row r="21" spans="2:5" x14ac:dyDescent="0.2">
      <c r="B21" s="47" t="s">
        <v>809</v>
      </c>
      <c r="C21" s="47" t="s">
        <v>800</v>
      </c>
      <c r="D21" s="47"/>
      <c r="E21" s="47"/>
    </row>
    <row r="23" spans="2:5" x14ac:dyDescent="0.2">
      <c r="B23" s="47" t="s">
        <v>810</v>
      </c>
      <c r="C23" s="47" t="s">
        <v>803</v>
      </c>
      <c r="D23" s="47"/>
      <c r="E23" s="47"/>
    </row>
    <row r="25" spans="2:5" x14ac:dyDescent="0.2">
      <c r="B25" s="47" t="s">
        <v>811</v>
      </c>
      <c r="C25" s="47"/>
      <c r="D25" s="47"/>
      <c r="E25" s="47"/>
    </row>
    <row r="26" spans="2:5" x14ac:dyDescent="0.2">
      <c r="B26" s="47" t="s">
        <v>812</v>
      </c>
      <c r="C26" s="47"/>
      <c r="D26" s="47"/>
      <c r="E26" s="47"/>
    </row>
    <row r="27" spans="2:5" x14ac:dyDescent="0.2">
      <c r="B27" s="47" t="s">
        <v>813</v>
      </c>
      <c r="C27" s="47"/>
      <c r="D27" s="47"/>
      <c r="E27" s="47"/>
    </row>
    <row r="28" spans="2:5" x14ac:dyDescent="0.2">
      <c r="B28" s="47" t="s">
        <v>814</v>
      </c>
      <c r="C28" s="47"/>
      <c r="D28" s="47"/>
      <c r="E28" s="47"/>
    </row>
    <row r="29" spans="2:5" x14ac:dyDescent="0.2">
      <c r="B29" s="47" t="s">
        <v>815</v>
      </c>
      <c r="C29" s="47"/>
      <c r="D29" s="47"/>
      <c r="E29" s="47"/>
    </row>
    <row r="30" spans="2:5" x14ac:dyDescent="0.2">
      <c r="B30" s="47" t="s">
        <v>816</v>
      </c>
      <c r="C30" s="47"/>
      <c r="D30" s="47"/>
      <c r="E30" s="47"/>
    </row>
    <row r="31" spans="2:5" x14ac:dyDescent="0.2">
      <c r="B31" s="47" t="s">
        <v>817</v>
      </c>
      <c r="C31" s="47"/>
      <c r="D31" s="47"/>
      <c r="E31" s="47"/>
    </row>
    <row r="32" spans="2:5" x14ac:dyDescent="0.2">
      <c r="B32" s="47" t="s">
        <v>818</v>
      </c>
      <c r="C32" s="47"/>
      <c r="D32" s="47"/>
      <c r="E32" s="47"/>
    </row>
    <row r="33" spans="2:5" x14ac:dyDescent="0.2">
      <c r="B33" s="47" t="s">
        <v>819</v>
      </c>
      <c r="C33" s="47"/>
      <c r="D33" s="47"/>
      <c r="E33" s="47"/>
    </row>
    <row r="34" spans="2:5" x14ac:dyDescent="0.2">
      <c r="B34" s="47" t="s">
        <v>820</v>
      </c>
      <c r="C34" s="47"/>
      <c r="D34" s="47"/>
      <c r="E34" s="47"/>
    </row>
    <row r="35" spans="2:5" x14ac:dyDescent="0.2">
      <c r="B35" s="47" t="s">
        <v>821</v>
      </c>
      <c r="C35" s="47"/>
      <c r="D35" s="47"/>
      <c r="E35" s="47"/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2024-07-19T11:33:31Z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