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167077-4082-4B1C-B9DA-77FAF70C87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N260" i="1"/>
  <c r="BL260" i="1"/>
  <c r="Y260" i="1"/>
  <c r="X260" i="1"/>
  <c r="O260" i="1"/>
  <c r="BN259" i="1"/>
  <c r="BL259" i="1"/>
  <c r="Y259" i="1"/>
  <c r="X259" i="1"/>
  <c r="W257" i="1"/>
  <c r="W256" i="1"/>
  <c r="BN255" i="1"/>
  <c r="BL255" i="1"/>
  <c r="Y255" i="1"/>
  <c r="X255" i="1"/>
  <c r="BN254" i="1"/>
  <c r="BL254" i="1"/>
  <c r="Y254" i="1"/>
  <c r="Y256" i="1" s="1"/>
  <c r="X254" i="1"/>
  <c r="W252" i="1"/>
  <c r="W251" i="1"/>
  <c r="BN250" i="1"/>
  <c r="BL250" i="1"/>
  <c r="Y250" i="1"/>
  <c r="Y251" i="1" s="1"/>
  <c r="X250" i="1"/>
  <c r="X252" i="1" s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O236" i="1"/>
  <c r="W233" i="1"/>
  <c r="W232" i="1"/>
  <c r="BN231" i="1"/>
  <c r="BL231" i="1"/>
  <c r="Y231" i="1"/>
  <c r="Y232" i="1" s="1"/>
  <c r="X231" i="1"/>
  <c r="X233" i="1" s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O214" i="1"/>
  <c r="BN213" i="1"/>
  <c r="BL213" i="1"/>
  <c r="Y213" i="1"/>
  <c r="X213" i="1"/>
  <c r="O213" i="1"/>
  <c r="BN212" i="1"/>
  <c r="BL212" i="1"/>
  <c r="Y212" i="1"/>
  <c r="X212" i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BN201" i="1"/>
  <c r="BL201" i="1"/>
  <c r="Y201" i="1"/>
  <c r="X201" i="1"/>
  <c r="BO201" i="1" s="1"/>
  <c r="O201" i="1"/>
  <c r="W198" i="1"/>
  <c r="W197" i="1"/>
  <c r="BN196" i="1"/>
  <c r="BL196" i="1"/>
  <c r="Y196" i="1"/>
  <c r="X196" i="1"/>
  <c r="O196" i="1"/>
  <c r="BN195" i="1"/>
  <c r="BL195" i="1"/>
  <c r="Y195" i="1"/>
  <c r="X195" i="1"/>
  <c r="BO195" i="1" s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O189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N173" i="1"/>
  <c r="BL173" i="1"/>
  <c r="Y173" i="1"/>
  <c r="Y174" i="1" s="1"/>
  <c r="X173" i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W150" i="1"/>
  <c r="W149" i="1"/>
  <c r="BN148" i="1"/>
  <c r="BL148" i="1"/>
  <c r="Y148" i="1"/>
  <c r="Y149" i="1" s="1"/>
  <c r="X148" i="1"/>
  <c r="X150" i="1" s="1"/>
  <c r="O148" i="1"/>
  <c r="W145" i="1"/>
  <c r="W144" i="1"/>
  <c r="BN143" i="1"/>
  <c r="BL143" i="1"/>
  <c r="Y143" i="1"/>
  <c r="Y144" i="1" s="1"/>
  <c r="X143" i="1"/>
  <c r="X145" i="1" s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W116" i="1"/>
  <c r="W115" i="1"/>
  <c r="BN114" i="1"/>
  <c r="BL114" i="1"/>
  <c r="Y114" i="1"/>
  <c r="X114" i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W89" i="1"/>
  <c r="W88" i="1"/>
  <c r="BN87" i="1"/>
  <c r="BL87" i="1"/>
  <c r="Y87" i="1"/>
  <c r="X87" i="1"/>
  <c r="O87" i="1"/>
  <c r="BN86" i="1"/>
  <c r="BL86" i="1"/>
  <c r="Y86" i="1"/>
  <c r="X86" i="1"/>
  <c r="BO86" i="1" s="1"/>
  <c r="O86" i="1"/>
  <c r="BN85" i="1"/>
  <c r="BL85" i="1"/>
  <c r="Y85" i="1"/>
  <c r="X85" i="1"/>
  <c r="O85" i="1"/>
  <c r="BN84" i="1"/>
  <c r="BL84" i="1"/>
  <c r="Y84" i="1"/>
  <c r="X84" i="1"/>
  <c r="BO84" i="1" s="1"/>
  <c r="O84" i="1"/>
  <c r="BN83" i="1"/>
  <c r="BL83" i="1"/>
  <c r="Y83" i="1"/>
  <c r="X83" i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BO76" i="1" s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BO36" i="1" s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O28" i="1"/>
  <c r="W24" i="1"/>
  <c r="W23" i="1"/>
  <c r="BN22" i="1"/>
  <c r="W291" i="1" s="1"/>
  <c r="BL22" i="1"/>
  <c r="Y22" i="1"/>
  <c r="Y23" i="1" s="1"/>
  <c r="X22" i="1"/>
  <c r="X23" i="1" s="1"/>
  <c r="O22" i="1"/>
  <c r="H10" i="1"/>
  <c r="A9" i="1"/>
  <c r="F10" i="1" s="1"/>
  <c r="D7" i="1"/>
  <c r="P6" i="1"/>
  <c r="O2" i="1"/>
  <c r="Y32" i="1" l="1"/>
  <c r="Y40" i="1"/>
  <c r="BM36" i="1"/>
  <c r="BM37" i="1"/>
  <c r="BM39" i="1"/>
  <c r="X61" i="1"/>
  <c r="Y61" i="1"/>
  <c r="BM55" i="1"/>
  <c r="BM57" i="1"/>
  <c r="BM59" i="1"/>
  <c r="Y67" i="1"/>
  <c r="BM71" i="1"/>
  <c r="BO71" i="1"/>
  <c r="X72" i="1"/>
  <c r="Y78" i="1"/>
  <c r="BM76" i="1"/>
  <c r="Y88" i="1"/>
  <c r="Y95" i="1"/>
  <c r="BM92" i="1"/>
  <c r="BM94" i="1"/>
  <c r="X110" i="1"/>
  <c r="BM108" i="1"/>
  <c r="Y115" i="1"/>
  <c r="Y122" i="1"/>
  <c r="BM119" i="1"/>
  <c r="BM121" i="1"/>
  <c r="BM143" i="1"/>
  <c r="BO143" i="1"/>
  <c r="X144" i="1"/>
  <c r="BM148" i="1"/>
  <c r="BO148" i="1"/>
  <c r="X149" i="1"/>
  <c r="X158" i="1"/>
  <c r="BM155" i="1"/>
  <c r="BM156" i="1"/>
  <c r="X170" i="1"/>
  <c r="BM168" i="1"/>
  <c r="Y207" i="1"/>
  <c r="BM201" i="1"/>
  <c r="BM203" i="1"/>
  <c r="BM205" i="1"/>
  <c r="Y215" i="1"/>
  <c r="BM219" i="1"/>
  <c r="BO219" i="1"/>
  <c r="X220" i="1"/>
  <c r="BM225" i="1"/>
  <c r="BM243" i="1"/>
  <c r="BO243" i="1"/>
  <c r="BM244" i="1"/>
  <c r="BM245" i="1"/>
  <c r="X246" i="1"/>
  <c r="BO29" i="1"/>
  <c r="BM29" i="1"/>
  <c r="BO31" i="1"/>
  <c r="BM31" i="1"/>
  <c r="X50" i="1"/>
  <c r="BO44" i="1"/>
  <c r="BM44" i="1"/>
  <c r="BO46" i="1"/>
  <c r="BM46" i="1"/>
  <c r="BO48" i="1"/>
  <c r="BM48" i="1"/>
  <c r="BO66" i="1"/>
  <c r="BM66" i="1"/>
  <c r="BO83" i="1"/>
  <c r="BM83" i="1"/>
  <c r="BO85" i="1"/>
  <c r="BM85" i="1"/>
  <c r="BO87" i="1"/>
  <c r="BM87" i="1"/>
  <c r="X103" i="1"/>
  <c r="BO99" i="1"/>
  <c r="BM99" i="1"/>
  <c r="BO101" i="1"/>
  <c r="BM101" i="1"/>
  <c r="BO114" i="1"/>
  <c r="BM114" i="1"/>
  <c r="X128" i="1"/>
  <c r="X127" i="1"/>
  <c r="BO126" i="1"/>
  <c r="BM126" i="1"/>
  <c r="X162" i="1"/>
  <c r="BO160" i="1"/>
  <c r="BM160" i="1"/>
  <c r="X175" i="1"/>
  <c r="X174" i="1"/>
  <c r="BO173" i="1"/>
  <c r="BM173" i="1"/>
  <c r="X185" i="1"/>
  <c r="X184" i="1"/>
  <c r="BO183" i="1"/>
  <c r="BM183" i="1"/>
  <c r="BO194" i="1"/>
  <c r="BM194" i="1"/>
  <c r="BO196" i="1"/>
  <c r="BM196" i="1"/>
  <c r="BO212" i="1"/>
  <c r="BM212" i="1"/>
  <c r="BO214" i="1"/>
  <c r="BM214" i="1"/>
  <c r="BO260" i="1"/>
  <c r="BM260" i="1"/>
  <c r="BO261" i="1"/>
  <c r="BM261" i="1"/>
  <c r="W290" i="1"/>
  <c r="W292" i="1" s="1"/>
  <c r="W293" i="1"/>
  <c r="X133" i="1"/>
  <c r="BO131" i="1"/>
  <c r="BM131" i="1"/>
  <c r="X180" i="1"/>
  <c r="X179" i="1"/>
  <c r="BO178" i="1"/>
  <c r="BM178" i="1"/>
  <c r="X191" i="1"/>
  <c r="X190" i="1"/>
  <c r="BO189" i="1"/>
  <c r="BM189" i="1"/>
  <c r="X257" i="1"/>
  <c r="X256" i="1"/>
  <c r="BO254" i="1"/>
  <c r="BM254" i="1"/>
  <c r="BO255" i="1"/>
  <c r="BM255" i="1"/>
  <c r="X33" i="1"/>
  <c r="X41" i="1"/>
  <c r="Y50" i="1"/>
  <c r="X68" i="1"/>
  <c r="X78" i="1"/>
  <c r="X89" i="1"/>
  <c r="X96" i="1"/>
  <c r="Y103" i="1"/>
  <c r="Y109" i="1"/>
  <c r="X116" i="1"/>
  <c r="X123" i="1"/>
  <c r="Y133" i="1"/>
  <c r="Y157" i="1"/>
  <c r="Y162" i="1"/>
  <c r="Y169" i="1"/>
  <c r="Y197" i="1"/>
  <c r="Y226" i="1"/>
  <c r="Y263" i="1"/>
  <c r="X287" i="1"/>
  <c r="X288" i="1"/>
  <c r="H9" i="1"/>
  <c r="A10" i="1"/>
  <c r="Y294" i="1"/>
  <c r="X24" i="1"/>
  <c r="X32" i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3" i="1" l="1"/>
  <c r="X290" i="1"/>
  <c r="X291" i="1"/>
  <c r="X289" i="1"/>
  <c r="X292" i="1" l="1"/>
  <c r="A302" i="1" s="1"/>
  <c r="B302" i="1"/>
  <c r="C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<sst xmlns="http://schemas.openxmlformats.org/spreadsheetml/2006/main" count="1124" uniqueCount="438">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</sst>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45495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0.375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112</v>
      </c>
      <c r="X30" s="193">
        <f>IFERROR(IF(W30="","",W30),"")</f>
        <v>112</v>
      </c>
      <c r="Y30" s="36">
        <f>IFERROR(IF(W30="","",W30*0.00936),"")</f>
        <v>1.0483199999999999</v>
      </c>
      <c r="Z30" s="56"/>
      <c r="AA30" s="57"/>
      <c r="AE30" s="67"/>
      <c r="BB30" s="71" t="s">
        <v>75</v>
      </c>
      <c r="BL30" s="67">
        <f>IFERROR(W30*I30,"0")</f>
        <v>215.24160000000001</v>
      </c>
      <c r="BM30" s="67">
        <f>IFERROR(X30*I30,"0")</f>
        <v>215.24160000000001</v>
      </c>
      <c r="BN30" s="67">
        <f>IFERROR(W30/J30,"0")</f>
        <v>0.88888888888888884</v>
      </c>
      <c r="BO30" s="67">
        <f>IFERROR(X30/J30,"0")</f>
        <v>0.88888888888888884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112</v>
      </c>
      <c r="X32" s="194">
        <f>IFERROR(SUM(X28:X31),"0")</f>
        <v>112</v>
      </c>
      <c r="Y32" s="194">
        <f>IFERROR(IF(Y28="",0,Y28),"0")+IFERROR(IF(Y29="",0,Y29),"0")+IFERROR(IF(Y30="",0,Y30),"0")+IFERROR(IF(Y31="",0,Y31),"0")</f>
        <v>1.0483199999999999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168</v>
      </c>
      <c r="X33" s="194">
        <f>IFERROR(SUMPRODUCT(X28:X31*H28:H31),"0")</f>
        <v>168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60</v>
      </c>
      <c r="X39" s="193">
        <f>IFERROR(IF(W39="","",W39),"")</f>
        <v>60</v>
      </c>
      <c r="Y39" s="36">
        <f>IFERROR(IF(W39="","",W39*0.0155),"")</f>
        <v>0.92999999999999994</v>
      </c>
      <c r="Z39" s="56"/>
      <c r="AA39" s="57"/>
      <c r="AE39" s="67"/>
      <c r="BB39" s="76" t="s">
        <v>1</v>
      </c>
      <c r="BL39" s="67">
        <f>IFERROR(W39*I39,"0")</f>
        <v>376.2</v>
      </c>
      <c r="BM39" s="67">
        <f>IFERROR(X39*I39,"0")</f>
        <v>376.2</v>
      </c>
      <c r="BN39" s="67">
        <f>IFERROR(W39/J39,"0")</f>
        <v>0.7142857142857143</v>
      </c>
      <c r="BO39" s="67">
        <f>IFERROR(X39/J39,"0")</f>
        <v>0.7142857142857143</v>
      </c>
    </row>
    <row r="40" spans="1:67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60</v>
      </c>
      <c r="X40" s="194">
        <f>IFERROR(SUM(X36:X39),"0")</f>
        <v>60</v>
      </c>
      <c r="Y40" s="194">
        <f>IFERROR(IF(Y36="",0,Y36),"0")+IFERROR(IF(Y37="",0,Y37),"0")+IFERROR(IF(Y38="",0,Y38),"0")+IFERROR(IF(Y39="",0,Y39),"0")</f>
        <v>0.92999999999999994</v>
      </c>
      <c r="Z40" s="195"/>
      <c r="AA40" s="195"/>
    </row>
    <row r="41" spans="1:67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360</v>
      </c>
      <c r="X41" s="194">
        <f>IFERROR(SUMPRODUCT(X36:X39*H36:H39),"0")</f>
        <v>360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30</v>
      </c>
      <c r="X48" s="193">
        <f t="shared" si="0"/>
        <v>30</v>
      </c>
      <c r="Y48" s="36">
        <f t="shared" si="1"/>
        <v>0.28499999999999998</v>
      </c>
      <c r="Z48" s="56"/>
      <c r="AA48" s="57"/>
      <c r="AE48" s="67"/>
      <c r="BB48" s="81" t="s">
        <v>75</v>
      </c>
      <c r="BL48" s="67">
        <f t="shared" si="2"/>
        <v>47.754000000000005</v>
      </c>
      <c r="BM48" s="67">
        <f t="shared" si="3"/>
        <v>47.754000000000005</v>
      </c>
      <c r="BN48" s="67">
        <f t="shared" si="4"/>
        <v>0.23076923076923078</v>
      </c>
      <c r="BO48" s="67">
        <f t="shared" si="5"/>
        <v>0.23076923076923078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30</v>
      </c>
      <c r="X50" s="194">
        <f>IFERROR(SUM(X44:X49),"0")</f>
        <v>30</v>
      </c>
      <c r="Y50" s="194">
        <f>IFERROR(IF(Y44="",0,Y44),"0")+IFERROR(IF(Y45="",0,Y45),"0")+IFERROR(IF(Y46="",0,Y46),"0")+IFERROR(IF(Y47="",0,Y47),"0")+IFERROR(IF(Y48="",0,Y48),"0")+IFERROR(IF(Y49="",0,Y49),"0")</f>
        <v>0.28499999999999998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36</v>
      </c>
      <c r="X51" s="194">
        <f>IFERROR(SUMPRODUCT(X44:X49*H44:H49),"0")</f>
        <v>36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72</v>
      </c>
      <c r="X60" s="193">
        <f t="shared" si="6"/>
        <v>72</v>
      </c>
      <c r="Y60" s="36">
        <f t="shared" si="7"/>
        <v>1.1160000000000001</v>
      </c>
      <c r="Z60" s="56"/>
      <c r="AA60" s="57"/>
      <c r="AE60" s="67"/>
      <c r="BB60" s="89" t="s">
        <v>1</v>
      </c>
      <c r="BL60" s="67">
        <f t="shared" si="8"/>
        <v>538.99199999999996</v>
      </c>
      <c r="BM60" s="67">
        <f t="shared" si="9"/>
        <v>538.99199999999996</v>
      </c>
      <c r="BN60" s="67">
        <f t="shared" si="10"/>
        <v>0.8571428571428571</v>
      </c>
      <c r="BO60" s="67">
        <f t="shared" si="11"/>
        <v>0.8571428571428571</v>
      </c>
    </row>
    <row r="61" spans="1:67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72</v>
      </c>
      <c r="X61" s="194">
        <f>IFERROR(SUM(X54:X60),"0")</f>
        <v>72</v>
      </c>
      <c r="Y61" s="194">
        <f>IFERROR(IF(Y54="",0,Y54),"0")+IFERROR(IF(Y55="",0,Y55),"0")+IFERROR(IF(Y56="",0,Y56),"0")+IFERROR(IF(Y57="",0,Y57),"0")+IFERROR(IF(Y58="",0,Y58),"0")+IFERROR(IF(Y59="",0,Y59),"0")+IFERROR(IF(Y60="",0,Y60),"0")</f>
        <v>1.1160000000000001</v>
      </c>
      <c r="Z61" s="195"/>
      <c r="AA61" s="195"/>
    </row>
    <row r="62" spans="1:67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518.4</v>
      </c>
      <c r="X62" s="194">
        <f>IFERROR(SUMPRODUCT(X54:X60*H54:H60),"0")</f>
        <v>518.4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216</v>
      </c>
      <c r="X66" s="193">
        <f>IFERROR(IF(W66="","",W66),"")</f>
        <v>216</v>
      </c>
      <c r="Y66" s="36">
        <f>IFERROR(IF(W66="","",W66*0.00866),"")</f>
        <v>1.8705599999999998</v>
      </c>
      <c r="Z66" s="56"/>
      <c r="AA66" s="57"/>
      <c r="AE66" s="67"/>
      <c r="BB66" s="91" t="s">
        <v>1</v>
      </c>
      <c r="BL66" s="67">
        <f>IFERROR(W66*I66,"0")</f>
        <v>1126.0511999999999</v>
      </c>
      <c r="BM66" s="67">
        <f>IFERROR(X66*I66,"0")</f>
        <v>1126.0511999999999</v>
      </c>
      <c r="BN66" s="67">
        <f>IFERROR(W66/J66,"0")</f>
        <v>1.5</v>
      </c>
      <c r="BO66" s="67">
        <f>IFERROR(X66/J66,"0")</f>
        <v>1.5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216</v>
      </c>
      <c r="X67" s="194">
        <f>IFERROR(SUM(X65:X66),"0")</f>
        <v>216</v>
      </c>
      <c r="Y67" s="194">
        <f>IFERROR(IF(Y65="",0,Y65),"0")+IFERROR(IF(Y66="",0,Y66),"0")</f>
        <v>1.8705599999999998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1080</v>
      </c>
      <c r="X68" s="194">
        <f>IFERROR(SUMPRODUCT(X65:X66*H65:H66),"0")</f>
        <v>1080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28</v>
      </c>
      <c r="X76" s="193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75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56</v>
      </c>
      <c r="X77" s="193">
        <f>IFERROR(IF(W77="","",W77),"")</f>
        <v>56</v>
      </c>
      <c r="Y77" s="36">
        <f>IFERROR(IF(W77="","",W77*0.01788),"")</f>
        <v>1.0012799999999999</v>
      </c>
      <c r="Z77" s="56"/>
      <c r="AA77" s="57"/>
      <c r="AE77" s="67"/>
      <c r="BB77" s="94" t="s">
        <v>75</v>
      </c>
      <c r="BL77" s="67">
        <f>IFERROR(W77*I77,"0")</f>
        <v>241.00160000000002</v>
      </c>
      <c r="BM77" s="67">
        <f>IFERROR(X77*I77,"0")</f>
        <v>241.00160000000002</v>
      </c>
      <c r="BN77" s="67">
        <f>IFERROR(W77/J77,"0")</f>
        <v>0.8</v>
      </c>
      <c r="BO77" s="67">
        <f>IFERROR(X77/J77,"0")</f>
        <v>0.8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84</v>
      </c>
      <c r="X78" s="194">
        <f>IFERROR(SUM(X76:X77),"0")</f>
        <v>84</v>
      </c>
      <c r="Y78" s="194">
        <f>IFERROR(IF(Y76="",0,Y76),"0")+IFERROR(IF(Y77="",0,Y77),"0")</f>
        <v>1.5019199999999999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302.39999999999998</v>
      </c>
      <c r="X79" s="194">
        <f>IFERROR(SUMPRODUCT(X76:X77*H76:H77),"0")</f>
        <v>302.39999999999998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28</v>
      </c>
      <c r="X83" s="193">
        <f t="shared" si="12"/>
        <v>28</v>
      </c>
      <c r="Y83" s="36">
        <f t="shared" si="13"/>
        <v>0.50063999999999997</v>
      </c>
      <c r="Z83" s="56"/>
      <c r="AA83" s="57"/>
      <c r="AE83" s="67"/>
      <c r="BB83" s="96" t="s">
        <v>75</v>
      </c>
      <c r="BL83" s="67">
        <f t="shared" si="14"/>
        <v>120.50080000000001</v>
      </c>
      <c r="BM83" s="67">
        <f t="shared" si="15"/>
        <v>120.50080000000001</v>
      </c>
      <c r="BN83" s="67">
        <f t="shared" si="16"/>
        <v>0.4</v>
      </c>
      <c r="BO83" s="67">
        <f t="shared" si="17"/>
        <v>0.4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84</v>
      </c>
      <c r="X84" s="193">
        <f t="shared" si="12"/>
        <v>84</v>
      </c>
      <c r="Y84" s="36">
        <f t="shared" si="13"/>
        <v>1.5019199999999999</v>
      </c>
      <c r="Z84" s="56"/>
      <c r="AA84" s="57"/>
      <c r="AE84" s="67"/>
      <c r="BB84" s="97" t="s">
        <v>75</v>
      </c>
      <c r="BL84" s="67">
        <f t="shared" si="14"/>
        <v>361.50240000000002</v>
      </c>
      <c r="BM84" s="67">
        <f t="shared" si="15"/>
        <v>361.50240000000002</v>
      </c>
      <c r="BN84" s="67">
        <f t="shared" si="16"/>
        <v>1.2</v>
      </c>
      <c r="BO84" s="67">
        <f t="shared" si="17"/>
        <v>1.2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70</v>
      </c>
      <c r="X87" s="193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182</v>
      </c>
      <c r="X88" s="194">
        <f>IFERROR(SUM(X82:X87),"0")</f>
        <v>182</v>
      </c>
      <c r="Y88" s="194">
        <f>IFERROR(IF(Y82="",0,Y82),"0")+IFERROR(IF(Y83="",0,Y83),"0")+IFERROR(IF(Y84="",0,Y84),"0")+IFERROR(IF(Y85="",0,Y85),"0")+IFERROR(IF(Y86="",0,Y86),"0")+IFERROR(IF(Y87="",0,Y87),"0")</f>
        <v>3.2541599999999997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655.20000000000005</v>
      </c>
      <c r="X89" s="194">
        <f>IFERROR(SUMPRODUCT(X82:X87*H82:H87),"0")</f>
        <v>655.20000000000005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hidden="1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14</v>
      </c>
      <c r="X93" s="193">
        <f>IFERROR(IF(W93="","",W93),"")</f>
        <v>14</v>
      </c>
      <c r="Y93" s="36">
        <f>IFERROR(IF(W93="","",W93*0.01788),"")</f>
        <v>0.25031999999999999</v>
      </c>
      <c r="Z93" s="56"/>
      <c r="AA93" s="57"/>
      <c r="AE93" s="67"/>
      <c r="BB93" s="102" t="s">
        <v>75</v>
      </c>
      <c r="BL93" s="67">
        <f>IFERROR(W93*I93,"0")</f>
        <v>59.415999999999997</v>
      </c>
      <c r="BM93" s="67">
        <f>IFERROR(X93*I93,"0")</f>
        <v>59.415999999999997</v>
      </c>
      <c r="BN93" s="67">
        <f>IFERROR(W93/J93,"0")</f>
        <v>0.2</v>
      </c>
      <c r="BO93" s="67">
        <f>IFERROR(X93/J93,"0")</f>
        <v>0.2</v>
      </c>
    </row>
    <row r="94" spans="1:67" ht="16.5" hidden="1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14</v>
      </c>
      <c r="X95" s="194">
        <f>IFERROR(SUM(X92:X94),"0")</f>
        <v>14</v>
      </c>
      <c r="Y95" s="194">
        <f>IFERROR(IF(Y92="",0,Y92),"0")+IFERROR(IF(Y93="",0,Y93),"0")+IFERROR(IF(Y94="",0,Y94),"0")</f>
        <v>0.25031999999999999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50.4</v>
      </c>
      <c r="X96" s="194">
        <f>IFERROR(SUMPRODUCT(X92:X94*H92:H94),"0")</f>
        <v>50.4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12</v>
      </c>
      <c r="X99" s="193">
        <f>IFERROR(IF(W99="","",W99),"")</f>
        <v>12</v>
      </c>
      <c r="Y99" s="36">
        <f>IFERROR(IF(W99="","",W99*0.0155),"")</f>
        <v>0.186</v>
      </c>
      <c r="Z99" s="56"/>
      <c r="AA99" s="57"/>
      <c r="AE99" s="67"/>
      <c r="BB99" s="104" t="s">
        <v>1</v>
      </c>
      <c r="BL99" s="67">
        <f>IFERROR(W99*I99,"0")</f>
        <v>86.395200000000003</v>
      </c>
      <c r="BM99" s="67">
        <f>IFERROR(X99*I99,"0")</f>
        <v>86.395200000000003</v>
      </c>
      <c r="BN99" s="67">
        <f>IFERROR(W99/J99,"0")</f>
        <v>0.14285714285714285</v>
      </c>
      <c r="BO99" s="67">
        <f>IFERROR(X99/J99,"0")</f>
        <v>0.14285714285714285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108</v>
      </c>
      <c r="X100" s="193">
        <f>IFERROR(IF(W100="","",W100),"")</f>
        <v>108</v>
      </c>
      <c r="Y100" s="36">
        <f>IFERROR(IF(W100="","",W100*0.0155),"")</f>
        <v>1.6739999999999999</v>
      </c>
      <c r="Z100" s="56"/>
      <c r="AA100" s="57"/>
      <c r="AE100" s="67"/>
      <c r="BB100" s="105" t="s">
        <v>1</v>
      </c>
      <c r="BL100" s="67">
        <f>IFERROR(W100*I100,"0")</f>
        <v>808.48799999999994</v>
      </c>
      <c r="BM100" s="67">
        <f>IFERROR(X100*I100,"0")</f>
        <v>808.48799999999994</v>
      </c>
      <c r="BN100" s="67">
        <f>IFERROR(W100/J100,"0")</f>
        <v>1.2857142857142858</v>
      </c>
      <c r="BO100" s="67">
        <f>IFERROR(X100/J100,"0")</f>
        <v>1.2857142857142858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396</v>
      </c>
      <c r="X102" s="193">
        <f>IFERROR(IF(W102="","",W102),"")</f>
        <v>396</v>
      </c>
      <c r="Y102" s="36">
        <f>IFERROR(IF(W102="","",W102*0.0155),"")</f>
        <v>6.1379999999999999</v>
      </c>
      <c r="Z102" s="56"/>
      <c r="AA102" s="57"/>
      <c r="AE102" s="67"/>
      <c r="BB102" s="107" t="s">
        <v>1</v>
      </c>
      <c r="BL102" s="67">
        <f>IFERROR(W102*I102,"0")</f>
        <v>2964.4560000000001</v>
      </c>
      <c r="BM102" s="67">
        <f>IFERROR(X102*I102,"0")</f>
        <v>2964.4560000000001</v>
      </c>
      <c r="BN102" s="67">
        <f>IFERROR(W102/J102,"0")</f>
        <v>4.7142857142857144</v>
      </c>
      <c r="BO102" s="67">
        <f>IFERROR(X102/J102,"0")</f>
        <v>4.7142857142857144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528</v>
      </c>
      <c r="X103" s="194">
        <f>IFERROR(SUM(X99:X102),"0")</f>
        <v>528</v>
      </c>
      <c r="Y103" s="194">
        <f>IFERROR(IF(Y99="",0,Y99),"0")+IFERROR(IF(Y100="",0,Y100),"0")+IFERROR(IF(Y101="",0,Y101),"0")+IFERROR(IF(Y102="",0,Y102),"0")</f>
        <v>8.1839999999999993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3793.92</v>
      </c>
      <c r="X104" s="194">
        <f>IFERROR(SUMPRODUCT(X99:X102*H99:H102),"0")</f>
        <v>3793.92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70</v>
      </c>
      <c r="X107" s="193">
        <f>IFERROR(IF(W107="","",W107),"")</f>
        <v>70</v>
      </c>
      <c r="Y107" s="36">
        <f>IFERROR(IF(W107="","",W107*0.01788),"")</f>
        <v>1.2516</v>
      </c>
      <c r="Z107" s="56"/>
      <c r="AA107" s="57"/>
      <c r="AE107" s="67"/>
      <c r="BB107" s="108" t="s">
        <v>75</v>
      </c>
      <c r="BL107" s="67">
        <f>IFERROR(W107*I107,"0")</f>
        <v>259.25200000000001</v>
      </c>
      <c r="BM107" s="67">
        <f>IFERROR(X107*I107,"0")</f>
        <v>259.25200000000001</v>
      </c>
      <c r="BN107" s="67">
        <f>IFERROR(W107/J107,"0")</f>
        <v>1</v>
      </c>
      <c r="BO107" s="67">
        <f>IFERROR(X107/J107,"0")</f>
        <v>1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56</v>
      </c>
      <c r="X108" s="193">
        <f>IFERROR(IF(W108="","",W108),"")</f>
        <v>56</v>
      </c>
      <c r="Y108" s="36">
        <f>IFERROR(IF(W108="","",W108*0.01788),"")</f>
        <v>1.0012799999999999</v>
      </c>
      <c r="Z108" s="56"/>
      <c r="AA108" s="57"/>
      <c r="AE108" s="67"/>
      <c r="BB108" s="109" t="s">
        <v>75</v>
      </c>
      <c r="BL108" s="67">
        <f>IFERROR(W108*I108,"0")</f>
        <v>207.40159999999997</v>
      </c>
      <c r="BM108" s="67">
        <f>IFERROR(X108*I108,"0")</f>
        <v>207.40159999999997</v>
      </c>
      <c r="BN108" s="67">
        <f>IFERROR(W108/J108,"0")</f>
        <v>0.8</v>
      </c>
      <c r="BO108" s="67">
        <f>IFERROR(X108/J108,"0")</f>
        <v>0.8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126</v>
      </c>
      <c r="X109" s="194">
        <f>IFERROR(SUM(X107:X108),"0")</f>
        <v>126</v>
      </c>
      <c r="Y109" s="194">
        <f>IFERROR(IF(Y107="",0,Y107),"0")+IFERROR(IF(Y108="",0,Y108),"0")</f>
        <v>2.2528800000000002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378</v>
      </c>
      <c r="X110" s="194">
        <f>IFERROR(SUMPRODUCT(X107:X108*H107:H108),"0")</f>
        <v>378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84</v>
      </c>
      <c r="X114" s="193">
        <f>IFERROR(IF(W114="","",W114),"")</f>
        <v>84</v>
      </c>
      <c r="Y114" s="36">
        <f>IFERROR(IF(W114="","",W114*0.01788),"")</f>
        <v>1.5019199999999999</v>
      </c>
      <c r="Z114" s="56"/>
      <c r="AA114" s="57"/>
      <c r="AE114" s="67"/>
      <c r="BB114" s="111" t="s">
        <v>75</v>
      </c>
      <c r="BL114" s="67">
        <f>IFERROR(W114*I114,"0")</f>
        <v>311.10239999999999</v>
      </c>
      <c r="BM114" s="67">
        <f>IFERROR(X114*I114,"0")</f>
        <v>311.10239999999999</v>
      </c>
      <c r="BN114" s="67">
        <f>IFERROR(W114/J114,"0")</f>
        <v>1.2</v>
      </c>
      <c r="BO114" s="67">
        <f>IFERROR(X114/J114,"0")</f>
        <v>1.2</v>
      </c>
    </row>
    <row r="115" spans="1:67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84</v>
      </c>
      <c r="X115" s="194">
        <f>IFERROR(SUM(X113:X114),"0")</f>
        <v>84</v>
      </c>
      <c r="Y115" s="194">
        <f>IFERROR(IF(Y113="",0,Y113),"0")+IFERROR(IF(Y114="",0,Y114),"0")</f>
        <v>1.5019199999999999</v>
      </c>
      <c r="Z115" s="195"/>
      <c r="AA115" s="195"/>
    </row>
    <row r="116" spans="1:67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252</v>
      </c>
      <c r="X116" s="194">
        <f>IFERROR(SUMPRODUCT(X113:X114*H113:H114),"0")</f>
        <v>252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hidden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28</v>
      </c>
      <c r="X126" s="193">
        <f>IFERROR(IF(W126="","",W126),"")</f>
        <v>28</v>
      </c>
      <c r="Y126" s="36">
        <f>IFERROR(IF(W126="","",W126*0.01788),"")</f>
        <v>0.50063999999999997</v>
      </c>
      <c r="Z126" s="56"/>
      <c r="AA126" s="57"/>
      <c r="AE126" s="67"/>
      <c r="BB126" s="115" t="s">
        <v>75</v>
      </c>
      <c r="BL126" s="67">
        <f>IFERROR(W126*I126,"0")</f>
        <v>103.70079999999999</v>
      </c>
      <c r="BM126" s="67">
        <f>IFERROR(X126*I126,"0")</f>
        <v>103.70079999999999</v>
      </c>
      <c r="BN126" s="67">
        <f>IFERROR(W126/J126,"0")</f>
        <v>0.4</v>
      </c>
      <c r="BO126" s="67">
        <f>IFERROR(X126/J126,"0")</f>
        <v>0.4</v>
      </c>
    </row>
    <row r="127" spans="1:67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28</v>
      </c>
      <c r="X127" s="194">
        <f>IFERROR(SUM(X126:X126),"0")</f>
        <v>28</v>
      </c>
      <c r="Y127" s="194">
        <f>IFERROR(IF(Y126="",0,Y126),"0")</f>
        <v>0.50063999999999997</v>
      </c>
      <c r="Z127" s="195"/>
      <c r="AA127" s="195"/>
    </row>
    <row r="128" spans="1:67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84</v>
      </c>
      <c r="X128" s="194">
        <f>IFERROR(SUMPRODUCT(X126:X126*H126:H126),"0")</f>
        <v>84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552</v>
      </c>
      <c r="X155" s="193">
        <f>IFERROR(IF(W155="","",W155),"")</f>
        <v>552</v>
      </c>
      <c r="Y155" s="36">
        <f>IFERROR(IF(W155="","",W155*0.00866),"")</f>
        <v>4.7803199999999997</v>
      </c>
      <c r="Z155" s="56"/>
      <c r="AA155" s="57"/>
      <c r="AE155" s="67"/>
      <c r="BB155" s="123" t="s">
        <v>1</v>
      </c>
      <c r="BL155" s="67">
        <f>IFERROR(W155*I155,"0")</f>
        <v>2906.8319999999999</v>
      </c>
      <c r="BM155" s="67">
        <f>IFERROR(X155*I155,"0")</f>
        <v>2906.8319999999999</v>
      </c>
      <c r="BN155" s="67">
        <f>IFERROR(W155/J155,"0")</f>
        <v>3.8333333333333335</v>
      </c>
      <c r="BO155" s="67">
        <f>IFERROR(X155/J155,"0")</f>
        <v>3.8333333333333335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552</v>
      </c>
      <c r="X157" s="194">
        <f>IFERROR(SUM(X153:X156),"0")</f>
        <v>552</v>
      </c>
      <c r="Y157" s="194">
        <f>IFERROR(IF(Y153="",0,Y153),"0")+IFERROR(IF(Y154="",0,Y154),"0")+IFERROR(IF(Y155="",0,Y155),"0")+IFERROR(IF(Y156="",0,Y156),"0")</f>
        <v>4.7803199999999997</v>
      </c>
      <c r="Z157" s="195"/>
      <c r="AA157" s="195"/>
    </row>
    <row r="158" spans="1:67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2760</v>
      </c>
      <c r="X158" s="194">
        <f>IFERROR(SUMPRODUCT(X153:X156*H153:H156),"0")</f>
        <v>2760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42</v>
      </c>
      <c r="X167" s="193">
        <f>IFERROR(IF(W167="","",W167),"")</f>
        <v>42</v>
      </c>
      <c r="Y167" s="36">
        <f>IFERROR(IF(W167="","",W167*0.01788),"")</f>
        <v>0.75095999999999996</v>
      </c>
      <c r="Z167" s="56"/>
      <c r="AA167" s="57"/>
      <c r="AE167" s="67"/>
      <c r="BB167" s="127" t="s">
        <v>75</v>
      </c>
      <c r="BL167" s="67">
        <f>IFERROR(W167*I167,"0")</f>
        <v>142.29599999999999</v>
      </c>
      <c r="BM167" s="67">
        <f>IFERROR(X167*I167,"0")</f>
        <v>142.29599999999999</v>
      </c>
      <c r="BN167" s="67">
        <f>IFERROR(W167/J167,"0")</f>
        <v>0.6</v>
      </c>
      <c r="BO167" s="67">
        <f>IFERROR(X167/J167,"0")</f>
        <v>0.6</v>
      </c>
    </row>
    <row r="168" spans="1:67" ht="27" hidden="1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0</v>
      </c>
      <c r="X168" s="193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42</v>
      </c>
      <c r="X169" s="194">
        <f>IFERROR(SUM(X167:X168),"0")</f>
        <v>42</v>
      </c>
      <c r="Y169" s="194">
        <f>IFERROR(IF(Y167="",0,Y167),"0")+IFERROR(IF(Y168="",0,Y168),"0")</f>
        <v>0.75095999999999996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126</v>
      </c>
      <c r="X170" s="194">
        <f>IFERROR(SUMPRODUCT(X167:X168*H167:H168),"0")</f>
        <v>126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56</v>
      </c>
      <c r="X183" s="193">
        <f>IFERROR(IF(W183="","",W183),"")</f>
        <v>56</v>
      </c>
      <c r="Y183" s="36">
        <f>IFERROR(IF(W183="","",W183*0.01788),"")</f>
        <v>1.0012799999999999</v>
      </c>
      <c r="Z183" s="56"/>
      <c r="AA183" s="57"/>
      <c r="AE183" s="67"/>
      <c r="BB183" s="131" t="s">
        <v>75</v>
      </c>
      <c r="BL183" s="67">
        <f>IFERROR(W183*I183,"0")</f>
        <v>209.21600000000001</v>
      </c>
      <c r="BM183" s="67">
        <f>IFERROR(X183*I183,"0")</f>
        <v>209.21600000000001</v>
      </c>
      <c r="BN183" s="67">
        <f>IFERROR(W183/J183,"0")</f>
        <v>0.8</v>
      </c>
      <c r="BO183" s="67">
        <f>IFERROR(X183/J183,"0")</f>
        <v>0.8</v>
      </c>
    </row>
    <row r="184" spans="1:67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56</v>
      </c>
      <c r="X184" s="194">
        <f>IFERROR(SUM(X183:X183),"0")</f>
        <v>56</v>
      </c>
      <c r="Y184" s="194">
        <f>IFERROR(IF(Y183="",0,Y183),"0")</f>
        <v>1.0012799999999999</v>
      </c>
      <c r="Z184" s="195"/>
      <c r="AA184" s="195"/>
    </row>
    <row r="185" spans="1:67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168</v>
      </c>
      <c r="X185" s="194">
        <f>IFERROR(SUMPRODUCT(X183:X183*H183:H183),"0")</f>
        <v>168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108</v>
      </c>
      <c r="X194" s="193">
        <f>IFERROR(IF(W194="","",W194),"")</f>
        <v>108</v>
      </c>
      <c r="Y194" s="36">
        <f>IFERROR(IF(W194="","",W194*0.0155),"")</f>
        <v>1.6739999999999999</v>
      </c>
      <c r="Z194" s="56"/>
      <c r="AA194" s="57"/>
      <c r="AE194" s="67"/>
      <c r="BB194" s="133" t="s">
        <v>1</v>
      </c>
      <c r="BL194" s="67">
        <f>IFERROR(W194*I194,"0")</f>
        <v>633.96</v>
      </c>
      <c r="BM194" s="67">
        <f>IFERROR(X194*I194,"0")</f>
        <v>633.96</v>
      </c>
      <c r="BN194" s="67">
        <f>IFERROR(W194/J194,"0")</f>
        <v>1.2857142857142858</v>
      </c>
      <c r="BO194" s="67">
        <f>IFERROR(X194/J194,"0")</f>
        <v>1.2857142857142858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108</v>
      </c>
      <c r="X197" s="194">
        <f>IFERROR(SUM(X194:X196),"0")</f>
        <v>108</v>
      </c>
      <c r="Y197" s="194">
        <f>IFERROR(IF(Y194="",0,Y194),"0")+IFERROR(IF(Y195="",0,Y195),"0")+IFERROR(IF(Y196="",0,Y196),"0")</f>
        <v>1.6739999999999999</v>
      </c>
      <c r="Z197" s="195"/>
      <c r="AA197" s="195"/>
    </row>
    <row r="198" spans="1:67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604.79999999999995</v>
      </c>
      <c r="X198" s="194">
        <f>IFERROR(SUMPRODUCT(X194:X196*H194:H196),"0")</f>
        <v>604.79999999999995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idden="1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0</v>
      </c>
      <c r="X207" s="194">
        <f>IFERROR(SUM(X201:X206),"0")</f>
        <v>0</v>
      </c>
      <c r="Y207" s="194">
        <f>IFERROR(IF(Y201="",0,Y201),"0")+IFERROR(IF(Y202="",0,Y202),"0")+IFERROR(IF(Y203="",0,Y203),"0")+IFERROR(IF(Y204="",0,Y204),"0")+IFERROR(IF(Y205="",0,Y205),"0")+IFERROR(IF(Y206="",0,Y206),"0")</f>
        <v>0</v>
      </c>
      <c r="Z207" s="195"/>
      <c r="AA207" s="195"/>
    </row>
    <row r="208" spans="1:67" hidden="1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0</v>
      </c>
      <c r="X208" s="194">
        <f>IFERROR(SUMPRODUCT(X201:X206*H201:H206),"0")</f>
        <v>0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idden="1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0</v>
      </c>
      <c r="X215" s="194">
        <f>IFERROR(SUM(X211:X214),"0")</f>
        <v>0</v>
      </c>
      <c r="Y215" s="194">
        <f>IFERROR(IF(Y211="",0,Y211),"0")+IFERROR(IF(Y212="",0,Y212),"0")+IFERROR(IF(Y213="",0,Y213),"0")+IFERROR(IF(Y214="",0,Y214),"0")</f>
        <v>0</v>
      </c>
      <c r="Z215" s="195"/>
      <c r="AA215" s="195"/>
    </row>
    <row r="216" spans="1:67" hidden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0</v>
      </c>
      <c r="X216" s="194">
        <f>IFERROR(SUMPRODUCT(X211:X214*H211:H214),"0")</f>
        <v>0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48</v>
      </c>
      <c r="X231" s="193">
        <f>IFERROR(IF(W231="","",W231),"")</f>
        <v>48</v>
      </c>
      <c r="Y231" s="36">
        <f>IFERROR(IF(W231="","",W231*0.0155),"")</f>
        <v>0.74399999999999999</v>
      </c>
      <c r="Z231" s="56"/>
      <c r="AA231" s="57"/>
      <c r="AE231" s="67"/>
      <c r="BB231" s="149" t="s">
        <v>1</v>
      </c>
      <c r="BL231" s="67">
        <f>IFERROR(W231*I231,"0")</f>
        <v>252.57599999999996</v>
      </c>
      <c r="BM231" s="67">
        <f>IFERROR(X231*I231,"0")</f>
        <v>252.57599999999996</v>
      </c>
      <c r="BN231" s="67">
        <f>IFERROR(W231/J231,"0")</f>
        <v>0.5714285714285714</v>
      </c>
      <c r="BO231" s="67">
        <f>IFERROR(X231/J231,"0")</f>
        <v>0.5714285714285714</v>
      </c>
    </row>
    <row r="232" spans="1:67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48</v>
      </c>
      <c r="X232" s="194">
        <f>IFERROR(SUM(X231:X231),"0")</f>
        <v>48</v>
      </c>
      <c r="Y232" s="194">
        <f>IFERROR(IF(Y231="",0,Y231),"0")</f>
        <v>0.74399999999999999</v>
      </c>
      <c r="Z232" s="195"/>
      <c r="AA232" s="195"/>
    </row>
    <row r="233" spans="1:67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240</v>
      </c>
      <c r="X233" s="194">
        <f>IFERROR(SUMPRODUCT(X231:X231*H231:H231),"0")</f>
        <v>240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24</v>
      </c>
      <c r="X244" s="193">
        <f>IFERROR(IF(W244="","",W244),"")</f>
        <v>24</v>
      </c>
      <c r="Y244" s="36">
        <f>IFERROR(IF(W244="","",W244*0.0155),"")</f>
        <v>0.372</v>
      </c>
      <c r="Z244" s="56"/>
      <c r="AA244" s="57"/>
      <c r="AE244" s="67"/>
      <c r="BB244" s="153" t="s">
        <v>1</v>
      </c>
      <c r="BL244" s="67">
        <f>IFERROR(W244*I244,"0")</f>
        <v>174.72</v>
      </c>
      <c r="BM244" s="67">
        <f>IFERROR(X244*I244,"0")</f>
        <v>174.72</v>
      </c>
      <c r="BN244" s="67">
        <f>IFERROR(W244/J244,"0")</f>
        <v>0.2857142857142857</v>
      </c>
      <c r="BO244" s="67">
        <f>IFERROR(X244/J244,"0")</f>
        <v>0.2857142857142857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24</v>
      </c>
      <c r="X245" s="193">
        <f>IFERROR(IF(W245="","",W245),"")</f>
        <v>24</v>
      </c>
      <c r="Y245" s="36">
        <f>IFERROR(IF(W245="","",W245*0.0155),"")</f>
        <v>0.372</v>
      </c>
      <c r="Z245" s="56"/>
      <c r="AA245" s="57"/>
      <c r="AE245" s="67"/>
      <c r="BB245" s="154" t="s">
        <v>1</v>
      </c>
      <c r="BL245" s="67">
        <f>IFERROR(W245*I245,"0")</f>
        <v>149.52000000000001</v>
      </c>
      <c r="BM245" s="67">
        <f>IFERROR(X245*I245,"0")</f>
        <v>149.52000000000001</v>
      </c>
      <c r="BN245" s="67">
        <f>IFERROR(W245/J245,"0")</f>
        <v>0.2857142857142857</v>
      </c>
      <c r="BO245" s="67">
        <f>IFERROR(X245/J245,"0")</f>
        <v>0.2857142857142857</v>
      </c>
    </row>
    <row r="246" spans="1:67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60</v>
      </c>
      <c r="X246" s="194">
        <f>IFERROR(SUM(X243:X245),"0")</f>
        <v>60</v>
      </c>
      <c r="Y246" s="194">
        <f>IFERROR(IF(Y243="",0,Y243),"0")+IFERROR(IF(Y244="",0,Y244),"0")+IFERROR(IF(Y245="",0,Y245),"0")</f>
        <v>0.93</v>
      </c>
      <c r="Z246" s="195"/>
      <c r="AA246" s="195"/>
    </row>
    <row r="247" spans="1:67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396</v>
      </c>
      <c r="X247" s="194">
        <f>IFERROR(SUMPRODUCT(X243:X245*H243:H245),"0")</f>
        <v>396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108</v>
      </c>
      <c r="X250" s="193">
        <f>IFERROR(IF(W250="","",W250),"")</f>
        <v>108</v>
      </c>
      <c r="Y250" s="36">
        <f>IFERROR(IF(W250="","",W250*0.00502),"")</f>
        <v>0.54215999999999998</v>
      </c>
      <c r="Z250" s="56"/>
      <c r="AA250" s="57"/>
      <c r="AE250" s="67"/>
      <c r="BB250" s="155" t="s">
        <v>75</v>
      </c>
      <c r="BL250" s="67">
        <f>IFERROR(W250*I250,"0")</f>
        <v>206.82</v>
      </c>
      <c r="BM250" s="67">
        <f>IFERROR(X250*I250,"0")</f>
        <v>206.82</v>
      </c>
      <c r="BN250" s="67">
        <f>IFERROR(W250/J250,"0")</f>
        <v>0.46153846153846156</v>
      </c>
      <c r="BO250" s="67">
        <f>IFERROR(X250/J250,"0")</f>
        <v>0.46153846153846156</v>
      </c>
    </row>
    <row r="251" spans="1:67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108</v>
      </c>
      <c r="X251" s="194">
        <f>IFERROR(SUM(X250:X250),"0")</f>
        <v>108</v>
      </c>
      <c r="Y251" s="194">
        <f>IFERROR(IF(Y250="",0,Y250),"0")</f>
        <v>0.54215999999999998</v>
      </c>
      <c r="Z251" s="195"/>
      <c r="AA251" s="195"/>
    </row>
    <row r="252" spans="1:67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194.4</v>
      </c>
      <c r="X252" s="194">
        <f>IFERROR(SUMPRODUCT(X250:X250*H250:H250),"0")</f>
        <v>194.4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hidden="1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0</v>
      </c>
      <c r="X254" s="193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6" t="s">
        <v>75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idden="1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0</v>
      </c>
      <c r="X256" s="194">
        <f>IFERROR(SUM(X254:X255),"0")</f>
        <v>0</v>
      </c>
      <c r="Y256" s="194">
        <f>IFERROR(IF(Y254="",0,Y254),"0")+IFERROR(IF(Y255="",0,Y255),"0")</f>
        <v>0</v>
      </c>
      <c r="Z256" s="195"/>
      <c r="AA256" s="195"/>
    </row>
    <row r="257" spans="1:67" hidden="1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0</v>
      </c>
      <c r="X257" s="194">
        <f>IFERROR(SUMPRODUCT(X254:X255*H254:H255),"0")</f>
        <v>0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96</v>
      </c>
      <c r="X261" s="193">
        <f>IFERROR(IF(W261="","",W261),"")</f>
        <v>96</v>
      </c>
      <c r="Y261" s="36">
        <f>IFERROR(IF(W261="","",W261*0.0155),"")</f>
        <v>1.488</v>
      </c>
      <c r="Z261" s="56"/>
      <c r="AA261" s="57"/>
      <c r="AE261" s="67"/>
      <c r="BB261" s="160" t="s">
        <v>75</v>
      </c>
      <c r="BL261" s="67">
        <f>IFERROR(W261*I261,"0")</f>
        <v>502.56000000000006</v>
      </c>
      <c r="BM261" s="67">
        <f>IFERROR(X261*I261,"0")</f>
        <v>502.56000000000006</v>
      </c>
      <c r="BN261" s="67">
        <f>IFERROR(W261/J261,"0")</f>
        <v>1.1428571428571428</v>
      </c>
      <c r="BO261" s="67">
        <f>IFERROR(X261/J261,"0")</f>
        <v>1.1428571428571428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96</v>
      </c>
      <c r="X263" s="194">
        <f>IFERROR(SUM(X259:X262),"0")</f>
        <v>96</v>
      </c>
      <c r="Y263" s="194">
        <f>IFERROR(IF(Y259="",0,Y259),"0")+IFERROR(IF(Y260="",0,Y260),"0")+IFERROR(IF(Y261="",0,Y261),"0")+IFERROR(IF(Y262="",0,Y262),"0")</f>
        <v>1.488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480</v>
      </c>
      <c r="X264" s="194">
        <f>IFERROR(SUMPRODUCT(X259:X262*H259:H262),"0")</f>
        <v>480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hidden="1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hidden="1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0</v>
      </c>
      <c r="X268" s="193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60</v>
      </c>
      <c r="X272" s="193">
        <f t="shared" si="24"/>
        <v>60</v>
      </c>
      <c r="Y272" s="36">
        <f>IFERROR(IF(W272="","",W272*0.0155),"")</f>
        <v>0.92999999999999994</v>
      </c>
      <c r="Z272" s="56"/>
      <c r="AA272" s="57"/>
      <c r="AE272" s="67"/>
      <c r="BB272" s="168" t="s">
        <v>75</v>
      </c>
      <c r="BL272" s="67">
        <f t="shared" si="26"/>
        <v>344.1</v>
      </c>
      <c r="BM272" s="67">
        <f t="shared" si="27"/>
        <v>344.1</v>
      </c>
      <c r="BN272" s="67">
        <f t="shared" si="28"/>
        <v>0.7142857142857143</v>
      </c>
      <c r="BO272" s="67">
        <f t="shared" si="29"/>
        <v>0.7142857142857143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56</v>
      </c>
      <c r="X274" s="193">
        <f t="shared" si="24"/>
        <v>56</v>
      </c>
      <c r="Y274" s="36">
        <f>IFERROR(IF(W274="","",W274*0.00936),"")</f>
        <v>0.52415999999999996</v>
      </c>
      <c r="Z274" s="56"/>
      <c r="AA274" s="57"/>
      <c r="AE274" s="67"/>
      <c r="BB274" s="170" t="s">
        <v>75</v>
      </c>
      <c r="BL274" s="67">
        <f t="shared" si="26"/>
        <v>217.952</v>
      </c>
      <c r="BM274" s="67">
        <f t="shared" si="27"/>
        <v>217.952</v>
      </c>
      <c r="BN274" s="67">
        <f t="shared" si="28"/>
        <v>0.44444444444444442</v>
      </c>
      <c r="BO274" s="67">
        <f t="shared" si="29"/>
        <v>0.44444444444444442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28</v>
      </c>
      <c r="X278" s="193">
        <f t="shared" si="24"/>
        <v>28</v>
      </c>
      <c r="Y278" s="36">
        <f>IFERROR(IF(W278="","",W278*0.00936),"")</f>
        <v>0.26207999999999998</v>
      </c>
      <c r="Z278" s="56"/>
      <c r="AA278" s="57"/>
      <c r="AE278" s="67"/>
      <c r="BB278" s="174" t="s">
        <v>75</v>
      </c>
      <c r="BL278" s="67">
        <f t="shared" si="26"/>
        <v>83.664000000000001</v>
      </c>
      <c r="BM278" s="67">
        <f t="shared" si="27"/>
        <v>83.664000000000001</v>
      </c>
      <c r="BN278" s="67">
        <f t="shared" si="28"/>
        <v>0.22222222222222221</v>
      </c>
      <c r="BO278" s="67">
        <f t="shared" si="29"/>
        <v>0.22222222222222221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18</v>
      </c>
      <c r="X279" s="193">
        <f t="shared" si="24"/>
        <v>18</v>
      </c>
      <c r="Y279" s="36">
        <f>IFERROR(IF(W279="","",W279*0.00502),"")</f>
        <v>9.0359999999999996E-2</v>
      </c>
      <c r="Z279" s="56"/>
      <c r="AA279" s="57"/>
      <c r="AE279" s="67"/>
      <c r="BB279" s="175" t="s">
        <v>75</v>
      </c>
      <c r="BL279" s="67">
        <f t="shared" si="26"/>
        <v>51.21</v>
      </c>
      <c r="BM279" s="67">
        <f t="shared" si="27"/>
        <v>51.21</v>
      </c>
      <c r="BN279" s="67">
        <f t="shared" si="28"/>
        <v>7.6923076923076927E-2</v>
      </c>
      <c r="BO279" s="67">
        <f t="shared" si="29"/>
        <v>7.6923076923076927E-2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18</v>
      </c>
      <c r="X280" s="193">
        <f t="shared" si="24"/>
        <v>18</v>
      </c>
      <c r="Y280" s="36">
        <f>IFERROR(IF(W280="","",W280*0.00502),"")</f>
        <v>9.0359999999999996E-2</v>
      </c>
      <c r="Z280" s="56"/>
      <c r="AA280" s="57"/>
      <c r="AE280" s="67"/>
      <c r="BB280" s="176" t="s">
        <v>75</v>
      </c>
      <c r="BL280" s="67">
        <f t="shared" si="26"/>
        <v>51.21</v>
      </c>
      <c r="BM280" s="67">
        <f t="shared" si="27"/>
        <v>51.21</v>
      </c>
      <c r="BN280" s="67">
        <f t="shared" si="28"/>
        <v>7.6923076923076927E-2</v>
      </c>
      <c r="BO280" s="67">
        <f t="shared" si="29"/>
        <v>7.6923076923076927E-2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180</v>
      </c>
      <c r="X287" s="194">
        <f>IFERROR(SUM(X266:X286),"0")</f>
        <v>180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1.89696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710.00000000000011</v>
      </c>
      <c r="X288" s="194">
        <f>IFERROR(SUMPRODUCT(X266:X286*H266:H286),"0")</f>
        <v>710.00000000000011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13357.519999999999</v>
      </c>
      <c r="X289" s="194">
        <f>IFERROR(X24+X33+X41+X51+X62+X68+X73+X79+X89+X96+X104+X110+X116+X123+X128+X134+X139+X145+X150+X158+X163+X170+X175+X180+X185+X191+X198+X208+X216+X221+X227+X233+X239+X247+X252+X257+X264+X288,"0")</f>
        <v>13357.519999999999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14349.5996</v>
      </c>
      <c r="X290" s="194">
        <f>IFERROR(SUM(BM22:BM286),"0")</f>
        <v>14349.5996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29</v>
      </c>
      <c r="X291" s="38">
        <f>ROUNDUP(SUM(BO22:BO286),0)</f>
        <v>29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15074.5996</v>
      </c>
      <c r="X292" s="194">
        <f>GrossWeightTotalR+PalletQtyTotalR*25</f>
        <v>15074.5996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2786</v>
      </c>
      <c r="X293" s="194">
        <f>IFERROR(X23+X32+X40+X50+X61+X67+X72+X78+X88+X95+X103+X109+X115+X122+X127+X133+X138+X144+X149+X157+X162+X169+X174+X179+X184+X190+X197+X207+X215+X220+X226+X232+X238+X246+X251+X256+X263+X287,"0")</f>
        <v>2786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36.503399999999999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168</v>
      </c>
      <c r="D299" s="46">
        <f>IFERROR(W36*H36,"0")+IFERROR(W37*H37,"0")+IFERROR(W38*H38,"0")+IFERROR(W39*H39,"0")</f>
        <v>360</v>
      </c>
      <c r="E299" s="46">
        <f>IFERROR(W44*H44,"0")+IFERROR(W45*H45,"0")+IFERROR(W46*H46,"0")+IFERROR(W47*H47,"0")+IFERROR(W48*H48,"0")+IFERROR(W49*H49,"0")</f>
        <v>36</v>
      </c>
      <c r="F299" s="46">
        <f>IFERROR(W54*H54,"0")+IFERROR(W55*H55,"0")+IFERROR(W56*H56,"0")+IFERROR(W57*H57,"0")+IFERROR(W58*H58,"0")+IFERROR(W59*H59,"0")+IFERROR(W60*H60,"0")</f>
        <v>518.4</v>
      </c>
      <c r="G299" s="46">
        <f>IFERROR(W65*H65,"0")+IFERROR(W66*H66,"0")</f>
        <v>1080</v>
      </c>
      <c r="H299" s="46">
        <f>IFERROR(W71*H71,"0")</f>
        <v>0</v>
      </c>
      <c r="I299" s="46">
        <f>IFERROR(W76*H76,"0")+IFERROR(W77*H77,"0")</f>
        <v>302.39999999999998</v>
      </c>
      <c r="J299" s="46">
        <f>IFERROR(W82*H82,"0")+IFERROR(W83*H83,"0")+IFERROR(W84*H84,"0")+IFERROR(W85*H85,"0")+IFERROR(W86*H86,"0")+IFERROR(W87*H87,"0")</f>
        <v>655.20000000000005</v>
      </c>
      <c r="K299" s="46">
        <f>IFERROR(W92*H92,"0")+IFERROR(W93*H93,"0")+IFERROR(W94*H94,"0")</f>
        <v>50.4</v>
      </c>
      <c r="L299" s="46">
        <f>IFERROR(W99*H99,"0")+IFERROR(W100*H100,"0")+IFERROR(W101*H101,"0")+IFERROR(W102*H102,"0")</f>
        <v>3793.92</v>
      </c>
      <c r="M299" s="184"/>
      <c r="N299" s="46">
        <f>IFERROR(W107*H107,"0")+IFERROR(W108*H108,"0")</f>
        <v>378</v>
      </c>
      <c r="O299" s="46">
        <f>IFERROR(W113*H113,"0")+IFERROR(W114*H114,"0")</f>
        <v>252</v>
      </c>
      <c r="P299" s="46">
        <f>IFERROR(W119*H119,"0")+IFERROR(W120*H120,"0")+IFERROR(W121*H121,"0")</f>
        <v>0</v>
      </c>
      <c r="Q299" s="46">
        <f>IFERROR(W126*H126,"0")</f>
        <v>84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2760</v>
      </c>
      <c r="W299" s="46">
        <f>IFERROR(W167*H167,"0")+IFERROR(W168*H168,"0")</f>
        <v>126</v>
      </c>
      <c r="X299" s="46">
        <f>IFERROR(W173*H173,"0")</f>
        <v>0</v>
      </c>
      <c r="Y299" s="46">
        <f>IFERROR(W178*H178,"0")</f>
        <v>0</v>
      </c>
      <c r="Z299" s="46">
        <f>IFERROR(W183*H183,"0")</f>
        <v>168</v>
      </c>
      <c r="AA299" s="46">
        <f>IFERROR(W189*H189,"0")</f>
        <v>0</v>
      </c>
      <c r="AB299" s="46">
        <f>IFERROR(W194*H194,"0")+IFERROR(W195*H195,"0")+IFERROR(W196*H196,"0")</f>
        <v>604.79999999999995</v>
      </c>
      <c r="AC299" s="46">
        <f>IFERROR(W201*H201,"0")+IFERROR(W202*H202,"0")+IFERROR(W203*H203,"0")+IFERROR(W204*H204,"0")+IFERROR(W205*H205,"0")+IFERROR(W206*H206,"0")</f>
        <v>0</v>
      </c>
      <c r="AD299" s="46">
        <f>IFERROR(W211*H211,"0")+IFERROR(W212*H212,"0")+IFERROR(W213*H213,"0")+IFERROR(W214*H214,"0")</f>
        <v>0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240</v>
      </c>
      <c r="AH299" s="46">
        <f>IFERROR(W236*H236,"0")+IFERROR(W237*H237,"0")</f>
        <v>0</v>
      </c>
      <c r="AI299" s="46">
        <f>IFERROR(W243*H243,"0")+IFERROR(W244*H244,"0")+IFERROR(W245*H245,"0")</f>
        <v>396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1384.3999999999996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9753.119999999999</v>
      </c>
      <c r="B302" s="60">
        <f>SUMPRODUCT(--(BB:BB="ПГП"),--(V:V="кор"),H:H,X:X)+SUMPRODUCT(--(BB:BB="ПГП"),--(V:V="кг"),X:X)</f>
        <v>3604.3999999999996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08,00"/>
        <filter val="112,00"/>
        <filter val="12,00"/>
        <filter val="126,00"/>
        <filter val="13 357,52"/>
        <filter val="14 349,60"/>
        <filter val="14,00"/>
        <filter val="15 074,60"/>
        <filter val="168,00"/>
        <filter val="18,00"/>
        <filter val="180,00"/>
        <filter val="182,00"/>
        <filter val="194,40"/>
        <filter val="2 760,00"/>
        <filter val="2 786,00"/>
        <filter val="216,00"/>
        <filter val="24,00"/>
        <filter val="240,00"/>
        <filter val="252,00"/>
        <filter val="28,00"/>
        <filter val="29"/>
        <filter val="3 793,92"/>
        <filter val="30,00"/>
        <filter val="302,40"/>
        <filter val="36,00"/>
        <filter val="360,00"/>
        <filter val="378,00"/>
        <filter val="396,00"/>
        <filter val="42,00"/>
        <filter val="48,00"/>
        <filter val="480,00"/>
        <filter val="50,40"/>
        <filter val="518,40"/>
        <filter val="528,00"/>
        <filter val="552,00"/>
        <filter val="56,00"/>
        <filter val="60,00"/>
        <filter val="604,80"/>
        <filter val="655,20"/>
        <filter val="70,00"/>
        <filter val="710,00"/>
        <filter val="72,00"/>
        <filter val="84,00"/>
        <filter val="96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