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A9CB76-AF4C-41AB-B693-00C8AD4654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O261" i="1" s="1"/>
  <c r="BN260" i="1"/>
  <c r="BL260" i="1"/>
  <c r="Y260" i="1"/>
  <c r="X260" i="1"/>
  <c r="BO260" i="1" s="1"/>
  <c r="O260" i="1"/>
  <c r="BN259" i="1"/>
  <c r="BL259" i="1"/>
  <c r="Y259" i="1"/>
  <c r="X259" i="1"/>
  <c r="W257" i="1"/>
  <c r="W256" i="1"/>
  <c r="BN255" i="1"/>
  <c r="BL255" i="1"/>
  <c r="Y255" i="1"/>
  <c r="X255" i="1"/>
  <c r="BO255" i="1" s="1"/>
  <c r="BN254" i="1"/>
  <c r="BL254" i="1"/>
  <c r="Y254" i="1"/>
  <c r="Y256" i="1" s="1"/>
  <c r="X254" i="1"/>
  <c r="X257" i="1" s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W290" i="1" l="1"/>
  <c r="W293" i="1"/>
  <c r="Y32" i="1"/>
  <c r="Y40" i="1"/>
  <c r="Y294" i="1" s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X133" i="1"/>
  <c r="BO131" i="1"/>
  <c r="BM131" i="1"/>
  <c r="X180" i="1"/>
  <c r="X179" i="1"/>
  <c r="BO178" i="1"/>
  <c r="BM178" i="1"/>
  <c r="X191" i="1"/>
  <c r="X190" i="1"/>
  <c r="BO189" i="1"/>
  <c r="BM189" i="1"/>
  <c r="W291" i="1"/>
  <c r="W292" i="1" s="1"/>
  <c r="BO29" i="1"/>
  <c r="BM29" i="1"/>
  <c r="BO31" i="1"/>
  <c r="BM31" i="1"/>
  <c r="X50" i="1"/>
  <c r="BO44" i="1"/>
  <c r="BM44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X103" i="1"/>
  <c r="BO99" i="1"/>
  <c r="BM99" i="1"/>
  <c r="BO101" i="1"/>
  <c r="BM101" i="1"/>
  <c r="BO114" i="1"/>
  <c r="BM114" i="1"/>
  <c r="X128" i="1"/>
  <c r="X127" i="1"/>
  <c r="BO126" i="1"/>
  <c r="BM126" i="1"/>
  <c r="X162" i="1"/>
  <c r="BO160" i="1"/>
  <c r="BM160" i="1"/>
  <c r="X175" i="1"/>
  <c r="X174" i="1"/>
  <c r="BO173" i="1"/>
  <c r="BM173" i="1"/>
  <c r="X185" i="1"/>
  <c r="X184" i="1"/>
  <c r="BO183" i="1"/>
  <c r="BM183" i="1"/>
  <c r="BO194" i="1"/>
  <c r="BM194" i="1"/>
  <c r="BO196" i="1"/>
  <c r="BM196" i="1"/>
  <c r="BO212" i="1"/>
  <c r="BM212" i="1"/>
  <c r="BO214" i="1"/>
  <c r="BM214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BM254" i="1"/>
  <c r="BO254" i="1"/>
  <c r="BM255" i="1"/>
  <c r="X256" i="1"/>
  <c r="Y263" i="1"/>
  <c r="BM260" i="1"/>
  <c r="BM261" i="1"/>
  <c r="X287" i="1"/>
  <c r="X288" i="1"/>
  <c r="H9" i="1"/>
  <c r="A10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3" i="1" l="1"/>
  <c r="X290" i="1"/>
  <c r="X291" i="1"/>
  <c r="X289" i="1"/>
  <c r="C302" i="1" l="1"/>
  <c r="X292" i="1"/>
  <c r="A302" i="1" s="1"/>
  <c r="B302" i="1" l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<sst xmlns="http://schemas.openxmlformats.org/spreadsheetml/2006/main" count="1124" uniqueCount="438">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</sst>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45495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28</v>
      </c>
      <c r="X29" s="193">
        <f>IFERROR(IF(W29="","",W29),"")</f>
        <v>28</v>
      </c>
      <c r="Y29" s="36">
        <f>IFERROR(IF(W29="","",W29*0.00936),"")</f>
        <v>0.26207999999999998</v>
      </c>
      <c r="Z29" s="56"/>
      <c r="AA29" s="57"/>
      <c r="AE29" s="67"/>
      <c r="BB29" s="70" t="s">
        <v>75</v>
      </c>
      <c r="BL29" s="67">
        <f>IFERROR(W29*I29,"0")</f>
        <v>53.810400000000001</v>
      </c>
      <c r="BM29" s="67">
        <f>IFERROR(X29*I29,"0")</f>
        <v>53.810400000000001</v>
      </c>
      <c r="BN29" s="67">
        <f>IFERROR(W29/J29,"0")</f>
        <v>0.22222222222222221</v>
      </c>
      <c r="BO29" s="67">
        <f>IFERROR(X29/J29,"0")</f>
        <v>0.22222222222222221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70</v>
      </c>
      <c r="X30" s="193">
        <f>IFERROR(IF(W30="","",W30),"")</f>
        <v>70</v>
      </c>
      <c r="Y30" s="36">
        <f>IFERROR(IF(W30="","",W30*0.00936),"")</f>
        <v>0.6552</v>
      </c>
      <c r="Z30" s="56"/>
      <c r="AA30" s="57"/>
      <c r="AE30" s="67"/>
      <c r="BB30" s="71" t="s">
        <v>75</v>
      </c>
      <c r="BL30" s="67">
        <f>IFERROR(W30*I30,"0")</f>
        <v>134.52600000000001</v>
      </c>
      <c r="BM30" s="67">
        <f>IFERROR(X30*I30,"0")</f>
        <v>134.52600000000001</v>
      </c>
      <c r="BN30" s="67">
        <f>IFERROR(W30/J30,"0")</f>
        <v>0.55555555555555558</v>
      </c>
      <c r="BO30" s="67">
        <f>IFERROR(X30/J30,"0")</f>
        <v>0.55555555555555558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75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126</v>
      </c>
      <c r="X32" s="194">
        <f>IFERROR(SUM(X28:X31),"0")</f>
        <v>126</v>
      </c>
      <c r="Y32" s="194">
        <f>IFERROR(IF(Y28="",0,Y28),"0")+IFERROR(IF(Y29="",0,Y29),"0")+IFERROR(IF(Y30="",0,Y30),"0")+IFERROR(IF(Y31="",0,Y31),"0")</f>
        <v>1.17936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189</v>
      </c>
      <c r="X33" s="194">
        <f>IFERROR(SUMPRODUCT(X28:X31*H28:H31),"0")</f>
        <v>189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hidden="1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156</v>
      </c>
      <c r="X66" s="193">
        <f>IFERROR(IF(W66="","",W66),"")</f>
        <v>156</v>
      </c>
      <c r="Y66" s="36">
        <f>IFERROR(IF(W66="","",W66*0.00866),"")</f>
        <v>1.3509599999999999</v>
      </c>
      <c r="Z66" s="56"/>
      <c r="AA66" s="57"/>
      <c r="AE66" s="67"/>
      <c r="BB66" s="91" t="s">
        <v>1</v>
      </c>
      <c r="BL66" s="67">
        <f>IFERROR(W66*I66,"0")</f>
        <v>813.25919999999996</v>
      </c>
      <c r="BM66" s="67">
        <f>IFERROR(X66*I66,"0")</f>
        <v>813.25919999999996</v>
      </c>
      <c r="BN66" s="67">
        <f>IFERROR(W66/J66,"0")</f>
        <v>1.0833333333333333</v>
      </c>
      <c r="BO66" s="67">
        <f>IFERROR(X66/J66,"0")</f>
        <v>1.0833333333333333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156</v>
      </c>
      <c r="X67" s="194">
        <f>IFERROR(SUM(X65:X66),"0")</f>
        <v>156</v>
      </c>
      <c r="Y67" s="194">
        <f>IFERROR(IF(Y65="",0,Y65),"0")+IFERROR(IF(Y66="",0,Y66),"0")</f>
        <v>1.3509599999999999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780</v>
      </c>
      <c r="X68" s="194">
        <f>IFERROR(SUMPRODUCT(X65:X66*H65:H66),"0")</f>
        <v>780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28</v>
      </c>
      <c r="X76" s="193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75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hidden="1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42</v>
      </c>
      <c r="X83" s="193">
        <f t="shared" si="12"/>
        <v>42</v>
      </c>
      <c r="Y83" s="36">
        <f t="shared" si="13"/>
        <v>0.75095999999999996</v>
      </c>
      <c r="Z83" s="56"/>
      <c r="AA83" s="57"/>
      <c r="AE83" s="67"/>
      <c r="BB83" s="96" t="s">
        <v>75</v>
      </c>
      <c r="BL83" s="67">
        <f t="shared" si="14"/>
        <v>180.75120000000001</v>
      </c>
      <c r="BM83" s="67">
        <f t="shared" si="15"/>
        <v>180.75120000000001</v>
      </c>
      <c r="BN83" s="67">
        <f t="shared" si="16"/>
        <v>0.6</v>
      </c>
      <c r="BO83" s="67">
        <f t="shared" si="17"/>
        <v>0.6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84</v>
      </c>
      <c r="X84" s="193">
        <f t="shared" si="12"/>
        <v>84</v>
      </c>
      <c r="Y84" s="36">
        <f t="shared" si="13"/>
        <v>1.5019199999999999</v>
      </c>
      <c r="Z84" s="56"/>
      <c r="AA84" s="57"/>
      <c r="AE84" s="67"/>
      <c r="BB84" s="97" t="s">
        <v>75</v>
      </c>
      <c r="BL84" s="67">
        <f t="shared" si="14"/>
        <v>361.50240000000002</v>
      </c>
      <c r="BM84" s="67">
        <f t="shared" si="15"/>
        <v>361.50240000000002</v>
      </c>
      <c r="BN84" s="67">
        <f t="shared" si="16"/>
        <v>1.2</v>
      </c>
      <c r="BO84" s="67">
        <f t="shared" si="17"/>
        <v>1.2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14</v>
      </c>
      <c r="X85" s="193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56</v>
      </c>
      <c r="X87" s="193">
        <f t="shared" si="12"/>
        <v>56</v>
      </c>
      <c r="Y87" s="36">
        <f t="shared" si="13"/>
        <v>1.0012799999999999</v>
      </c>
      <c r="Z87" s="56"/>
      <c r="AA87" s="57"/>
      <c r="AE87" s="67"/>
      <c r="BB87" s="100" t="s">
        <v>75</v>
      </c>
      <c r="BL87" s="67">
        <f t="shared" si="14"/>
        <v>241.00160000000002</v>
      </c>
      <c r="BM87" s="67">
        <f t="shared" si="15"/>
        <v>241.00160000000002</v>
      </c>
      <c r="BN87" s="67">
        <f t="shared" si="16"/>
        <v>0.8</v>
      </c>
      <c r="BO87" s="67">
        <f t="shared" si="17"/>
        <v>0.8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196</v>
      </c>
      <c r="X88" s="194">
        <f>IFERROR(SUM(X82:X87),"0")</f>
        <v>196</v>
      </c>
      <c r="Y88" s="194">
        <f>IFERROR(IF(Y82="",0,Y82),"0")+IFERROR(IF(Y83="",0,Y83),"0")+IFERROR(IF(Y84="",0,Y84),"0")+IFERROR(IF(Y85="",0,Y85),"0")+IFERROR(IF(Y86="",0,Y86),"0")+IFERROR(IF(Y87="",0,Y87),"0")</f>
        <v>3.5044799999999996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705.6</v>
      </c>
      <c r="X89" s="194">
        <f>IFERROR(SUMPRODUCT(X82:X87*H82:H87),"0")</f>
        <v>705.6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60</v>
      </c>
      <c r="X94" s="193">
        <f>IFERROR(IF(W94="","",W94),"")</f>
        <v>60</v>
      </c>
      <c r="Y94" s="36">
        <f>IFERROR(IF(W94="","",W94*0.0155),"")</f>
        <v>0.92999999999999994</v>
      </c>
      <c r="Z94" s="56"/>
      <c r="AA94" s="57"/>
      <c r="AE94" s="67"/>
      <c r="BB94" s="103" t="s">
        <v>75</v>
      </c>
      <c r="BL94" s="67">
        <f>IFERROR(W94*I94,"0")</f>
        <v>207.84</v>
      </c>
      <c r="BM94" s="67">
        <f>IFERROR(X94*I94,"0")</f>
        <v>207.84</v>
      </c>
      <c r="BN94" s="67">
        <f>IFERROR(W94/J94,"0")</f>
        <v>0.7142857142857143</v>
      </c>
      <c r="BO94" s="67">
        <f>IFERROR(X94/J94,"0")</f>
        <v>0.7142857142857143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60</v>
      </c>
      <c r="X95" s="194">
        <f>IFERROR(SUM(X92:X94),"0")</f>
        <v>60</v>
      </c>
      <c r="Y95" s="194">
        <f>IFERROR(IF(Y92="",0,Y92),"0")+IFERROR(IF(Y93="",0,Y93),"0")+IFERROR(IF(Y94="",0,Y94),"0")</f>
        <v>0.92999999999999994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184.8</v>
      </c>
      <c r="X96" s="194">
        <f>IFERROR(SUMPRODUCT(X92:X94*H92:H94),"0")</f>
        <v>184.8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48</v>
      </c>
      <c r="X100" s="193">
        <f>IFERROR(IF(W100="","",W100),"")</f>
        <v>48</v>
      </c>
      <c r="Y100" s="36">
        <f>IFERROR(IF(W100="","",W100*0.0155),"")</f>
        <v>0.74399999999999999</v>
      </c>
      <c r="Z100" s="56"/>
      <c r="AA100" s="57"/>
      <c r="AE100" s="67"/>
      <c r="BB100" s="105" t="s">
        <v>1</v>
      </c>
      <c r="BL100" s="67">
        <f>IFERROR(W100*I100,"0")</f>
        <v>359.32799999999997</v>
      </c>
      <c r="BM100" s="67">
        <f>IFERROR(X100*I100,"0")</f>
        <v>359.32799999999997</v>
      </c>
      <c r="BN100" s="67">
        <f>IFERROR(W100/J100,"0")</f>
        <v>0.5714285714285714</v>
      </c>
      <c r="BO100" s="67">
        <f>IFERROR(X100/J100,"0")</f>
        <v>0.5714285714285714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60</v>
      </c>
      <c r="X102" s="193">
        <f>IFERROR(IF(W102="","",W102),"")</f>
        <v>60</v>
      </c>
      <c r="Y102" s="36">
        <f>IFERROR(IF(W102="","",W102*0.0155),"")</f>
        <v>0.92999999999999994</v>
      </c>
      <c r="Z102" s="56"/>
      <c r="AA102" s="57"/>
      <c r="AE102" s="67"/>
      <c r="BB102" s="107" t="s">
        <v>1</v>
      </c>
      <c r="BL102" s="67">
        <f>IFERROR(W102*I102,"0")</f>
        <v>449.15999999999997</v>
      </c>
      <c r="BM102" s="67">
        <f>IFERROR(X102*I102,"0")</f>
        <v>449.15999999999997</v>
      </c>
      <c r="BN102" s="67">
        <f>IFERROR(W102/J102,"0")</f>
        <v>0.7142857142857143</v>
      </c>
      <c r="BO102" s="67">
        <f>IFERROR(X102/J102,"0")</f>
        <v>0.7142857142857143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120</v>
      </c>
      <c r="X103" s="194">
        <f>IFERROR(SUM(X99:X102),"0")</f>
        <v>120</v>
      </c>
      <c r="Y103" s="194">
        <f>IFERROR(IF(Y99="",0,Y99),"0")+IFERROR(IF(Y100="",0,Y100),"0")+IFERROR(IF(Y101="",0,Y101),"0")+IFERROR(IF(Y102="",0,Y102),"0")</f>
        <v>1.8599999999999999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860.16000000000008</v>
      </c>
      <c r="X104" s="194">
        <f>IFERROR(SUMPRODUCT(X99:X102*H99:H102),"0")</f>
        <v>860.16000000000008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154</v>
      </c>
      <c r="X107" s="193">
        <f>IFERROR(IF(W107="","",W107),"")</f>
        <v>154</v>
      </c>
      <c r="Y107" s="36">
        <f>IFERROR(IF(W107="","",W107*0.01788),"")</f>
        <v>2.75352</v>
      </c>
      <c r="Z107" s="56"/>
      <c r="AA107" s="57"/>
      <c r="AE107" s="67"/>
      <c r="BB107" s="108" t="s">
        <v>75</v>
      </c>
      <c r="BL107" s="67">
        <f>IFERROR(W107*I107,"0")</f>
        <v>570.35439999999994</v>
      </c>
      <c r="BM107" s="67">
        <f>IFERROR(X107*I107,"0")</f>
        <v>570.35439999999994</v>
      </c>
      <c r="BN107" s="67">
        <f>IFERROR(W107/J107,"0")</f>
        <v>2.2000000000000002</v>
      </c>
      <c r="BO107" s="67">
        <f>IFERROR(X107/J107,"0")</f>
        <v>2.2000000000000002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70</v>
      </c>
      <c r="X108" s="193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75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224</v>
      </c>
      <c r="X109" s="194">
        <f>IFERROR(SUM(X107:X108),"0")</f>
        <v>224</v>
      </c>
      <c r="Y109" s="194">
        <f>IFERROR(IF(Y107="",0,Y107),"0")+IFERROR(IF(Y108="",0,Y108),"0")</f>
        <v>4.0051199999999998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672</v>
      </c>
      <c r="X110" s="194">
        <f>IFERROR(SUMPRODUCT(X107:X108*H107:H108),"0")</f>
        <v>672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hidden="1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idden="1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hidden="1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hidden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idden="1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hidden="1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hidden="1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28</v>
      </c>
      <c r="X169" s="194">
        <f>IFERROR(SUM(X167:X168),"0")</f>
        <v>28</v>
      </c>
      <c r="Y169" s="194">
        <f>IFERROR(IF(Y167="",0,Y167),"0")+IFERROR(IF(Y168="",0,Y168),"0")</f>
        <v>0.50063999999999997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84</v>
      </c>
      <c r="X170" s="194">
        <f>IFERROR(SUMPRODUCT(X167:X168*H167:H168),"0")</f>
        <v>84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18</v>
      </c>
      <c r="X173" s="193">
        <f>IFERROR(IF(W173="","",W173),"")</f>
        <v>18</v>
      </c>
      <c r="Y173" s="36">
        <f>IFERROR(IF(W173="","",W173*0.01157),"")</f>
        <v>0.20826</v>
      </c>
      <c r="Z173" s="56"/>
      <c r="AA173" s="57"/>
      <c r="AE173" s="67"/>
      <c r="BB173" s="129" t="s">
        <v>75</v>
      </c>
      <c r="BL173" s="67">
        <f>IFERROR(W173*I173,"0")</f>
        <v>38.160000000000004</v>
      </c>
      <c r="BM173" s="67">
        <f>IFERROR(X173*I173,"0")</f>
        <v>38.160000000000004</v>
      </c>
      <c r="BN173" s="67">
        <f>IFERROR(W173/J173,"0")</f>
        <v>0.25</v>
      </c>
      <c r="BO173" s="67">
        <f>IFERROR(X173/J173,"0")</f>
        <v>0.25</v>
      </c>
    </row>
    <row r="174" spans="1:67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18</v>
      </c>
      <c r="X174" s="194">
        <f>IFERROR(SUM(X173:X173),"0")</f>
        <v>18</v>
      </c>
      <c r="Y174" s="194">
        <f>IFERROR(IF(Y173="",0,Y173),"0")</f>
        <v>0.20826</v>
      </c>
      <c r="Z174" s="195"/>
      <c r="AA174" s="195"/>
    </row>
    <row r="175" spans="1:67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28.8</v>
      </c>
      <c r="X175" s="194">
        <f>IFERROR(SUMPRODUCT(X173:X173*H173:H173),"0")</f>
        <v>28.8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hidden="1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idden="1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hidden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12</v>
      </c>
      <c r="X215" s="194">
        <f>IFERROR(SUM(X211:X214),"0")</f>
        <v>12</v>
      </c>
      <c r="Y215" s="194">
        <f>IFERROR(IF(Y211="",0,Y211),"0")+IFERROR(IF(Y212="",0,Y212),"0")+IFERROR(IF(Y213="",0,Y213),"0")+IFERROR(IF(Y214="",0,Y214),"0")</f>
        <v>0.186</v>
      </c>
      <c r="Z215" s="195"/>
      <c r="AA215" s="195"/>
    </row>
    <row r="216" spans="1:67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86.4</v>
      </c>
      <c r="X216" s="194">
        <f>IFERROR(SUMPRODUCT(X211:X214*H211:H214),"0")</f>
        <v>86.4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hidden="1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idden="1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hidden="1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24</v>
      </c>
      <c r="X254" s="193">
        <f>IFERROR(IF(W254="","",W254),"")</f>
        <v>24</v>
      </c>
      <c r="Y254" s="36">
        <f>IFERROR(IF(W254="","",W254*0.0155),"")</f>
        <v>0.372</v>
      </c>
      <c r="Z254" s="56"/>
      <c r="AA254" s="57"/>
      <c r="AE254" s="67"/>
      <c r="BB254" s="156" t="s">
        <v>75</v>
      </c>
      <c r="BL254" s="67">
        <f>IFERROR(W254*I254,"0")</f>
        <v>150.24</v>
      </c>
      <c r="BM254" s="67">
        <f>IFERROR(X254*I254,"0")</f>
        <v>150.24</v>
      </c>
      <c r="BN254" s="67">
        <f>IFERROR(W254/J254,"0")</f>
        <v>0.2857142857142857</v>
      </c>
      <c r="BO254" s="67">
        <f>IFERROR(X254/J254,"0")</f>
        <v>0.2857142857142857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24</v>
      </c>
      <c r="X256" s="194">
        <f>IFERROR(SUM(X254:X255),"0")</f>
        <v>24</v>
      </c>
      <c r="Y256" s="194">
        <f>IFERROR(IF(Y254="",0,Y254),"0")+IFERROR(IF(Y255="",0,Y255),"0")</f>
        <v>0.372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144</v>
      </c>
      <c r="X257" s="194">
        <f>IFERROR(SUMPRODUCT(X254:X255*H254:H255),"0")</f>
        <v>144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56</v>
      </c>
      <c r="X259" s="193">
        <f>IFERROR(IF(W259="","",W259),"")</f>
        <v>56</v>
      </c>
      <c r="Y259" s="36">
        <f>IFERROR(IF(W259="","",W259*0.00936),"")</f>
        <v>0.52415999999999996</v>
      </c>
      <c r="Z259" s="56"/>
      <c r="AA259" s="57"/>
      <c r="AE259" s="67"/>
      <c r="BB259" s="158" t="s">
        <v>75</v>
      </c>
      <c r="BL259" s="67">
        <f>IFERROR(W259*I259,"0")</f>
        <v>161.87360000000001</v>
      </c>
      <c r="BM259" s="67">
        <f>IFERROR(X259*I259,"0")</f>
        <v>161.87360000000001</v>
      </c>
      <c r="BN259" s="67">
        <f>IFERROR(W259/J259,"0")</f>
        <v>0.44444444444444442</v>
      </c>
      <c r="BO259" s="67">
        <f>IFERROR(X259/J259,"0")</f>
        <v>0.44444444444444442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12</v>
      </c>
      <c r="X261" s="193">
        <f>IFERROR(IF(W261="","",W261),"")</f>
        <v>12</v>
      </c>
      <c r="Y261" s="36">
        <f>IFERROR(IF(W261="","",W261*0.0155),"")</f>
        <v>0.186</v>
      </c>
      <c r="Z261" s="56"/>
      <c r="AA261" s="57"/>
      <c r="AE261" s="67"/>
      <c r="BB261" s="160" t="s">
        <v>75</v>
      </c>
      <c r="BL261" s="67">
        <f>IFERROR(W261*I261,"0")</f>
        <v>62.820000000000007</v>
      </c>
      <c r="BM261" s="67">
        <f>IFERROR(X261*I261,"0")</f>
        <v>62.820000000000007</v>
      </c>
      <c r="BN261" s="67">
        <f>IFERROR(W261/J261,"0")</f>
        <v>0.14285714285714285</v>
      </c>
      <c r="BO261" s="67">
        <f>IFERROR(X261/J261,"0")</f>
        <v>0.14285714285714285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68</v>
      </c>
      <c r="X263" s="194">
        <f>IFERROR(SUM(X259:X262),"0")</f>
        <v>68</v>
      </c>
      <c r="Y263" s="194">
        <f>IFERROR(IF(Y259="",0,Y259),"0")+IFERROR(IF(Y260="",0,Y260),"0")+IFERROR(IF(Y261="",0,Y261),"0")+IFERROR(IF(Y262="",0,Y262),"0")</f>
        <v>0.7101599999999999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211.20000000000002</v>
      </c>
      <c r="X264" s="194">
        <f>IFERROR(SUMPRODUCT(X259:X262*H259:H262),"0")</f>
        <v>211.20000000000002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hidden="1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154</v>
      </c>
      <c r="X268" s="193">
        <f t="shared" si="24"/>
        <v>154</v>
      </c>
      <c r="Y268" s="36">
        <f t="shared" si="25"/>
        <v>1.4414400000000001</v>
      </c>
      <c r="Z268" s="56"/>
      <c r="AA268" s="57"/>
      <c r="AE268" s="67"/>
      <c r="BB268" s="164" t="s">
        <v>75</v>
      </c>
      <c r="BL268" s="67">
        <f t="shared" si="26"/>
        <v>599.36799999999994</v>
      </c>
      <c r="BM268" s="67">
        <f t="shared" si="27"/>
        <v>599.36799999999994</v>
      </c>
      <c r="BN268" s="67">
        <f t="shared" si="28"/>
        <v>1.2222222222222223</v>
      </c>
      <c r="BO268" s="67">
        <f t="shared" si="29"/>
        <v>1.2222222222222223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48</v>
      </c>
      <c r="X272" s="193">
        <f t="shared" si="24"/>
        <v>48</v>
      </c>
      <c r="Y272" s="36">
        <f>IFERROR(IF(W272="","",W272*0.0155),"")</f>
        <v>0.74399999999999999</v>
      </c>
      <c r="Z272" s="56"/>
      <c r="AA272" s="57"/>
      <c r="AE272" s="67"/>
      <c r="BB272" s="168" t="s">
        <v>75</v>
      </c>
      <c r="BL272" s="67">
        <f t="shared" si="26"/>
        <v>275.28000000000003</v>
      </c>
      <c r="BM272" s="67">
        <f t="shared" si="27"/>
        <v>275.28000000000003</v>
      </c>
      <c r="BN272" s="67">
        <f t="shared" si="28"/>
        <v>0.5714285714285714</v>
      </c>
      <c r="BO272" s="67">
        <f t="shared" si="29"/>
        <v>0.5714285714285714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202</v>
      </c>
      <c r="X287" s="194">
        <f>IFERROR(SUM(X266:X286),"0")</f>
        <v>202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2.1854399999999998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833.80000000000007</v>
      </c>
      <c r="X288" s="194">
        <f>IFERROR(SUMPRODUCT(X266:X286*H266:H286),"0")</f>
        <v>833.80000000000007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5157.76</v>
      </c>
      <c r="X289" s="194">
        <f>IFERROR(X24+X33+X41+X51+X62+X68+X73+X79+X89+X96+X104+X110+X116+X123+X128+X134+X139+X145+X150+X158+X163+X170+X175+X180+X185+X191+X198+X208+X216+X221+X227+X233+X239+X247+X252+X257+X264+X288,"0")</f>
        <v>5157.76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5721.4515999999976</v>
      </c>
      <c r="X290" s="194">
        <f>IFERROR(SUM(BM22:BM286),"0")</f>
        <v>5721.4515999999976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15</v>
      </c>
      <c r="X291" s="38">
        <f>ROUNDUP(SUM(BO22:BO286),0)</f>
        <v>15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6096.4515999999976</v>
      </c>
      <c r="X292" s="194">
        <f>GrossWeightTotalR+PalletQtyTotalR*25</f>
        <v>6096.4515999999976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1312</v>
      </c>
      <c r="X293" s="194">
        <f>IFERROR(X23+X32+X40+X50+X61+X67+X72+X78+X88+X95+X103+X109+X115+X122+X127+X133+X138+X144+X149+X157+X162+X169+X174+X179+X184+X190+X197+X207+X215+X220+X226+X232+X238+X246+X251+X256+X263+X287,"0")</f>
        <v>1312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18.301379999999998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189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780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705.6</v>
      </c>
      <c r="K299" s="46">
        <f>IFERROR(W92*H92,"0")+IFERROR(W93*H93,"0")+IFERROR(W94*H94,"0")</f>
        <v>184.8</v>
      </c>
      <c r="L299" s="46">
        <f>IFERROR(W99*H99,"0")+IFERROR(W100*H100,"0")+IFERROR(W101*H101,"0")+IFERROR(W102*H102,"0")</f>
        <v>860.16000000000008</v>
      </c>
      <c r="M299" s="184"/>
      <c r="N299" s="46">
        <f>IFERROR(W107*H107,"0")+IFERROR(W108*H108,"0")</f>
        <v>672</v>
      </c>
      <c r="O299" s="46">
        <f>IFERROR(W113*H113,"0")+IFERROR(W114*H114,"0")</f>
        <v>0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84</v>
      </c>
      <c r="X299" s="46">
        <f>IFERROR(W173*H173,"0")</f>
        <v>28.8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86.4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1189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1961.76</v>
      </c>
      <c r="B302" s="60">
        <f>SUMPRODUCT(--(BB:BB="ПГП"),--(V:V="кор"),H:H,X:X)+SUMPRODUCT(--(BB:BB="ПГП"),--(V:V="кг"),X:X)</f>
        <v>3196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12,00"/>
        <filter val="100,80"/>
        <filter val="12,00"/>
        <filter val="120,00"/>
        <filter val="126,00"/>
        <filter val="14,00"/>
        <filter val="144,00"/>
        <filter val="15"/>
        <filter val="154,00"/>
        <filter val="156,00"/>
        <filter val="168,00"/>
        <filter val="18,00"/>
        <filter val="184,80"/>
        <filter val="189,00"/>
        <filter val="196,00"/>
        <filter val="202,00"/>
        <filter val="211,20"/>
        <filter val="224,00"/>
        <filter val="24,00"/>
        <filter val="28,00"/>
        <filter val="28,80"/>
        <filter val="42,00"/>
        <filter val="48,00"/>
        <filter val="5 157,76"/>
        <filter val="5 721,45"/>
        <filter val="56,00"/>
        <filter val="6 096,45"/>
        <filter val="60,00"/>
        <filter val="67,20"/>
        <filter val="672,00"/>
        <filter val="68,00"/>
        <filter val="70,00"/>
        <filter val="705,60"/>
        <filter val="780,00"/>
        <filter val="833,80"/>
        <filter val="84,00"/>
        <filter val="86,40"/>
        <filter val="860,16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