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B1ABE9-CF22-453D-B3B1-CEF713E4EE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O547" i="1" s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O534" i="1" s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O519" i="1" s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BO501" i="1" s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BN479" i="1"/>
  <c r="BL479" i="1"/>
  <c r="X479" i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X417" i="1" s="1"/>
  <c r="O415" i="1"/>
  <c r="W413" i="1"/>
  <c r="W412" i="1"/>
  <c r="BN411" i="1"/>
  <c r="BL411" i="1"/>
  <c r="X411" i="1"/>
  <c r="BN410" i="1"/>
  <c r="BL410" i="1"/>
  <c r="X410" i="1"/>
  <c r="O410" i="1"/>
  <c r="BN409" i="1"/>
  <c r="BL409" i="1"/>
  <c r="X409" i="1"/>
  <c r="BN408" i="1"/>
  <c r="BL408" i="1"/>
  <c r="X408" i="1"/>
  <c r="O408" i="1"/>
  <c r="BN407" i="1"/>
  <c r="BL407" i="1"/>
  <c r="X407" i="1"/>
  <c r="O407" i="1"/>
  <c r="BN406" i="1"/>
  <c r="BL406" i="1"/>
  <c r="X406" i="1"/>
  <c r="BO406" i="1" s="1"/>
  <c r="BN405" i="1"/>
  <c r="BL405" i="1"/>
  <c r="X405" i="1"/>
  <c r="BN404" i="1"/>
  <c r="BL404" i="1"/>
  <c r="X404" i="1"/>
  <c r="BO404" i="1" s="1"/>
  <c r="O404" i="1"/>
  <c r="BO403" i="1"/>
  <c r="BN403" i="1"/>
  <c r="BM403" i="1"/>
  <c r="BL403" i="1"/>
  <c r="Y403" i="1"/>
  <c r="X403" i="1"/>
  <c r="BN402" i="1"/>
  <c r="BL402" i="1"/>
  <c r="X402" i="1"/>
  <c r="BO402" i="1" s="1"/>
  <c r="O402" i="1"/>
  <c r="BN401" i="1"/>
  <c r="BL401" i="1"/>
  <c r="X401" i="1"/>
  <c r="BO401" i="1" s="1"/>
  <c r="BN400" i="1"/>
  <c r="BL400" i="1"/>
  <c r="X400" i="1"/>
  <c r="O400" i="1"/>
  <c r="BN399" i="1"/>
  <c r="BL399" i="1"/>
  <c r="X399" i="1"/>
  <c r="BO399" i="1" s="1"/>
  <c r="BN398" i="1"/>
  <c r="BL398" i="1"/>
  <c r="X398" i="1"/>
  <c r="O398" i="1"/>
  <c r="BN397" i="1"/>
  <c r="BL397" i="1"/>
  <c r="X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BN393" i="1"/>
  <c r="BL393" i="1"/>
  <c r="X393" i="1"/>
  <c r="BO393" i="1" s="1"/>
  <c r="BN392" i="1"/>
  <c r="BL392" i="1"/>
  <c r="X392" i="1"/>
  <c r="BN391" i="1"/>
  <c r="BL391" i="1"/>
  <c r="X391" i="1"/>
  <c r="BO391" i="1" s="1"/>
  <c r="O391" i="1"/>
  <c r="BN390" i="1"/>
  <c r="BL390" i="1"/>
  <c r="X390" i="1"/>
  <c r="BN389" i="1"/>
  <c r="BL389" i="1"/>
  <c r="X389" i="1"/>
  <c r="BM389" i="1" s="1"/>
  <c r="O389" i="1"/>
  <c r="W387" i="1"/>
  <c r="W386" i="1"/>
  <c r="BN385" i="1"/>
  <c r="BL385" i="1"/>
  <c r="X385" i="1"/>
  <c r="BO385" i="1" s="1"/>
  <c r="O385" i="1"/>
  <c r="BN384" i="1"/>
  <c r="BL384" i="1"/>
  <c r="X384" i="1"/>
  <c r="BM384" i="1" s="1"/>
  <c r="O384" i="1"/>
  <c r="W380" i="1"/>
  <c r="W379" i="1"/>
  <c r="BN378" i="1"/>
  <c r="BL378" i="1"/>
  <c r="X378" i="1"/>
  <c r="BO378" i="1" s="1"/>
  <c r="O378" i="1"/>
  <c r="BN377" i="1"/>
  <c r="BL377" i="1"/>
  <c r="X377" i="1"/>
  <c r="O377" i="1"/>
  <c r="W375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BN371" i="1"/>
  <c r="BL371" i="1"/>
  <c r="X371" i="1"/>
  <c r="BO371" i="1" s="1"/>
  <c r="O371" i="1"/>
  <c r="BN370" i="1"/>
  <c r="BL370" i="1"/>
  <c r="X370" i="1"/>
  <c r="BO370" i="1" s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X366" i="1" s="1"/>
  <c r="O363" i="1"/>
  <c r="W361" i="1"/>
  <c r="W360" i="1"/>
  <c r="BN359" i="1"/>
  <c r="BL359" i="1"/>
  <c r="X359" i="1"/>
  <c r="BO359" i="1" s="1"/>
  <c r="O359" i="1"/>
  <c r="BN358" i="1"/>
  <c r="BL358" i="1"/>
  <c r="X358" i="1"/>
  <c r="X360" i="1" s="1"/>
  <c r="O358" i="1"/>
  <c r="W355" i="1"/>
  <c r="W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BM346" i="1" s="1"/>
  <c r="O346" i="1"/>
  <c r="W344" i="1"/>
  <c r="W343" i="1"/>
  <c r="BN342" i="1"/>
  <c r="BL342" i="1"/>
  <c r="X342" i="1"/>
  <c r="BO342" i="1" s="1"/>
  <c r="O342" i="1"/>
  <c r="BN341" i="1"/>
  <c r="BL341" i="1"/>
  <c r="X341" i="1"/>
  <c r="X344" i="1" s="1"/>
  <c r="O341" i="1"/>
  <c r="W339" i="1"/>
  <c r="W338" i="1"/>
  <c r="BN337" i="1"/>
  <c r="BL337" i="1"/>
  <c r="X337" i="1"/>
  <c r="BO337" i="1" s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BO334" i="1" s="1"/>
  <c r="O334" i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BM326" i="1" s="1"/>
  <c r="O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BO316" i="1" s="1"/>
  <c r="O316" i="1"/>
  <c r="BN315" i="1"/>
  <c r="BL315" i="1"/>
  <c r="X315" i="1"/>
  <c r="BO315" i="1" s="1"/>
  <c r="O315" i="1"/>
  <c r="BN314" i="1"/>
  <c r="BL314" i="1"/>
  <c r="X314" i="1"/>
  <c r="O314" i="1"/>
  <c r="W312" i="1"/>
  <c r="W311" i="1"/>
  <c r="BN310" i="1"/>
  <c r="BL310" i="1"/>
  <c r="X310" i="1"/>
  <c r="O310" i="1"/>
  <c r="X307" i="1"/>
  <c r="W307" i="1"/>
  <c r="X306" i="1"/>
  <c r="W306" i="1"/>
  <c r="BO305" i="1"/>
  <c r="BN305" i="1"/>
  <c r="BM305" i="1"/>
  <c r="BL305" i="1"/>
  <c r="Y305" i="1"/>
  <c r="Y306" i="1" s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W297" i="1"/>
  <c r="W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BM293" i="1" s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BO287" i="1" s="1"/>
  <c r="W285" i="1"/>
  <c r="W284" i="1"/>
  <c r="BN283" i="1"/>
  <c r="BL283" i="1"/>
  <c r="X283" i="1"/>
  <c r="BO283" i="1" s="1"/>
  <c r="O283" i="1"/>
  <c r="BN282" i="1"/>
  <c r="BL282" i="1"/>
  <c r="X282" i="1"/>
  <c r="O282" i="1"/>
  <c r="BN281" i="1"/>
  <c r="BL281" i="1"/>
  <c r="X281" i="1"/>
  <c r="X285" i="1" s="1"/>
  <c r="W279" i="1"/>
  <c r="W278" i="1"/>
  <c r="BN277" i="1"/>
  <c r="BL277" i="1"/>
  <c r="X277" i="1"/>
  <c r="BO277" i="1" s="1"/>
  <c r="O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O266" i="1"/>
  <c r="BN265" i="1"/>
  <c r="BL265" i="1"/>
  <c r="X265" i="1"/>
  <c r="X268" i="1" s="1"/>
  <c r="O265" i="1"/>
  <c r="W263" i="1"/>
  <c r="W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BO257" i="1" s="1"/>
  <c r="BN256" i="1"/>
  <c r="BL256" i="1"/>
  <c r="X256" i="1"/>
  <c r="BN255" i="1"/>
  <c r="BL255" i="1"/>
  <c r="X255" i="1"/>
  <c r="BO255" i="1" s="1"/>
  <c r="BO254" i="1"/>
  <c r="BN254" i="1"/>
  <c r="BM254" i="1"/>
  <c r="BL254" i="1"/>
  <c r="Y254" i="1"/>
  <c r="X254" i="1"/>
  <c r="BN253" i="1"/>
  <c r="BL253" i="1"/>
  <c r="X253" i="1"/>
  <c r="BM253" i="1" s="1"/>
  <c r="W250" i="1"/>
  <c r="W249" i="1"/>
  <c r="BN248" i="1"/>
  <c r="BL248" i="1"/>
  <c r="X248" i="1"/>
  <c r="BO248" i="1" s="1"/>
  <c r="BN247" i="1"/>
  <c r="BL247" i="1"/>
  <c r="X247" i="1"/>
  <c r="BN246" i="1"/>
  <c r="BL246" i="1"/>
  <c r="X246" i="1"/>
  <c r="BO246" i="1" s="1"/>
  <c r="BN245" i="1"/>
  <c r="BL245" i="1"/>
  <c r="X245" i="1"/>
  <c r="BN244" i="1"/>
  <c r="BL244" i="1"/>
  <c r="X244" i="1"/>
  <c r="BO244" i="1" s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O238" i="1"/>
  <c r="BN237" i="1"/>
  <c r="BL237" i="1"/>
  <c r="X237" i="1"/>
  <c r="BO237" i="1" s="1"/>
  <c r="BN236" i="1"/>
  <c r="BL236" i="1"/>
  <c r="X236" i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BN232" i="1"/>
  <c r="BL232" i="1"/>
  <c r="X232" i="1"/>
  <c r="O232" i="1"/>
  <c r="W229" i="1"/>
  <c r="W228" i="1"/>
  <c r="BN227" i="1"/>
  <c r="BL227" i="1"/>
  <c r="X227" i="1"/>
  <c r="O227" i="1"/>
  <c r="BN226" i="1"/>
  <c r="BL226" i="1"/>
  <c r="X226" i="1"/>
  <c r="BM226" i="1" s="1"/>
  <c r="O226" i="1"/>
  <c r="W224" i="1"/>
  <c r="W223" i="1"/>
  <c r="BN222" i="1"/>
  <c r="BL222" i="1"/>
  <c r="X222" i="1"/>
  <c r="BO222" i="1" s="1"/>
  <c r="O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O219" i="1"/>
  <c r="BN218" i="1"/>
  <c r="BL218" i="1"/>
  <c r="X218" i="1"/>
  <c r="BM218" i="1" s="1"/>
  <c r="BO217" i="1"/>
  <c r="BN217" i="1"/>
  <c r="BM217" i="1"/>
  <c r="BL217" i="1"/>
  <c r="Y217" i="1"/>
  <c r="X217" i="1"/>
  <c r="O217" i="1"/>
  <c r="BN216" i="1"/>
  <c r="BL216" i="1"/>
  <c r="X216" i="1"/>
  <c r="O216" i="1"/>
  <c r="BN215" i="1"/>
  <c r="BL215" i="1"/>
  <c r="X215" i="1"/>
  <c r="BO215" i="1" s="1"/>
  <c r="BN214" i="1"/>
  <c r="BL214" i="1"/>
  <c r="X214" i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BN205" i="1"/>
  <c r="BL205" i="1"/>
  <c r="X205" i="1"/>
  <c r="BM205" i="1" s="1"/>
  <c r="O205" i="1"/>
  <c r="W203" i="1"/>
  <c r="W202" i="1"/>
  <c r="BN201" i="1"/>
  <c r="BL201" i="1"/>
  <c r="X201" i="1"/>
  <c r="BM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M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M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M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M176" i="1" s="1"/>
  <c r="O176" i="1"/>
  <c r="BN175" i="1"/>
  <c r="BL175" i="1"/>
  <c r="X175" i="1"/>
  <c r="O175" i="1"/>
  <c r="W173" i="1"/>
  <c r="W172" i="1"/>
  <c r="BN171" i="1"/>
  <c r="BL171" i="1"/>
  <c r="X171" i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N165" i="1"/>
  <c r="BL165" i="1"/>
  <c r="X165" i="1"/>
  <c r="X167" i="1" s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BM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M155" i="1" s="1"/>
  <c r="O155" i="1"/>
  <c r="BN154" i="1"/>
  <c r="BL154" i="1"/>
  <c r="X154" i="1"/>
  <c r="BO154" i="1" s="1"/>
  <c r="O154" i="1"/>
  <c r="BN153" i="1"/>
  <c r="BL153" i="1"/>
  <c r="X153" i="1"/>
  <c r="H561" i="1" s="1"/>
  <c r="O153" i="1"/>
  <c r="W150" i="1"/>
  <c r="W149" i="1"/>
  <c r="BN148" i="1"/>
  <c r="BL148" i="1"/>
  <c r="X148" i="1"/>
  <c r="BO148" i="1" s="1"/>
  <c r="BN147" i="1"/>
  <c r="BL147" i="1"/>
  <c r="X147" i="1"/>
  <c r="BM147" i="1" s="1"/>
  <c r="BN146" i="1"/>
  <c r="BL146" i="1"/>
  <c r="X146" i="1"/>
  <c r="BO146" i="1" s="1"/>
  <c r="BN145" i="1"/>
  <c r="BL145" i="1"/>
  <c r="X145" i="1"/>
  <c r="BM145" i="1" s="1"/>
  <c r="BN144" i="1"/>
  <c r="BL144" i="1"/>
  <c r="X144" i="1"/>
  <c r="G56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M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BM127" i="1" s="1"/>
  <c r="O127" i="1"/>
  <c r="BN126" i="1"/>
  <c r="BL126" i="1"/>
  <c r="X126" i="1"/>
  <c r="BO126" i="1" s="1"/>
  <c r="O126" i="1"/>
  <c r="BN125" i="1"/>
  <c r="BL125" i="1"/>
  <c r="X125" i="1"/>
  <c r="O125" i="1"/>
  <c r="W123" i="1"/>
  <c r="W122" i="1"/>
  <c r="BN121" i="1"/>
  <c r="BL121" i="1"/>
  <c r="X121" i="1"/>
  <c r="BN120" i="1"/>
  <c r="BL120" i="1"/>
  <c r="X120" i="1"/>
  <c r="BN119" i="1"/>
  <c r="BL119" i="1"/>
  <c r="X119" i="1"/>
  <c r="O119" i="1"/>
  <c r="BO118" i="1"/>
  <c r="BN118" i="1"/>
  <c r="BM118" i="1"/>
  <c r="BL118" i="1"/>
  <c r="Y118" i="1"/>
  <c r="X118" i="1"/>
  <c r="O118" i="1"/>
  <c r="BN117" i="1"/>
  <c r="BL117" i="1"/>
  <c r="X117" i="1"/>
  <c r="BN116" i="1"/>
  <c r="BL116" i="1"/>
  <c r="X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O111" i="1"/>
  <c r="BN110" i="1"/>
  <c r="BL110" i="1"/>
  <c r="X110" i="1"/>
  <c r="BO110" i="1" s="1"/>
  <c r="O110" i="1"/>
  <c r="BN109" i="1"/>
  <c r="BL109" i="1"/>
  <c r="X109" i="1"/>
  <c r="O109" i="1"/>
  <c r="BO108" i="1"/>
  <c r="BN108" i="1"/>
  <c r="BM108" i="1"/>
  <c r="BL108" i="1"/>
  <c r="Y108" i="1"/>
  <c r="X108" i="1"/>
  <c r="O108" i="1"/>
  <c r="BN107" i="1"/>
  <c r="BL107" i="1"/>
  <c r="X107" i="1"/>
  <c r="O107" i="1"/>
  <c r="W105" i="1"/>
  <c r="W104" i="1"/>
  <c r="BN103" i="1"/>
  <c r="BL103" i="1"/>
  <c r="X103" i="1"/>
  <c r="O103" i="1"/>
  <c r="BN102" i="1"/>
  <c r="BL102" i="1"/>
  <c r="X102" i="1"/>
  <c r="BO102" i="1" s="1"/>
  <c r="O102" i="1"/>
  <c r="BN101" i="1"/>
  <c r="BL101" i="1"/>
  <c r="X101" i="1"/>
  <c r="O101" i="1"/>
  <c r="BN100" i="1"/>
  <c r="BL100" i="1"/>
  <c r="X100" i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X105" i="1" s="1"/>
  <c r="O97" i="1"/>
  <c r="W95" i="1"/>
  <c r="W94" i="1"/>
  <c r="BN93" i="1"/>
  <c r="BL93" i="1"/>
  <c r="X93" i="1"/>
  <c r="O93" i="1"/>
  <c r="BN92" i="1"/>
  <c r="BL92" i="1"/>
  <c r="X92" i="1"/>
  <c r="BO92" i="1" s="1"/>
  <c r="O92" i="1"/>
  <c r="BN91" i="1"/>
  <c r="BL91" i="1"/>
  <c r="X91" i="1"/>
  <c r="X95" i="1" s="1"/>
  <c r="O91" i="1"/>
  <c r="W89" i="1"/>
  <c r="W88" i="1"/>
  <c r="BN87" i="1"/>
  <c r="BL87" i="1"/>
  <c r="X87" i="1"/>
  <c r="BM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M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M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M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M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X88" i="1" s="1"/>
  <c r="O67" i="1"/>
  <c r="W64" i="1"/>
  <c r="W63" i="1"/>
  <c r="BN62" i="1"/>
  <c r="BL62" i="1"/>
  <c r="X62" i="1"/>
  <c r="BM62" i="1" s="1"/>
  <c r="BN61" i="1"/>
  <c r="BL61" i="1"/>
  <c r="X61" i="1"/>
  <c r="O61" i="1"/>
  <c r="BN60" i="1"/>
  <c r="BL60" i="1"/>
  <c r="X60" i="1"/>
  <c r="BO60" i="1" s="1"/>
  <c r="O60" i="1"/>
  <c r="BN59" i="1"/>
  <c r="BL59" i="1"/>
  <c r="Y59" i="1"/>
  <c r="X59" i="1"/>
  <c r="O59" i="1"/>
  <c r="W56" i="1"/>
  <c r="W55" i="1"/>
  <c r="BN54" i="1"/>
  <c r="BL54" i="1"/>
  <c r="X54" i="1"/>
  <c r="BM54" i="1" s="1"/>
  <c r="O54" i="1"/>
  <c r="BN53" i="1"/>
  <c r="BL53" i="1"/>
  <c r="X53" i="1"/>
  <c r="C561" i="1" s="1"/>
  <c r="O53" i="1"/>
  <c r="W49" i="1"/>
  <c r="W48" i="1"/>
  <c r="BN47" i="1"/>
  <c r="BL47" i="1"/>
  <c r="X47" i="1"/>
  <c r="BO47" i="1" s="1"/>
  <c r="O47" i="1"/>
  <c r="W45" i="1"/>
  <c r="W44" i="1"/>
  <c r="BN43" i="1"/>
  <c r="BL43" i="1"/>
  <c r="X43" i="1"/>
  <c r="BO43" i="1" s="1"/>
  <c r="O43" i="1"/>
  <c r="W41" i="1"/>
  <c r="W40" i="1"/>
  <c r="BN39" i="1"/>
  <c r="BL39" i="1"/>
  <c r="X39" i="1"/>
  <c r="BO39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M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Y22" i="1"/>
  <c r="X22" i="1"/>
  <c r="BM22" i="1" s="1"/>
  <c r="O22" i="1"/>
  <c r="H10" i="1"/>
  <c r="A9" i="1"/>
  <c r="H9" i="1" s="1"/>
  <c r="D7" i="1"/>
  <c r="P6" i="1"/>
  <c r="O2" i="1"/>
  <c r="BO100" i="1" l="1"/>
  <c r="BM100" i="1"/>
  <c r="Y100" i="1"/>
  <c r="BO128" i="1"/>
  <c r="BM128" i="1"/>
  <c r="Y128" i="1"/>
  <c r="BO171" i="1"/>
  <c r="BM171" i="1"/>
  <c r="Y171" i="1"/>
  <c r="BO188" i="1"/>
  <c r="BM188" i="1"/>
  <c r="Y188" i="1"/>
  <c r="BO256" i="1"/>
  <c r="BM256" i="1"/>
  <c r="Y256" i="1"/>
  <c r="BO288" i="1"/>
  <c r="BM288" i="1"/>
  <c r="Y288" i="1"/>
  <c r="BO365" i="1"/>
  <c r="BM365" i="1"/>
  <c r="Y365" i="1"/>
  <c r="BO395" i="1"/>
  <c r="BM395" i="1"/>
  <c r="Y395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Y458" i="1" s="1"/>
  <c r="BO480" i="1"/>
  <c r="BM480" i="1"/>
  <c r="Y480" i="1"/>
  <c r="Y23" i="1"/>
  <c r="Y24" i="1" s="1"/>
  <c r="BM23" i="1"/>
  <c r="X24" i="1"/>
  <c r="X25" i="1"/>
  <c r="X36" i="1"/>
  <c r="Y54" i="1"/>
  <c r="Y60" i="1"/>
  <c r="BM60" i="1"/>
  <c r="BO112" i="1"/>
  <c r="BM112" i="1"/>
  <c r="Y112" i="1"/>
  <c r="BO156" i="1"/>
  <c r="BM156" i="1"/>
  <c r="Y156" i="1"/>
  <c r="BO187" i="1"/>
  <c r="BM187" i="1"/>
  <c r="Y187" i="1"/>
  <c r="BO191" i="1"/>
  <c r="BM191" i="1"/>
  <c r="Y191" i="1"/>
  <c r="BO267" i="1"/>
  <c r="BM267" i="1"/>
  <c r="Y267" i="1"/>
  <c r="BO314" i="1"/>
  <c r="BM314" i="1"/>
  <c r="Y314" i="1"/>
  <c r="BO332" i="1"/>
  <c r="BM332" i="1"/>
  <c r="Y332" i="1"/>
  <c r="X386" i="1"/>
  <c r="BO390" i="1"/>
  <c r="BM390" i="1"/>
  <c r="Y390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X64" i="1"/>
  <c r="X183" i="1"/>
  <c r="X321" i="1"/>
  <c r="X355" i="1"/>
  <c r="BO83" i="1"/>
  <c r="BO181" i="1"/>
  <c r="BM181" i="1"/>
  <c r="Y181" i="1"/>
  <c r="BO236" i="1"/>
  <c r="BM236" i="1"/>
  <c r="Y236" i="1"/>
  <c r="BO30" i="1"/>
  <c r="BM34" i="1"/>
  <c r="BM61" i="1"/>
  <c r="BO62" i="1"/>
  <c r="BO67" i="1"/>
  <c r="BO71" i="1"/>
  <c r="BO75" i="1"/>
  <c r="BO79" i="1"/>
  <c r="BO87" i="1"/>
  <c r="BO214" i="1"/>
  <c r="BM214" i="1"/>
  <c r="Y214" i="1"/>
  <c r="BM246" i="1"/>
  <c r="BO259" i="1"/>
  <c r="BM259" i="1"/>
  <c r="Y259" i="1"/>
  <c r="BM265" i="1"/>
  <c r="X279" i="1"/>
  <c r="BO271" i="1"/>
  <c r="BM271" i="1"/>
  <c r="Y271" i="1"/>
  <c r="BO275" i="1"/>
  <c r="BM275" i="1"/>
  <c r="Y275" i="1"/>
  <c r="BM277" i="1"/>
  <c r="BO282" i="1"/>
  <c r="BM282" i="1"/>
  <c r="Y282" i="1"/>
  <c r="BO301" i="1"/>
  <c r="BM301" i="1"/>
  <c r="Y301" i="1"/>
  <c r="BM315" i="1"/>
  <c r="BO336" i="1"/>
  <c r="BM336" i="1"/>
  <c r="Y336" i="1"/>
  <c r="BM341" i="1"/>
  <c r="BO348" i="1"/>
  <c r="BM348" i="1"/>
  <c r="Y348" i="1"/>
  <c r="BO22" i="1"/>
  <c r="W555" i="1"/>
  <c r="Y27" i="1"/>
  <c r="BM27" i="1"/>
  <c r="BO27" i="1"/>
  <c r="BM28" i="1"/>
  <c r="Y30" i="1"/>
  <c r="BM31" i="1"/>
  <c r="BO54" i="1"/>
  <c r="X63" i="1"/>
  <c r="BO59" i="1"/>
  <c r="Y62" i="1"/>
  <c r="Y67" i="1"/>
  <c r="Y68" i="1"/>
  <c r="BM68" i="1"/>
  <c r="BM69" i="1"/>
  <c r="Y71" i="1"/>
  <c r="Y72" i="1"/>
  <c r="BM72" i="1"/>
  <c r="BM73" i="1"/>
  <c r="Y75" i="1"/>
  <c r="Y76" i="1"/>
  <c r="BM76" i="1"/>
  <c r="BM77" i="1"/>
  <c r="Y79" i="1"/>
  <c r="Y80" i="1"/>
  <c r="BM80" i="1"/>
  <c r="BM81" i="1"/>
  <c r="Y83" i="1"/>
  <c r="Y84" i="1"/>
  <c r="BM84" i="1"/>
  <c r="BM85" i="1"/>
  <c r="Y87" i="1"/>
  <c r="Y91" i="1"/>
  <c r="BM92" i="1"/>
  <c r="Y98" i="1"/>
  <c r="BM98" i="1"/>
  <c r="Y102" i="1"/>
  <c r="BM102" i="1"/>
  <c r="X123" i="1"/>
  <c r="Y110" i="1"/>
  <c r="BM110" i="1"/>
  <c r="Y114" i="1"/>
  <c r="BM114" i="1"/>
  <c r="Y126" i="1"/>
  <c r="BM126" i="1"/>
  <c r="Y135" i="1"/>
  <c r="BM135" i="1"/>
  <c r="Y154" i="1"/>
  <c r="BM154" i="1"/>
  <c r="Y158" i="1"/>
  <c r="BM158" i="1"/>
  <c r="Y165" i="1"/>
  <c r="BM165" i="1"/>
  <c r="BO165" i="1"/>
  <c r="Y175" i="1"/>
  <c r="BM175" i="1"/>
  <c r="BO175" i="1"/>
  <c r="BO177" i="1"/>
  <c r="BM177" i="1"/>
  <c r="Y177" i="1"/>
  <c r="BO193" i="1"/>
  <c r="BM193" i="1"/>
  <c r="Y193" i="1"/>
  <c r="BM216" i="1"/>
  <c r="Y216" i="1"/>
  <c r="BO220" i="1"/>
  <c r="BM220" i="1"/>
  <c r="Y220" i="1"/>
  <c r="BM233" i="1"/>
  <c r="BM237" i="1"/>
  <c r="BM289" i="1"/>
  <c r="X291" i="1"/>
  <c r="X312" i="1"/>
  <c r="X311" i="1"/>
  <c r="BO310" i="1"/>
  <c r="BM310" i="1"/>
  <c r="Y310" i="1"/>
  <c r="Y311" i="1" s="1"/>
  <c r="X317" i="1"/>
  <c r="X339" i="1"/>
  <c r="BO328" i="1"/>
  <c r="BM328" i="1"/>
  <c r="Y328" i="1"/>
  <c r="BM330" i="1"/>
  <c r="BM333" i="1"/>
  <c r="X343" i="1"/>
  <c r="BM359" i="1"/>
  <c r="BM396" i="1"/>
  <c r="BO398" i="1"/>
  <c r="BM398" i="1"/>
  <c r="Y398" i="1"/>
  <c r="BM404" i="1"/>
  <c r="BO409" i="1"/>
  <c r="BM409" i="1"/>
  <c r="Y409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X202" i="1"/>
  <c r="BM222" i="1"/>
  <c r="BM234" i="1"/>
  <c r="BM244" i="1"/>
  <c r="BM248" i="1"/>
  <c r="BM255" i="1"/>
  <c r="BM257" i="1"/>
  <c r="BM261" i="1"/>
  <c r="BM273" i="1"/>
  <c r="BM276" i="1"/>
  <c r="BM283" i="1"/>
  <c r="BM287" i="1"/>
  <c r="BM294" i="1"/>
  <c r="X318" i="1"/>
  <c r="BM316" i="1"/>
  <c r="BM320" i="1"/>
  <c r="BM329" i="1"/>
  <c r="BM334" i="1"/>
  <c r="BM337" i="1"/>
  <c r="BM342" i="1"/>
  <c r="BM353" i="1"/>
  <c r="BM363" i="1"/>
  <c r="BO369" i="1"/>
  <c r="BM369" i="1"/>
  <c r="Y369" i="1"/>
  <c r="BM371" i="1"/>
  <c r="BO377" i="1"/>
  <c r="BM377" i="1"/>
  <c r="Y377" i="1"/>
  <c r="X379" i="1"/>
  <c r="X380" i="1"/>
  <c r="BM391" i="1"/>
  <c r="BM399" i="1"/>
  <c r="BM401" i="1"/>
  <c r="BO408" i="1"/>
  <c r="BM408" i="1"/>
  <c r="Y408" i="1"/>
  <c r="BO416" i="1"/>
  <c r="BM416" i="1"/>
  <c r="Y416" i="1"/>
  <c r="BO438" i="1"/>
  <c r="BM438" i="1"/>
  <c r="Y438" i="1"/>
  <c r="X465" i="1"/>
  <c r="X464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X354" i="1"/>
  <c r="BM358" i="1"/>
  <c r="BM370" i="1"/>
  <c r="BM378" i="1"/>
  <c r="BM385" i="1"/>
  <c r="BM393" i="1"/>
  <c r="BM402" i="1"/>
  <c r="BM406" i="1"/>
  <c r="X424" i="1"/>
  <c r="X423" i="1"/>
  <c r="X504" i="1"/>
  <c r="X503" i="1"/>
  <c r="J9" i="1"/>
  <c r="Y28" i="1"/>
  <c r="Y31" i="1"/>
  <c r="Y34" i="1"/>
  <c r="X37" i="1"/>
  <c r="X41" i="1"/>
  <c r="X45" i="1"/>
  <c r="X49" i="1"/>
  <c r="X55" i="1"/>
  <c r="BM59" i="1"/>
  <c r="Y61" i="1"/>
  <c r="Y63" i="1" s="1"/>
  <c r="BO61" i="1"/>
  <c r="BM67" i="1"/>
  <c r="Y69" i="1"/>
  <c r="Y73" i="1"/>
  <c r="Y77" i="1"/>
  <c r="Y81" i="1"/>
  <c r="Y85" i="1"/>
  <c r="BM91" i="1"/>
  <c r="Y92" i="1"/>
  <c r="BO101" i="1"/>
  <c r="Y101" i="1"/>
  <c r="BM101" i="1"/>
  <c r="BO113" i="1"/>
  <c r="Y113" i="1"/>
  <c r="BM113" i="1"/>
  <c r="BO119" i="1"/>
  <c r="Y119" i="1"/>
  <c r="BM119" i="1"/>
  <c r="BO129" i="1"/>
  <c r="Y129" i="1"/>
  <c r="BM129" i="1"/>
  <c r="A10" i="1"/>
  <c r="B561" i="1"/>
  <c r="W553" i="1"/>
  <c r="W551" i="1"/>
  <c r="BM29" i="1"/>
  <c r="BM32" i="1"/>
  <c r="BM35" i="1"/>
  <c r="BM39" i="1"/>
  <c r="X40" i="1"/>
  <c r="BM43" i="1"/>
  <c r="X44" i="1"/>
  <c r="BM47" i="1"/>
  <c r="X48" i="1"/>
  <c r="BM53" i="1"/>
  <c r="D561" i="1"/>
  <c r="E561" i="1"/>
  <c r="BM70" i="1"/>
  <c r="BM74" i="1"/>
  <c r="BM78" i="1"/>
  <c r="BM82" i="1"/>
  <c r="BM86" i="1"/>
  <c r="X94" i="1"/>
  <c r="BO91" i="1"/>
  <c r="BM99" i="1"/>
  <c r="BO99" i="1"/>
  <c r="Y99" i="1"/>
  <c r="BM111" i="1"/>
  <c r="BO111" i="1"/>
  <c r="Y111" i="1"/>
  <c r="BM117" i="1"/>
  <c r="BO117" i="1"/>
  <c r="Y117" i="1"/>
  <c r="F9" i="1"/>
  <c r="F10" i="1"/>
  <c r="BO93" i="1"/>
  <c r="Y93" i="1"/>
  <c r="BM93" i="1"/>
  <c r="X104" i="1"/>
  <c r="BO97" i="1"/>
  <c r="Y97" i="1"/>
  <c r="BM97" i="1"/>
  <c r="BO109" i="1"/>
  <c r="Y109" i="1"/>
  <c r="BM109" i="1"/>
  <c r="BO116" i="1"/>
  <c r="Y116" i="1"/>
  <c r="BM116" i="1"/>
  <c r="BO121" i="1"/>
  <c r="Y121" i="1"/>
  <c r="BM121" i="1"/>
  <c r="BO125" i="1"/>
  <c r="Y125" i="1"/>
  <c r="X130" i="1"/>
  <c r="BM125" i="1"/>
  <c r="X131" i="1"/>
  <c r="W552" i="1"/>
  <c r="Y29" i="1"/>
  <c r="Y32" i="1"/>
  <c r="Y35" i="1"/>
  <c r="Y39" i="1"/>
  <c r="Y40" i="1" s="1"/>
  <c r="Y43" i="1"/>
  <c r="Y44" i="1" s="1"/>
  <c r="Y47" i="1"/>
  <c r="Y48" i="1" s="1"/>
  <c r="Y53" i="1"/>
  <c r="Y55" i="1" s="1"/>
  <c r="BO53" i="1"/>
  <c r="X56" i="1"/>
  <c r="Y70" i="1"/>
  <c r="Y74" i="1"/>
  <c r="Y78" i="1"/>
  <c r="Y82" i="1"/>
  <c r="Y86" i="1"/>
  <c r="X89" i="1"/>
  <c r="BM103" i="1"/>
  <c r="BO103" i="1"/>
  <c r="Y103" i="1"/>
  <c r="BM107" i="1"/>
  <c r="X122" i="1"/>
  <c r="BO107" i="1"/>
  <c r="Y107" i="1"/>
  <c r="BM115" i="1"/>
  <c r="BO115" i="1"/>
  <c r="Y115" i="1"/>
  <c r="BM120" i="1"/>
  <c r="BO120" i="1"/>
  <c r="Y120" i="1"/>
  <c r="F561" i="1"/>
  <c r="BO134" i="1"/>
  <c r="Y134" i="1"/>
  <c r="X139" i="1"/>
  <c r="BM134" i="1"/>
  <c r="X140" i="1"/>
  <c r="X150" i="1"/>
  <c r="X168" i="1"/>
  <c r="X172" i="1"/>
  <c r="X184" i="1"/>
  <c r="X210" i="1"/>
  <c r="BM247" i="1"/>
  <c r="BO247" i="1"/>
  <c r="Y247" i="1"/>
  <c r="BM274" i="1"/>
  <c r="BO274" i="1"/>
  <c r="Y274" i="1"/>
  <c r="X296" i="1"/>
  <c r="Q561" i="1"/>
  <c r="BM347" i="1"/>
  <c r="BO347" i="1"/>
  <c r="Y347" i="1"/>
  <c r="BM397" i="1"/>
  <c r="BO397" i="1"/>
  <c r="Y397" i="1"/>
  <c r="Y127" i="1"/>
  <c r="BO127" i="1"/>
  <c r="Y136" i="1"/>
  <c r="BO136" i="1"/>
  <c r="BM138" i="1"/>
  <c r="BM144" i="1"/>
  <c r="Y145" i="1"/>
  <c r="BO145" i="1"/>
  <c r="BM146" i="1"/>
  <c r="Y147" i="1"/>
  <c r="BO147" i="1"/>
  <c r="BM148" i="1"/>
  <c r="X149" i="1"/>
  <c r="BM153" i="1"/>
  <c r="Y155" i="1"/>
  <c r="BO155" i="1"/>
  <c r="BM157" i="1"/>
  <c r="Y159" i="1"/>
  <c r="BO159" i="1"/>
  <c r="X162" i="1"/>
  <c r="BM166" i="1"/>
  <c r="BM170" i="1"/>
  <c r="Y176" i="1"/>
  <c r="BO176" i="1"/>
  <c r="BM178" i="1"/>
  <c r="Y180" i="1"/>
  <c r="BO180" i="1"/>
  <c r="BM182" i="1"/>
  <c r="BM186" i="1"/>
  <c r="BM189" i="1"/>
  <c r="Y190" i="1"/>
  <c r="BO190" i="1"/>
  <c r="BM192" i="1"/>
  <c r="Y194" i="1"/>
  <c r="BO194" i="1"/>
  <c r="Y201" i="1"/>
  <c r="BO201" i="1"/>
  <c r="Y205" i="1"/>
  <c r="BO205" i="1"/>
  <c r="BM206" i="1"/>
  <c r="BM215" i="1"/>
  <c r="BO216" i="1"/>
  <c r="BO218" i="1"/>
  <c r="Y218" i="1"/>
  <c r="X228" i="1"/>
  <c r="K561" i="1"/>
  <c r="BM232" i="1"/>
  <c r="X240" i="1"/>
  <c r="X241" i="1"/>
  <c r="BO232" i="1"/>
  <c r="Y232" i="1"/>
  <c r="BM238" i="1"/>
  <c r="BO238" i="1"/>
  <c r="Y238" i="1"/>
  <c r="BM245" i="1"/>
  <c r="BO245" i="1"/>
  <c r="Y245" i="1"/>
  <c r="X250" i="1"/>
  <c r="X278" i="1"/>
  <c r="O561" i="1"/>
  <c r="BM300" i="1"/>
  <c r="X302" i="1"/>
  <c r="X303" i="1"/>
  <c r="BO300" i="1"/>
  <c r="Y300" i="1"/>
  <c r="BM327" i="1"/>
  <c r="BO327" i="1"/>
  <c r="Y327" i="1"/>
  <c r="BM372" i="1"/>
  <c r="BO372" i="1"/>
  <c r="Y372" i="1"/>
  <c r="BM394" i="1"/>
  <c r="BO394" i="1"/>
  <c r="Y394" i="1"/>
  <c r="X161" i="1"/>
  <c r="X203" i="1"/>
  <c r="X211" i="1"/>
  <c r="BM219" i="1"/>
  <c r="BO219" i="1"/>
  <c r="Y219" i="1"/>
  <c r="X223" i="1"/>
  <c r="BM227" i="1"/>
  <c r="BO227" i="1"/>
  <c r="Y227" i="1"/>
  <c r="BM235" i="1"/>
  <c r="BO235" i="1"/>
  <c r="Y235" i="1"/>
  <c r="BM295" i="1"/>
  <c r="BO295" i="1"/>
  <c r="Y295" i="1"/>
  <c r="BM331" i="1"/>
  <c r="BO331" i="1"/>
  <c r="Y331" i="1"/>
  <c r="BM392" i="1"/>
  <c r="BO392" i="1"/>
  <c r="Y392" i="1"/>
  <c r="X413" i="1"/>
  <c r="BM405" i="1"/>
  <c r="BO405" i="1"/>
  <c r="Y405" i="1"/>
  <c r="Y138" i="1"/>
  <c r="Y144" i="1"/>
  <c r="BO144" i="1"/>
  <c r="Y146" i="1"/>
  <c r="Y148" i="1"/>
  <c r="Y153" i="1"/>
  <c r="BO153" i="1"/>
  <c r="Y157" i="1"/>
  <c r="I561" i="1"/>
  <c r="Y166" i="1"/>
  <c r="Y167" i="1" s="1"/>
  <c r="Y170" i="1"/>
  <c r="BO170" i="1"/>
  <c r="Y178" i="1"/>
  <c r="Y182" i="1"/>
  <c r="Y186" i="1"/>
  <c r="BO186" i="1"/>
  <c r="Y189" i="1"/>
  <c r="Y192" i="1"/>
  <c r="Y206" i="1"/>
  <c r="Y215" i="1"/>
  <c r="BM258" i="1"/>
  <c r="BO258" i="1"/>
  <c r="Y258" i="1"/>
  <c r="X262" i="1"/>
  <c r="BM266" i="1"/>
  <c r="BO266" i="1"/>
  <c r="Y266" i="1"/>
  <c r="BM281" i="1"/>
  <c r="X284" i="1"/>
  <c r="BO281" i="1"/>
  <c r="Y281" i="1"/>
  <c r="BM335" i="1"/>
  <c r="BO335" i="1"/>
  <c r="Y335" i="1"/>
  <c r="X349" i="1"/>
  <c r="BM364" i="1"/>
  <c r="BO364" i="1"/>
  <c r="Y364" i="1"/>
  <c r="BM400" i="1"/>
  <c r="BO400" i="1"/>
  <c r="Y400" i="1"/>
  <c r="T561" i="1"/>
  <c r="X428" i="1"/>
  <c r="BM427" i="1"/>
  <c r="BO427" i="1"/>
  <c r="Y427" i="1"/>
  <c r="Y428" i="1" s="1"/>
  <c r="X440" i="1"/>
  <c r="BM431" i="1"/>
  <c r="BO431" i="1"/>
  <c r="Y431" i="1"/>
  <c r="X439" i="1"/>
  <c r="BM456" i="1"/>
  <c r="X458" i="1"/>
  <c r="BO456" i="1"/>
  <c r="Y456" i="1"/>
  <c r="X484" i="1"/>
  <c r="BM473" i="1"/>
  <c r="W561" i="1"/>
  <c r="BO473" i="1"/>
  <c r="Y473" i="1"/>
  <c r="X483" i="1"/>
  <c r="BM514" i="1"/>
  <c r="BO514" i="1"/>
  <c r="Y514" i="1"/>
  <c r="BM518" i="1"/>
  <c r="BO518" i="1"/>
  <c r="Y518" i="1"/>
  <c r="BM533" i="1"/>
  <c r="BO533" i="1"/>
  <c r="Y533" i="1"/>
  <c r="BM546" i="1"/>
  <c r="BO546" i="1"/>
  <c r="Y546" i="1"/>
  <c r="BM221" i="1"/>
  <c r="X249" i="1"/>
  <c r="N561" i="1"/>
  <c r="BM260" i="1"/>
  <c r="X269" i="1"/>
  <c r="BM272" i="1"/>
  <c r="X290" i="1"/>
  <c r="X338" i="1"/>
  <c r="X350" i="1"/>
  <c r="X367" i="1"/>
  <c r="X375" i="1"/>
  <c r="X412" i="1"/>
  <c r="BO407" i="1"/>
  <c r="BM407" i="1"/>
  <c r="X459" i="1"/>
  <c r="X468" i="1"/>
  <c r="BM467" i="1"/>
  <c r="X469" i="1"/>
  <c r="BO467" i="1"/>
  <c r="Y467" i="1"/>
  <c r="Y468" i="1" s="1"/>
  <c r="BM476" i="1"/>
  <c r="BO476" i="1"/>
  <c r="Y476" i="1"/>
  <c r="BM491" i="1"/>
  <c r="X497" i="1"/>
  <c r="X498" i="1"/>
  <c r="BO491" i="1"/>
  <c r="Y491" i="1"/>
  <c r="X536" i="1"/>
  <c r="X549" i="1"/>
  <c r="L561" i="1"/>
  <c r="Y222" i="1"/>
  <c r="Y226" i="1"/>
  <c r="Y228" i="1" s="1"/>
  <c r="BO226" i="1"/>
  <c r="X229" i="1"/>
  <c r="Y234" i="1"/>
  <c r="Y237" i="1"/>
  <c r="Y253" i="1"/>
  <c r="BO253" i="1"/>
  <c r="Y255" i="1"/>
  <c r="Y257" i="1"/>
  <c r="Y261" i="1"/>
  <c r="Y265" i="1"/>
  <c r="Y268" i="1" s="1"/>
  <c r="BO265" i="1"/>
  <c r="Y273" i="1"/>
  <c r="Y277" i="1"/>
  <c r="Y287" i="1"/>
  <c r="Y294" i="1"/>
  <c r="X297" i="1"/>
  <c r="Y316" i="1"/>
  <c r="Y320" i="1"/>
  <c r="Y321" i="1" s="1"/>
  <c r="BO320" i="1"/>
  <c r="Y326" i="1"/>
  <c r="BO326" i="1"/>
  <c r="Y330" i="1"/>
  <c r="Y334" i="1"/>
  <c r="Y342" i="1"/>
  <c r="Y346" i="1"/>
  <c r="BO346" i="1"/>
  <c r="R561" i="1"/>
  <c r="Y359" i="1"/>
  <c r="Y363" i="1"/>
  <c r="BO363" i="1"/>
  <c r="Y371" i="1"/>
  <c r="X374" i="1"/>
  <c r="S561" i="1"/>
  <c r="Y385" i="1"/>
  <c r="Y389" i="1"/>
  <c r="BO389" i="1"/>
  <c r="Y399" i="1"/>
  <c r="Y402" i="1"/>
  <c r="Y407" i="1"/>
  <c r="BM411" i="1"/>
  <c r="BO411" i="1"/>
  <c r="Y411" i="1"/>
  <c r="BM415" i="1"/>
  <c r="X418" i="1"/>
  <c r="BO415" i="1"/>
  <c r="Y415" i="1"/>
  <c r="Y417" i="1" s="1"/>
  <c r="X429" i="1"/>
  <c r="BM433" i="1"/>
  <c r="BO433" i="1"/>
  <c r="Y433" i="1"/>
  <c r="BM487" i="1"/>
  <c r="X489" i="1"/>
  <c r="BO487" i="1"/>
  <c r="Y487" i="1"/>
  <c r="Y488" i="1" s="1"/>
  <c r="X561" i="1"/>
  <c r="X521" i="1"/>
  <c r="BM512" i="1"/>
  <c r="X522" i="1"/>
  <c r="BO512" i="1"/>
  <c r="Y512" i="1"/>
  <c r="BM516" i="1"/>
  <c r="BO516" i="1"/>
  <c r="Y516" i="1"/>
  <c r="BM520" i="1"/>
  <c r="BO520" i="1"/>
  <c r="Y520" i="1"/>
  <c r="BM535" i="1"/>
  <c r="BO535" i="1"/>
  <c r="Y535" i="1"/>
  <c r="BM548" i="1"/>
  <c r="BO548" i="1"/>
  <c r="Y548" i="1"/>
  <c r="J561" i="1"/>
  <c r="Y221" i="1"/>
  <c r="X224" i="1"/>
  <c r="Y233" i="1"/>
  <c r="Y244" i="1"/>
  <c r="Y246" i="1"/>
  <c r="Y248" i="1"/>
  <c r="Y260" i="1"/>
  <c r="X263" i="1"/>
  <c r="Y272" i="1"/>
  <c r="Y276" i="1"/>
  <c r="Y283" i="1"/>
  <c r="Y289" i="1"/>
  <c r="Y293" i="1"/>
  <c r="BO293" i="1"/>
  <c r="P561" i="1"/>
  <c r="Y315" i="1"/>
  <c r="Y317" i="1" s="1"/>
  <c r="Y329" i="1"/>
  <c r="Y333" i="1"/>
  <c r="Y337" i="1"/>
  <c r="Y341" i="1"/>
  <c r="BO341" i="1"/>
  <c r="Y353" i="1"/>
  <c r="Y354" i="1" s="1"/>
  <c r="Y358" i="1"/>
  <c r="BO358" i="1"/>
  <c r="X361" i="1"/>
  <c r="Y370" i="1"/>
  <c r="Y374" i="1" s="1"/>
  <c r="Y378" i="1"/>
  <c r="Y379" i="1" s="1"/>
  <c r="Y384" i="1"/>
  <c r="Y386" i="1" s="1"/>
  <c r="BO384" i="1"/>
  <c r="X387" i="1"/>
  <c r="Y391" i="1"/>
  <c r="Y393" i="1"/>
  <c r="Y396" i="1"/>
  <c r="Y401" i="1"/>
  <c r="Y404" i="1"/>
  <c r="Y406" i="1"/>
  <c r="BO410" i="1"/>
  <c r="Y410" i="1"/>
  <c r="BM410" i="1"/>
  <c r="BO421" i="1"/>
  <c r="Y421" i="1"/>
  <c r="BM421" i="1"/>
  <c r="BO432" i="1"/>
  <c r="Y432" i="1"/>
  <c r="BM432" i="1"/>
  <c r="BM436" i="1"/>
  <c r="BO436" i="1"/>
  <c r="Y436" i="1"/>
  <c r="X488" i="1"/>
  <c r="BM495" i="1"/>
  <c r="BO495" i="1"/>
  <c r="Y495" i="1"/>
  <c r="U561" i="1"/>
  <c r="BM462" i="1"/>
  <c r="BM478" i="1"/>
  <c r="BM481" i="1"/>
  <c r="BM493" i="1"/>
  <c r="BM501" i="1"/>
  <c r="BM513" i="1"/>
  <c r="BM515" i="1"/>
  <c r="BM517" i="1"/>
  <c r="BM519" i="1"/>
  <c r="BM532" i="1"/>
  <c r="BM534" i="1"/>
  <c r="BM545" i="1"/>
  <c r="BM547" i="1"/>
  <c r="V561" i="1"/>
  <c r="X537" i="1"/>
  <c r="X550" i="1"/>
  <c r="Y462" i="1"/>
  <c r="Y464" i="1" s="1"/>
  <c r="BO462" i="1"/>
  <c r="Y478" i="1"/>
  <c r="Y481" i="1"/>
  <c r="Y493" i="1"/>
  <c r="Y501" i="1"/>
  <c r="Y503" i="1" s="1"/>
  <c r="Y513" i="1"/>
  <c r="Y515" i="1"/>
  <c r="Y517" i="1"/>
  <c r="Y519" i="1"/>
  <c r="Y532" i="1"/>
  <c r="BO532" i="1"/>
  <c r="Y534" i="1"/>
  <c r="Y545" i="1"/>
  <c r="BO545" i="1"/>
  <c r="Y547" i="1"/>
  <c r="Y423" i="1" l="1"/>
  <c r="Y360" i="1"/>
  <c r="Y296" i="1"/>
  <c r="Y366" i="1"/>
  <c r="Y349" i="1"/>
  <c r="Y172" i="1"/>
  <c r="Y302" i="1"/>
  <c r="W554" i="1"/>
  <c r="Y549" i="1"/>
  <c r="Y278" i="1"/>
  <c r="Y223" i="1"/>
  <c r="Y161" i="1"/>
  <c r="Y210" i="1"/>
  <c r="X551" i="1"/>
  <c r="X552" i="1"/>
  <c r="Y183" i="1"/>
  <c r="X555" i="1"/>
  <c r="X553" i="1"/>
  <c r="Y94" i="1"/>
  <c r="Y88" i="1"/>
  <c r="Y529" i="1"/>
  <c r="Y338" i="1"/>
  <c r="Y483" i="1"/>
  <c r="Y139" i="1"/>
  <c r="Y412" i="1"/>
  <c r="Y122" i="1"/>
  <c r="Y130" i="1"/>
  <c r="Y104" i="1"/>
  <c r="Y36" i="1"/>
  <c r="Y536" i="1"/>
  <c r="Y343" i="1"/>
  <c r="Y249" i="1"/>
  <c r="Y290" i="1"/>
  <c r="Y497" i="1"/>
  <c r="Y439" i="1"/>
  <c r="Y284" i="1"/>
  <c r="Y202" i="1"/>
  <c r="Y240" i="1"/>
  <c r="Y521" i="1"/>
  <c r="Y262" i="1"/>
  <c r="Y149" i="1"/>
  <c r="X554" i="1" l="1"/>
  <c r="Y556" i="1"/>
</calcChain>
</file>

<file path=xl/sharedStrings.xml><?xml version="1.0" encoding="utf-8"?>
<sst xmlns="http://schemas.openxmlformats.org/spreadsheetml/2006/main" count="2421" uniqueCount="806">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</sst>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4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2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1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58" t="s">
        <v>0</v>
      </c>
      <c r="E1" s="424"/>
      <c r="F1" s="424"/>
      <c r="G1" s="12" t="s">
        <v>1</v>
      </c>
      <c r="H1" s="558" t="s">
        <v>2</v>
      </c>
      <c r="I1" s="424"/>
      <c r="J1" s="424"/>
      <c r="K1" s="424"/>
      <c r="L1" s="424"/>
      <c r="M1" s="424"/>
      <c r="N1" s="424"/>
      <c r="O1" s="424"/>
      <c r="P1" s="424"/>
      <c r="Q1" s="423" t="s">
        <v>3</v>
      </c>
      <c r="R1" s="424"/>
      <c r="S1" s="42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7"/>
      <c r="P3" s="387"/>
      <c r="Q3" s="387"/>
      <c r="R3" s="387"/>
      <c r="S3" s="387"/>
      <c r="T3" s="387"/>
      <c r="U3" s="387"/>
      <c r="V3" s="387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648" t="s">
        <v>8</v>
      </c>
      <c r="B5" s="410"/>
      <c r="C5" s="411"/>
      <c r="D5" s="697"/>
      <c r="E5" s="698"/>
      <c r="F5" s="467" t="s">
        <v>9</v>
      </c>
      <c r="G5" s="411"/>
      <c r="H5" s="697" t="s">
        <v>805</v>
      </c>
      <c r="I5" s="743"/>
      <c r="J5" s="743"/>
      <c r="K5" s="743"/>
      <c r="L5" s="698"/>
      <c r="M5" s="58"/>
      <c r="O5" s="24" t="s">
        <v>10</v>
      </c>
      <c r="P5" s="416">
        <v>45495</v>
      </c>
      <c r="Q5" s="417"/>
      <c r="S5" s="560" t="s">
        <v>11</v>
      </c>
      <c r="T5" s="561"/>
      <c r="U5" s="563" t="s">
        <v>12</v>
      </c>
      <c r="V5" s="417"/>
      <c r="AA5" s="51"/>
      <c r="AB5" s="51"/>
      <c r="AC5" s="51"/>
    </row>
    <row r="6" spans="1:30" s="378" customFormat="1" ht="24" customHeight="1" x14ac:dyDescent="0.2">
      <c r="A6" s="648" t="s">
        <v>13</v>
      </c>
      <c r="B6" s="410"/>
      <c r="C6" s="411"/>
      <c r="D6" s="510" t="s">
        <v>14</v>
      </c>
      <c r="E6" s="511"/>
      <c r="F6" s="511"/>
      <c r="G6" s="511"/>
      <c r="H6" s="511"/>
      <c r="I6" s="511"/>
      <c r="J6" s="511"/>
      <c r="K6" s="511"/>
      <c r="L6" s="417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737" t="s">
        <v>16</v>
      </c>
      <c r="T6" s="561"/>
      <c r="U6" s="502" t="s">
        <v>17</v>
      </c>
      <c r="V6" s="503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574" t="str">
        <f>IFERROR(VLOOKUP(DeliveryAddress,Table,3,0),1)</f>
        <v>1</v>
      </c>
      <c r="E7" s="575"/>
      <c r="F7" s="575"/>
      <c r="G7" s="575"/>
      <c r="H7" s="575"/>
      <c r="I7" s="575"/>
      <c r="J7" s="575"/>
      <c r="K7" s="575"/>
      <c r="L7" s="431"/>
      <c r="M7" s="60"/>
      <c r="O7" s="24"/>
      <c r="P7" s="42"/>
      <c r="Q7" s="42"/>
      <c r="S7" s="387"/>
      <c r="T7" s="561"/>
      <c r="U7" s="504"/>
      <c r="V7" s="505"/>
      <c r="AA7" s="51"/>
      <c r="AB7" s="51"/>
      <c r="AC7" s="51"/>
    </row>
    <row r="8" spans="1:30" s="378" customFormat="1" ht="25.5" customHeight="1" x14ac:dyDescent="0.2">
      <c r="A8" s="428" t="s">
        <v>18</v>
      </c>
      <c r="B8" s="398"/>
      <c r="C8" s="399"/>
      <c r="D8" s="709"/>
      <c r="E8" s="710"/>
      <c r="F8" s="710"/>
      <c r="G8" s="710"/>
      <c r="H8" s="710"/>
      <c r="I8" s="710"/>
      <c r="J8" s="710"/>
      <c r="K8" s="710"/>
      <c r="L8" s="711"/>
      <c r="M8" s="61"/>
      <c r="O8" s="24" t="s">
        <v>19</v>
      </c>
      <c r="P8" s="430">
        <v>0.375</v>
      </c>
      <c r="Q8" s="431"/>
      <c r="S8" s="387"/>
      <c r="T8" s="561"/>
      <c r="U8" s="504"/>
      <c r="V8" s="505"/>
      <c r="AA8" s="51"/>
      <c r="AB8" s="51"/>
      <c r="AC8" s="51"/>
    </row>
    <row r="9" spans="1:30" s="378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7"/>
      <c r="C9" s="387"/>
      <c r="D9" s="479"/>
      <c r="E9" s="419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7"/>
      <c r="H9" s="418" t="str">
        <f>IF(AND($A$9="Тип доверенности/получателя при получении в адресе перегруза:",$D$9="Разовая доверенность"),"Введите ФИО","")</f>
        <v/>
      </c>
      <c r="I9" s="419"/>
      <c r="J9" s="4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9"/>
      <c r="L9" s="419"/>
      <c r="M9" s="380"/>
      <c r="O9" s="26" t="s">
        <v>20</v>
      </c>
      <c r="P9" s="642"/>
      <c r="Q9" s="427"/>
      <c r="S9" s="387"/>
      <c r="T9" s="561"/>
      <c r="U9" s="506"/>
      <c r="V9" s="507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7"/>
      <c r="C10" s="387"/>
      <c r="D10" s="479"/>
      <c r="E10" s="419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7"/>
      <c r="H10" s="520" t="str">
        <f>IFERROR(VLOOKUP($D$10,Proxy,2,FALSE),"")</f>
        <v/>
      </c>
      <c r="I10" s="387"/>
      <c r="J10" s="387"/>
      <c r="K10" s="387"/>
      <c r="L10" s="387"/>
      <c r="M10" s="377"/>
      <c r="O10" s="26" t="s">
        <v>21</v>
      </c>
      <c r="P10" s="548"/>
      <c r="Q10" s="549"/>
      <c r="T10" s="24" t="s">
        <v>22</v>
      </c>
      <c r="U10" s="785" t="s">
        <v>23</v>
      </c>
      <c r="V10" s="503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7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449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2"/>
      <c r="O12" s="24" t="s">
        <v>29</v>
      </c>
      <c r="P12" s="430"/>
      <c r="Q12" s="431"/>
      <c r="R12" s="23"/>
      <c r="T12" s="24"/>
      <c r="U12" s="424"/>
      <c r="V12" s="387"/>
      <c r="AA12" s="51"/>
      <c r="AB12" s="51"/>
      <c r="AC12" s="51"/>
    </row>
    <row r="13" spans="1:30" s="378" customFormat="1" ht="23.25" customHeight="1" x14ac:dyDescent="0.2">
      <c r="A13" s="449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449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437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3"/>
      <c r="O15" s="657" t="s">
        <v>34</v>
      </c>
      <c r="P15" s="424"/>
      <c r="Q15" s="424"/>
      <c r="R15" s="424"/>
      <c r="S15" s="42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8"/>
      <c r="P16" s="658"/>
      <c r="Q16" s="658"/>
      <c r="R16" s="658"/>
      <c r="S16" s="6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656" t="s">
        <v>37</v>
      </c>
      <c r="D17" s="405" t="s">
        <v>38</v>
      </c>
      <c r="E17" s="406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714"/>
      <c r="Q17" s="714"/>
      <c r="R17" s="714"/>
      <c r="S17" s="406"/>
      <c r="T17" s="435" t="s">
        <v>49</v>
      </c>
      <c r="U17" s="411"/>
      <c r="V17" s="405" t="s">
        <v>50</v>
      </c>
      <c r="W17" s="405" t="s">
        <v>51</v>
      </c>
      <c r="X17" s="413" t="s">
        <v>52</v>
      </c>
      <c r="Y17" s="405" t="s">
        <v>53</v>
      </c>
      <c r="Z17" s="534" t="s">
        <v>54</v>
      </c>
      <c r="AA17" s="534" t="s">
        <v>55</v>
      </c>
      <c r="AB17" s="534" t="s">
        <v>56</v>
      </c>
      <c r="AC17" s="692"/>
      <c r="AD17" s="693"/>
      <c r="AE17" s="682"/>
      <c r="BB17" s="433" t="s">
        <v>57</v>
      </c>
    </row>
    <row r="18" spans="1:67" ht="14.25" customHeight="1" x14ac:dyDescent="0.2">
      <c r="A18" s="412"/>
      <c r="B18" s="412"/>
      <c r="C18" s="412"/>
      <c r="D18" s="407"/>
      <c r="E18" s="408"/>
      <c r="F18" s="412"/>
      <c r="G18" s="412"/>
      <c r="H18" s="412"/>
      <c r="I18" s="412"/>
      <c r="J18" s="412"/>
      <c r="K18" s="412"/>
      <c r="L18" s="412"/>
      <c r="M18" s="412"/>
      <c r="N18" s="412"/>
      <c r="O18" s="407"/>
      <c r="P18" s="715"/>
      <c r="Q18" s="715"/>
      <c r="R18" s="715"/>
      <c r="S18" s="408"/>
      <c r="T18" s="379" t="s">
        <v>58</v>
      </c>
      <c r="U18" s="379" t="s">
        <v>59</v>
      </c>
      <c r="V18" s="412"/>
      <c r="W18" s="412"/>
      <c r="X18" s="414"/>
      <c r="Y18" s="412"/>
      <c r="Z18" s="535"/>
      <c r="AA18" s="535"/>
      <c r="AB18" s="694"/>
      <c r="AC18" s="695"/>
      <c r="AD18" s="696"/>
      <c r="AE18" s="683"/>
      <c r="BB18" s="387"/>
    </row>
    <row r="19" spans="1:67" ht="27.75" hidden="1" customHeight="1" x14ac:dyDescent="0.2">
      <c r="A19" s="458" t="s">
        <v>60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8"/>
      <c r="AA19" s="48"/>
    </row>
    <row r="20" spans="1:67" ht="16.5" hidden="1" customHeight="1" x14ac:dyDescent="0.25">
      <c r="A20" s="388" t="s">
        <v>60</v>
      </c>
      <c r="B20" s="387"/>
      <c r="C20" s="387"/>
      <c r="D20" s="387"/>
      <c r="E20" s="387"/>
      <c r="F20" s="387"/>
      <c r="G20" s="387"/>
      <c r="H20" s="387"/>
      <c r="I20" s="387"/>
      <c r="J20" s="387"/>
      <c r="K20" s="387"/>
      <c r="L20" s="387"/>
      <c r="M20" s="387"/>
      <c r="N20" s="387"/>
      <c r="O20" s="387"/>
      <c r="P20" s="387"/>
      <c r="Q20" s="387"/>
      <c r="R20" s="387"/>
      <c r="S20" s="387"/>
      <c r="T20" s="387"/>
      <c r="U20" s="387"/>
      <c r="V20" s="387"/>
      <c r="W20" s="387"/>
      <c r="X20" s="387"/>
      <c r="Y20" s="387"/>
      <c r="Z20" s="376"/>
      <c r="AA20" s="376"/>
    </row>
    <row r="21" spans="1:67" ht="14.25" hidden="1" customHeight="1" x14ac:dyDescent="0.25">
      <c r="A21" s="389" t="s">
        <v>61</v>
      </c>
      <c r="B21" s="387"/>
      <c r="C21" s="387"/>
      <c r="D21" s="387"/>
      <c r="E21" s="387"/>
      <c r="F21" s="387"/>
      <c r="G21" s="387"/>
      <c r="H21" s="387"/>
      <c r="I21" s="387"/>
      <c r="J21" s="387"/>
      <c r="K21" s="387"/>
      <c r="L21" s="387"/>
      <c r="M21" s="387"/>
      <c r="N21" s="387"/>
      <c r="O21" s="387"/>
      <c r="P21" s="387"/>
      <c r="Q21" s="387"/>
      <c r="R21" s="387"/>
      <c r="S21" s="387"/>
      <c r="T21" s="387"/>
      <c r="U21" s="387"/>
      <c r="V21" s="387"/>
      <c r="W21" s="387"/>
      <c r="X21" s="387"/>
      <c r="Y21" s="387"/>
      <c r="Z21" s="375"/>
      <c r="AA21" s="37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1">
        <v>4607091389258</v>
      </c>
      <c r="E22" s="392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1">
        <v>4680115885004</v>
      </c>
      <c r="E23" s="392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404"/>
      <c r="O24" s="397" t="s">
        <v>70</v>
      </c>
      <c r="P24" s="398"/>
      <c r="Q24" s="398"/>
      <c r="R24" s="398"/>
      <c r="S24" s="398"/>
      <c r="T24" s="398"/>
      <c r="U24" s="399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hidden="1" x14ac:dyDescent="0.2">
      <c r="A25" s="387"/>
      <c r="B25" s="387"/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  <c r="N25" s="404"/>
      <c r="O25" s="397" t="s">
        <v>70</v>
      </c>
      <c r="P25" s="398"/>
      <c r="Q25" s="398"/>
      <c r="R25" s="398"/>
      <c r="S25" s="398"/>
      <c r="T25" s="398"/>
      <c r="U25" s="399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hidden="1" customHeight="1" x14ac:dyDescent="0.25">
      <c r="A26" s="389" t="s">
        <v>72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  <c r="L26" s="387"/>
      <c r="M26" s="387"/>
      <c r="N26" s="387"/>
      <c r="O26" s="387"/>
      <c r="P26" s="387"/>
      <c r="Q26" s="387"/>
      <c r="R26" s="387"/>
      <c r="S26" s="387"/>
      <c r="T26" s="387"/>
      <c r="U26" s="387"/>
      <c r="V26" s="387"/>
      <c r="W26" s="387"/>
      <c r="X26" s="387"/>
      <c r="Y26" s="387"/>
      <c r="Z26" s="375"/>
      <c r="AA26" s="37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1">
        <v>4607091383881</v>
      </c>
      <c r="E27" s="392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1">
        <v>4607091388237</v>
      </c>
      <c r="E28" s="392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1"/>
      <c r="Q29" s="391"/>
      <c r="R29" s="391"/>
      <c r="S29" s="392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1">
        <v>4607091383935</v>
      </c>
      <c r="E30" s="392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7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1"/>
      <c r="Q30" s="391"/>
      <c r="R30" s="391"/>
      <c r="S30" s="392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1">
        <v>4680115881990</v>
      </c>
      <c r="E31" s="392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91"/>
      <c r="Q31" s="391"/>
      <c r="R31" s="391"/>
      <c r="S31" s="392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01">
        <v>4680115881853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1"/>
      <c r="Q32" s="391"/>
      <c r="R32" s="391"/>
      <c r="S32" s="392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01">
        <v>4680115881853</v>
      </c>
      <c r="E33" s="392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50" t="s">
        <v>86</v>
      </c>
      <c r="P33" s="391"/>
      <c r="Q33" s="391"/>
      <c r="R33" s="391"/>
      <c r="S33" s="392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01">
        <v>4607091383911</v>
      </c>
      <c r="E34" s="392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92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01">
        <v>4607091388244</v>
      </c>
      <c r="E35" s="392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92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3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404"/>
      <c r="O36" s="397" t="s">
        <v>70</v>
      </c>
      <c r="P36" s="398"/>
      <c r="Q36" s="398"/>
      <c r="R36" s="398"/>
      <c r="S36" s="398"/>
      <c r="T36" s="398"/>
      <c r="U36" s="399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404"/>
      <c r="O37" s="397" t="s">
        <v>70</v>
      </c>
      <c r="P37" s="398"/>
      <c r="Q37" s="398"/>
      <c r="R37" s="398"/>
      <c r="S37" s="398"/>
      <c r="T37" s="398"/>
      <c r="U37" s="399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hidden="1" customHeight="1" x14ac:dyDescent="0.25">
      <c r="A38" s="389" t="s">
        <v>91</v>
      </c>
      <c r="B38" s="387"/>
      <c r="C38" s="387"/>
      <c r="D38" s="387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75"/>
      <c r="AA38" s="375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01">
        <v>4607091388503</v>
      </c>
      <c r="E39" s="392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92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3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404"/>
      <c r="O40" s="397" t="s">
        <v>70</v>
      </c>
      <c r="P40" s="398"/>
      <c r="Q40" s="398"/>
      <c r="R40" s="398"/>
      <c r="S40" s="398"/>
      <c r="T40" s="398"/>
      <c r="U40" s="399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404"/>
      <c r="O41" s="397" t="s">
        <v>70</v>
      </c>
      <c r="P41" s="398"/>
      <c r="Q41" s="398"/>
      <c r="R41" s="398"/>
      <c r="S41" s="398"/>
      <c r="T41" s="398"/>
      <c r="U41" s="399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hidden="1" customHeight="1" x14ac:dyDescent="0.25">
      <c r="A42" s="389" t="s">
        <v>96</v>
      </c>
      <c r="B42" s="387"/>
      <c r="C42" s="387"/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75"/>
      <c r="AA42" s="375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01">
        <v>4607091388282</v>
      </c>
      <c r="E43" s="392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92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3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404"/>
      <c r="O44" s="397" t="s">
        <v>70</v>
      </c>
      <c r="P44" s="398"/>
      <c r="Q44" s="398"/>
      <c r="R44" s="398"/>
      <c r="S44" s="398"/>
      <c r="T44" s="398"/>
      <c r="U44" s="399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404"/>
      <c r="O45" s="397" t="s">
        <v>70</v>
      </c>
      <c r="P45" s="398"/>
      <c r="Q45" s="398"/>
      <c r="R45" s="398"/>
      <c r="S45" s="398"/>
      <c r="T45" s="398"/>
      <c r="U45" s="399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hidden="1" customHeight="1" x14ac:dyDescent="0.25">
      <c r="A46" s="389" t="s">
        <v>100</v>
      </c>
      <c r="B46" s="387"/>
      <c r="C46" s="387"/>
      <c r="D46" s="387"/>
      <c r="E46" s="387"/>
      <c r="F46" s="387"/>
      <c r="G46" s="387"/>
      <c r="H46" s="387"/>
      <c r="I46" s="387"/>
      <c r="J46" s="387"/>
      <c r="K46" s="387"/>
      <c r="L46" s="387"/>
      <c r="M46" s="387"/>
      <c r="N46" s="387"/>
      <c r="O46" s="387"/>
      <c r="P46" s="387"/>
      <c r="Q46" s="387"/>
      <c r="R46" s="387"/>
      <c r="S46" s="387"/>
      <c r="T46" s="387"/>
      <c r="U46" s="387"/>
      <c r="V46" s="387"/>
      <c r="W46" s="387"/>
      <c r="X46" s="387"/>
      <c r="Y46" s="387"/>
      <c r="Z46" s="375"/>
      <c r="AA46" s="375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01">
        <v>4607091389111</v>
      </c>
      <c r="E47" s="392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92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3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404"/>
      <c r="O48" s="397" t="s">
        <v>70</v>
      </c>
      <c r="P48" s="398"/>
      <c r="Q48" s="398"/>
      <c r="R48" s="398"/>
      <c r="S48" s="398"/>
      <c r="T48" s="398"/>
      <c r="U48" s="399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404"/>
      <c r="O49" s="397" t="s">
        <v>70</v>
      </c>
      <c r="P49" s="398"/>
      <c r="Q49" s="398"/>
      <c r="R49" s="398"/>
      <c r="S49" s="398"/>
      <c r="T49" s="398"/>
      <c r="U49" s="399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hidden="1" customHeight="1" x14ac:dyDescent="0.2">
      <c r="A50" s="458" t="s">
        <v>103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8"/>
      <c r="AA50" s="48"/>
    </row>
    <row r="51" spans="1:67" ht="16.5" hidden="1" customHeight="1" x14ac:dyDescent="0.25">
      <c r="A51" s="388" t="s">
        <v>104</v>
      </c>
      <c r="B51" s="387"/>
      <c r="C51" s="387"/>
      <c r="D51" s="387"/>
      <c r="E51" s="387"/>
      <c r="F51" s="387"/>
      <c r="G51" s="387"/>
      <c r="H51" s="387"/>
      <c r="I51" s="387"/>
      <c r="J51" s="387"/>
      <c r="K51" s="387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7"/>
      <c r="Z51" s="376"/>
      <c r="AA51" s="376"/>
    </row>
    <row r="52" spans="1:67" ht="14.25" hidden="1" customHeight="1" x14ac:dyDescent="0.25">
      <c r="A52" s="389" t="s">
        <v>105</v>
      </c>
      <c r="B52" s="387"/>
      <c r="C52" s="387"/>
      <c r="D52" s="387"/>
      <c r="E52" s="387"/>
      <c r="F52" s="387"/>
      <c r="G52" s="387"/>
      <c r="H52" s="387"/>
      <c r="I52" s="387"/>
      <c r="J52" s="387"/>
      <c r="K52" s="387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7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1">
        <v>4680115881440</v>
      </c>
      <c r="E53" s="392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2">
        <v>110</v>
      </c>
      <c r="X53" s="383">
        <f>IFERROR(IF(W53="",0,CEILING((W53/$H53),1)*$H53),"")</f>
        <v>118.80000000000001</v>
      </c>
      <c r="Y53" s="36">
        <f>IFERROR(IF(X53=0,"",ROUNDUP(X53/H53,0)*0.02175),"")</f>
        <v>0.23924999999999999</v>
      </c>
      <c r="Z53" s="56"/>
      <c r="AA53" s="57"/>
      <c r="AE53" s="64"/>
      <c r="BB53" s="79" t="s">
        <v>1</v>
      </c>
      <c r="BL53" s="64">
        <f>IFERROR(W53*I53/H53,"0")</f>
        <v>114.88888888888887</v>
      </c>
      <c r="BM53" s="64">
        <f>IFERROR(X53*I53/H53,"0")</f>
        <v>124.08</v>
      </c>
      <c r="BN53" s="64">
        <f>IFERROR(1/J53*(W53/H53),"0")</f>
        <v>0.18187830687830686</v>
      </c>
      <c r="BO53" s="64">
        <f>IFERROR(1/J53*(X53/H53),"0")</f>
        <v>0.19642857142857142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1">
        <v>4680115881433</v>
      </c>
      <c r="E54" s="392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2">
        <v>180</v>
      </c>
      <c r="X54" s="383">
        <f>IFERROR(IF(W54="",0,CEILING((W54/$H54),1)*$H54),"")</f>
        <v>180.9</v>
      </c>
      <c r="Y54" s="36">
        <f>IFERROR(IF(X54=0,"",ROUNDUP(X54/H54,0)*0.00753),"")</f>
        <v>0.50451000000000001</v>
      </c>
      <c r="Z54" s="56"/>
      <c r="AA54" s="57"/>
      <c r="AE54" s="64"/>
      <c r="BB54" s="80" t="s">
        <v>1</v>
      </c>
      <c r="BL54" s="64">
        <f>IFERROR(W54*I54/H54,"0")</f>
        <v>193.33333333333331</v>
      </c>
      <c r="BM54" s="64">
        <f>IFERROR(X54*I54/H54,"0")</f>
        <v>194.29999999999998</v>
      </c>
      <c r="BN54" s="64">
        <f>IFERROR(1/J54*(W54/H54),"0")</f>
        <v>0.42735042735042728</v>
      </c>
      <c r="BO54" s="64">
        <f>IFERROR(1/J54*(X54/H54),"0")</f>
        <v>0.42948717948717946</v>
      </c>
    </row>
    <row r="55" spans="1:67" x14ac:dyDescent="0.2">
      <c r="A55" s="403"/>
      <c r="B55" s="387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  <c r="N55" s="404"/>
      <c r="O55" s="397" t="s">
        <v>70</v>
      </c>
      <c r="P55" s="398"/>
      <c r="Q55" s="398"/>
      <c r="R55" s="398"/>
      <c r="S55" s="398"/>
      <c r="T55" s="398"/>
      <c r="U55" s="399"/>
      <c r="V55" s="37" t="s">
        <v>71</v>
      </c>
      <c r="W55" s="384">
        <f>IFERROR(W53/H53,"0")+IFERROR(W54/H54,"0")</f>
        <v>76.851851851851848</v>
      </c>
      <c r="X55" s="384">
        <f>IFERROR(X53/H53,"0")+IFERROR(X54/H54,"0")</f>
        <v>78</v>
      </c>
      <c r="Y55" s="384">
        <f>IFERROR(IF(Y53="",0,Y53),"0")+IFERROR(IF(Y54="",0,Y54),"0")</f>
        <v>0.74375999999999998</v>
      </c>
      <c r="Z55" s="385"/>
      <c r="AA55" s="385"/>
    </row>
    <row r="56" spans="1:67" x14ac:dyDescent="0.2">
      <c r="A56" s="387"/>
      <c r="B56" s="387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  <c r="N56" s="404"/>
      <c r="O56" s="397" t="s">
        <v>70</v>
      </c>
      <c r="P56" s="398"/>
      <c r="Q56" s="398"/>
      <c r="R56" s="398"/>
      <c r="S56" s="398"/>
      <c r="T56" s="398"/>
      <c r="U56" s="399"/>
      <c r="V56" s="37" t="s">
        <v>66</v>
      </c>
      <c r="W56" s="384">
        <f>IFERROR(SUM(W53:W54),"0")</f>
        <v>290</v>
      </c>
      <c r="X56" s="384">
        <f>IFERROR(SUM(X53:X54),"0")</f>
        <v>299.70000000000005</v>
      </c>
      <c r="Y56" s="37"/>
      <c r="Z56" s="385"/>
      <c r="AA56" s="385"/>
    </row>
    <row r="57" spans="1:67" ht="16.5" hidden="1" customHeight="1" x14ac:dyDescent="0.25">
      <c r="A57" s="388" t="s">
        <v>112</v>
      </c>
      <c r="B57" s="387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  <c r="N57" s="387"/>
      <c r="O57" s="387"/>
      <c r="P57" s="387"/>
      <c r="Q57" s="387"/>
      <c r="R57" s="387"/>
      <c r="S57" s="387"/>
      <c r="T57" s="387"/>
      <c r="U57" s="387"/>
      <c r="V57" s="387"/>
      <c r="W57" s="387"/>
      <c r="X57" s="387"/>
      <c r="Y57" s="387"/>
      <c r="Z57" s="376"/>
      <c r="AA57" s="376"/>
    </row>
    <row r="58" spans="1:67" ht="14.25" hidden="1" customHeight="1" x14ac:dyDescent="0.25">
      <c r="A58" s="389" t="s">
        <v>113</v>
      </c>
      <c r="B58" s="387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  <c r="N58" s="387"/>
      <c r="O58" s="387"/>
      <c r="P58" s="387"/>
      <c r="Q58" s="387"/>
      <c r="R58" s="387"/>
      <c r="S58" s="387"/>
      <c r="T58" s="387"/>
      <c r="U58" s="387"/>
      <c r="V58" s="387"/>
      <c r="W58" s="387"/>
      <c r="X58" s="387"/>
      <c r="Y58" s="387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1">
        <v>4680115881426</v>
      </c>
      <c r="E59" s="392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92"/>
      <c r="T59" s="34"/>
      <c r="U59" s="34"/>
      <c r="V59" s="35" t="s">
        <v>66</v>
      </c>
      <c r="W59" s="382">
        <v>300</v>
      </c>
      <c r="X59" s="383">
        <f>IFERROR(IF(W59="",0,CEILING((W59/$H59),1)*$H59),"")</f>
        <v>302.40000000000003</v>
      </c>
      <c r="Y59" s="36">
        <f>IFERROR(IF(X59=0,"",ROUNDUP(X59/H59,0)*0.02175),"")</f>
        <v>0.60899999999999999</v>
      </c>
      <c r="Z59" s="56"/>
      <c r="AA59" s="57"/>
      <c r="AE59" s="64"/>
      <c r="BB59" s="81" t="s">
        <v>1</v>
      </c>
      <c r="BL59" s="64">
        <f>IFERROR(W59*I59/H59,"0")</f>
        <v>313.33333333333331</v>
      </c>
      <c r="BM59" s="64">
        <f>IFERROR(X59*I59/H59,"0")</f>
        <v>315.83999999999997</v>
      </c>
      <c r="BN59" s="64">
        <f>IFERROR(1/J59*(W59/H59),"0")</f>
        <v>0.49603174603174593</v>
      </c>
      <c r="BO59" s="64">
        <f>IFERROR(1/J59*(X59/H59),"0")</f>
        <v>0.5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401">
        <v>4680115881426</v>
      </c>
      <c r="E60" s="392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0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92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1">
        <v>4680115881419</v>
      </c>
      <c r="E61" s="392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2">
        <v>450</v>
      </c>
      <c r="X61" s="383">
        <f>IFERROR(IF(W61="",0,CEILING((W61/$H61),1)*$H61),"")</f>
        <v>450</v>
      </c>
      <c r="Y61" s="36">
        <f>IFERROR(IF(X61=0,"",ROUNDUP(X61/H61,0)*0.00937),"")</f>
        <v>0.93699999999999994</v>
      </c>
      <c r="Z61" s="56"/>
      <c r="AA61" s="57"/>
      <c r="AE61" s="64"/>
      <c r="BB61" s="83" t="s">
        <v>1</v>
      </c>
      <c r="BL61" s="64">
        <f>IFERROR(W61*I61/H61,"0")</f>
        <v>474</v>
      </c>
      <c r="BM61" s="64">
        <f>IFERROR(X61*I61/H61,"0")</f>
        <v>474</v>
      </c>
      <c r="BN61" s="64">
        <f>IFERROR(1/J61*(W61/H61),"0")</f>
        <v>0.83333333333333337</v>
      </c>
      <c r="BO61" s="64">
        <f>IFERROR(1/J61*(X61/H61),"0")</f>
        <v>0.83333333333333337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01">
        <v>4680115881525</v>
      </c>
      <c r="E62" s="392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91"/>
      <c r="Q62" s="391"/>
      <c r="R62" s="391"/>
      <c r="S62" s="392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3"/>
      <c r="B63" s="387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  <c r="N63" s="404"/>
      <c r="O63" s="397" t="s">
        <v>70</v>
      </c>
      <c r="P63" s="398"/>
      <c r="Q63" s="398"/>
      <c r="R63" s="398"/>
      <c r="S63" s="398"/>
      <c r="T63" s="398"/>
      <c r="U63" s="399"/>
      <c r="V63" s="37" t="s">
        <v>71</v>
      </c>
      <c r="W63" s="384">
        <f>IFERROR(W59/H59,"0")+IFERROR(W60/H60,"0")+IFERROR(W61/H61,"0")+IFERROR(W62/H62,"0")</f>
        <v>127.77777777777777</v>
      </c>
      <c r="X63" s="384">
        <f>IFERROR(X59/H59,"0")+IFERROR(X60/H60,"0")+IFERROR(X61/H61,"0")+IFERROR(X62/H62,"0")</f>
        <v>128</v>
      </c>
      <c r="Y63" s="384">
        <f>IFERROR(IF(Y59="",0,Y59),"0")+IFERROR(IF(Y60="",0,Y60),"0")+IFERROR(IF(Y61="",0,Y61),"0")+IFERROR(IF(Y62="",0,Y62),"0")</f>
        <v>1.5459999999999998</v>
      </c>
      <c r="Z63" s="385"/>
      <c r="AA63" s="385"/>
    </row>
    <row r="64" spans="1:67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404"/>
      <c r="O64" s="397" t="s">
        <v>70</v>
      </c>
      <c r="P64" s="398"/>
      <c r="Q64" s="398"/>
      <c r="R64" s="398"/>
      <c r="S64" s="398"/>
      <c r="T64" s="398"/>
      <c r="U64" s="399"/>
      <c r="V64" s="37" t="s">
        <v>66</v>
      </c>
      <c r="W64" s="384">
        <f>IFERROR(SUM(W59:W62),"0")</f>
        <v>750</v>
      </c>
      <c r="X64" s="384">
        <f>IFERROR(SUM(X59:X62),"0")</f>
        <v>752.40000000000009</v>
      </c>
      <c r="Y64" s="37"/>
      <c r="Z64" s="385"/>
      <c r="AA64" s="385"/>
    </row>
    <row r="65" spans="1:67" ht="16.5" hidden="1" customHeight="1" x14ac:dyDescent="0.25">
      <c r="A65" s="388" t="s">
        <v>103</v>
      </c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87"/>
      <c r="P65" s="387"/>
      <c r="Q65" s="387"/>
      <c r="R65" s="387"/>
      <c r="S65" s="387"/>
      <c r="T65" s="387"/>
      <c r="U65" s="387"/>
      <c r="V65" s="387"/>
      <c r="W65" s="387"/>
      <c r="X65" s="387"/>
      <c r="Y65" s="387"/>
      <c r="Z65" s="376"/>
      <c r="AA65" s="376"/>
    </row>
    <row r="66" spans="1:67" ht="14.25" hidden="1" customHeight="1" x14ac:dyDescent="0.25">
      <c r="A66" s="389" t="s">
        <v>113</v>
      </c>
      <c r="B66" s="387"/>
      <c r="C66" s="387"/>
      <c r="D66" s="387"/>
      <c r="E66" s="387"/>
      <c r="F66" s="387"/>
      <c r="G66" s="387"/>
      <c r="H66" s="387"/>
      <c r="I66" s="387"/>
      <c r="J66" s="387"/>
      <c r="K66" s="387"/>
      <c r="L66" s="387"/>
      <c r="M66" s="387"/>
      <c r="N66" s="387"/>
      <c r="O66" s="387"/>
      <c r="P66" s="387"/>
      <c r="Q66" s="387"/>
      <c r="R66" s="387"/>
      <c r="S66" s="387"/>
      <c r="T66" s="387"/>
      <c r="U66" s="387"/>
      <c r="V66" s="387"/>
      <c r="W66" s="387"/>
      <c r="X66" s="387"/>
      <c r="Y66" s="387"/>
      <c r="Z66" s="375"/>
      <c r="AA66" s="375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01">
        <v>4607091382945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01">
        <v>4607091385670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6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391"/>
      <c r="Q68" s="391"/>
      <c r="R68" s="391"/>
      <c r="S68" s="392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1">
        <v>4607091385670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4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2">
        <v>170</v>
      </c>
      <c r="X69" s="383">
        <f t="shared" si="6"/>
        <v>172.8</v>
      </c>
      <c r="Y69" s="36">
        <f t="shared" si="7"/>
        <v>0.34799999999999998</v>
      </c>
      <c r="Z69" s="56"/>
      <c r="AA69" s="57"/>
      <c r="AE69" s="64"/>
      <c r="BB69" s="87" t="s">
        <v>1</v>
      </c>
      <c r="BL69" s="64">
        <f t="shared" si="8"/>
        <v>177.55555555555554</v>
      </c>
      <c r="BM69" s="64">
        <f t="shared" si="9"/>
        <v>180.48</v>
      </c>
      <c r="BN69" s="64">
        <f t="shared" si="10"/>
        <v>0.28108465608465605</v>
      </c>
      <c r="BO69" s="64">
        <f t="shared" si="11"/>
        <v>0.2857142857142857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01">
        <v>4680115883956</v>
      </c>
      <c r="E70" s="392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1">
        <v>4680115881327</v>
      </c>
      <c r="E71" s="392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92"/>
      <c r="T71" s="34"/>
      <c r="U71" s="34"/>
      <c r="V71" s="35" t="s">
        <v>66</v>
      </c>
      <c r="W71" s="382">
        <v>300</v>
      </c>
      <c r="X71" s="383">
        <f t="shared" si="6"/>
        <v>302.40000000000003</v>
      </c>
      <c r="Y71" s="36">
        <f t="shared" si="7"/>
        <v>0.60899999999999999</v>
      </c>
      <c r="Z71" s="56"/>
      <c r="AA71" s="57"/>
      <c r="AE71" s="64"/>
      <c r="BB71" s="89" t="s">
        <v>1</v>
      </c>
      <c r="BL71" s="64">
        <f t="shared" si="8"/>
        <v>313.33333333333331</v>
      </c>
      <c r="BM71" s="64">
        <f t="shared" si="9"/>
        <v>315.83999999999997</v>
      </c>
      <c r="BN71" s="64">
        <f t="shared" si="10"/>
        <v>0.49603174603174593</v>
      </c>
      <c r="BO71" s="64">
        <f t="shared" si="11"/>
        <v>0.5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01">
        <v>4680115882133</v>
      </c>
      <c r="E72" s="392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92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1">
        <v>4680115882133</v>
      </c>
      <c r="E73" s="392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2">
        <v>60</v>
      </c>
      <c r="X73" s="383">
        <f t="shared" si="6"/>
        <v>67.199999999999989</v>
      </c>
      <c r="Y73" s="36">
        <f t="shared" si="7"/>
        <v>0.1305</v>
      </c>
      <c r="Z73" s="56"/>
      <c r="AA73" s="57"/>
      <c r="AE73" s="64"/>
      <c r="BB73" s="91" t="s">
        <v>1</v>
      </c>
      <c r="BL73" s="64">
        <f t="shared" si="8"/>
        <v>62.571428571428569</v>
      </c>
      <c r="BM73" s="64">
        <f t="shared" si="9"/>
        <v>70.079999999999984</v>
      </c>
      <c r="BN73" s="64">
        <f t="shared" si="10"/>
        <v>9.5663265306122458E-2</v>
      </c>
      <c r="BO73" s="64">
        <f t="shared" si="11"/>
        <v>0.10714285714285712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1">
        <v>4607091382952</v>
      </c>
      <c r="E74" s="392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92"/>
      <c r="T74" s="34"/>
      <c r="U74" s="34"/>
      <c r="V74" s="35" t="s">
        <v>66</v>
      </c>
      <c r="W74" s="382">
        <v>4</v>
      </c>
      <c r="X74" s="383">
        <f t="shared" si="6"/>
        <v>6</v>
      </c>
      <c r="Y74" s="36">
        <f>IFERROR(IF(X74=0,"",ROUNDUP(X74/H74,0)*0.00753),"")</f>
        <v>1.506E-2</v>
      </c>
      <c r="Z74" s="56"/>
      <c r="AA74" s="57"/>
      <c r="AE74" s="64"/>
      <c r="BB74" s="92" t="s">
        <v>1</v>
      </c>
      <c r="BL74" s="64">
        <f t="shared" si="8"/>
        <v>4.2666666666666666</v>
      </c>
      <c r="BM74" s="64">
        <f t="shared" si="9"/>
        <v>6.4000000000000012</v>
      </c>
      <c r="BN74" s="64">
        <f t="shared" si="10"/>
        <v>8.5470085470085461E-3</v>
      </c>
      <c r="BO74" s="64">
        <f t="shared" si="11"/>
        <v>1.282051282051282E-2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01">
        <v>4680115882539</v>
      </c>
      <c r="E75" s="392"/>
      <c r="F75" s="381">
        <v>0.37</v>
      </c>
      <c r="G75" s="32">
        <v>10</v>
      </c>
      <c r="H75" s="381">
        <v>3.7</v>
      </c>
      <c r="I75" s="381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391"/>
      <c r="Q75" s="391"/>
      <c r="R75" s="391"/>
      <c r="S75" s="392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1">
        <v>4607091385687</v>
      </c>
      <c r="E76" s="392"/>
      <c r="F76" s="381">
        <v>0.4</v>
      </c>
      <c r="G76" s="32">
        <v>10</v>
      </c>
      <c r="H76" s="381">
        <v>4</v>
      </c>
      <c r="I76" s="381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391"/>
      <c r="Q76" s="391"/>
      <c r="R76" s="391"/>
      <c r="S76" s="392"/>
      <c r="T76" s="34"/>
      <c r="U76" s="34"/>
      <c r="V76" s="35" t="s">
        <v>66</v>
      </c>
      <c r="W76" s="382">
        <v>280</v>
      </c>
      <c r="X76" s="383">
        <f t="shared" si="6"/>
        <v>280</v>
      </c>
      <c r="Y76" s="36">
        <f t="shared" si="12"/>
        <v>0.65590000000000004</v>
      </c>
      <c r="Z76" s="56"/>
      <c r="AA76" s="57"/>
      <c r="AE76" s="64"/>
      <c r="BB76" s="94" t="s">
        <v>1</v>
      </c>
      <c r="BL76" s="64">
        <f t="shared" si="8"/>
        <v>296.8</v>
      </c>
      <c r="BM76" s="64">
        <f t="shared" si="9"/>
        <v>296.8</v>
      </c>
      <c r="BN76" s="64">
        <f t="shared" si="10"/>
        <v>0.58333333333333337</v>
      </c>
      <c r="BO76" s="64">
        <f t="shared" si="11"/>
        <v>0.58333333333333337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01">
        <v>4607091384604</v>
      </c>
      <c r="E77" s="392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92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01">
        <v>4680115880283</v>
      </c>
      <c r="E78" s="392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0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92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01">
        <v>4680115883949</v>
      </c>
      <c r="E79" s="392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92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01">
        <v>4680115881518</v>
      </c>
      <c r="E80" s="392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7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92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1">
        <v>4680115881303</v>
      </c>
      <c r="E81" s="392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2">
        <v>405</v>
      </c>
      <c r="X81" s="383">
        <f t="shared" si="6"/>
        <v>405</v>
      </c>
      <c r="Y81" s="36">
        <f t="shared" si="12"/>
        <v>0.84329999999999994</v>
      </c>
      <c r="Z81" s="56"/>
      <c r="AA81" s="57"/>
      <c r="AE81" s="64"/>
      <c r="BB81" s="99" t="s">
        <v>1</v>
      </c>
      <c r="BL81" s="64">
        <f t="shared" si="8"/>
        <v>423.9</v>
      </c>
      <c r="BM81" s="64">
        <f t="shared" si="9"/>
        <v>423.9</v>
      </c>
      <c r="BN81" s="64">
        <f t="shared" si="10"/>
        <v>0.75</v>
      </c>
      <c r="BO81" s="64">
        <f t="shared" si="11"/>
        <v>0.75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1">
        <v>4680115882577</v>
      </c>
      <c r="E82" s="392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92"/>
      <c r="T82" s="34"/>
      <c r="U82" s="34"/>
      <c r="V82" s="35" t="s">
        <v>66</v>
      </c>
      <c r="W82" s="382">
        <v>88</v>
      </c>
      <c r="X82" s="383">
        <f t="shared" si="6"/>
        <v>89.600000000000009</v>
      </c>
      <c r="Y82" s="36">
        <f>IFERROR(IF(X82=0,"",ROUNDUP(X82/H82,0)*0.00753),"")</f>
        <v>0.21084</v>
      </c>
      <c r="Z82" s="56"/>
      <c r="AA82" s="57"/>
      <c r="AE82" s="64"/>
      <c r="BB82" s="100" t="s">
        <v>1</v>
      </c>
      <c r="BL82" s="64">
        <f t="shared" si="8"/>
        <v>93.499999999999986</v>
      </c>
      <c r="BM82" s="64">
        <f t="shared" si="9"/>
        <v>95.2</v>
      </c>
      <c r="BN82" s="64">
        <f t="shared" si="10"/>
        <v>0.17628205128205127</v>
      </c>
      <c r="BO82" s="64">
        <f t="shared" si="11"/>
        <v>0.17948717948717949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01">
        <v>4680115882577</v>
      </c>
      <c r="E83" s="392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92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01">
        <v>4680115882720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92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01">
        <v>4680115880269</v>
      </c>
      <c r="E85" s="392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7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92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1">
        <v>4680115880429</v>
      </c>
      <c r="E86" s="392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5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92"/>
      <c r="T86" s="34"/>
      <c r="U86" s="34"/>
      <c r="V86" s="35" t="s">
        <v>66</v>
      </c>
      <c r="W86" s="382">
        <v>675</v>
      </c>
      <c r="X86" s="383">
        <f t="shared" si="6"/>
        <v>675</v>
      </c>
      <c r="Y86" s="36">
        <f>IFERROR(IF(X86=0,"",ROUNDUP(X86/H86,0)*0.00937),"")</f>
        <v>1.4055</v>
      </c>
      <c r="Z86" s="56"/>
      <c r="AA86" s="57"/>
      <c r="AE86" s="64"/>
      <c r="BB86" s="104" t="s">
        <v>1</v>
      </c>
      <c r="BL86" s="64">
        <f t="shared" si="8"/>
        <v>711</v>
      </c>
      <c r="BM86" s="64">
        <f t="shared" si="9"/>
        <v>711</v>
      </c>
      <c r="BN86" s="64">
        <f t="shared" si="10"/>
        <v>1.25</v>
      </c>
      <c r="BO86" s="64">
        <f t="shared" si="11"/>
        <v>1.25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01">
        <v>4680115881457</v>
      </c>
      <c r="E87" s="392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92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3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404"/>
      <c r="O88" s="397" t="s">
        <v>70</v>
      </c>
      <c r="P88" s="398"/>
      <c r="Q88" s="398"/>
      <c r="R88" s="398"/>
      <c r="S88" s="398"/>
      <c r="T88" s="398"/>
      <c r="U88" s="399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387.70899470899474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390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4.2180999999999997</v>
      </c>
      <c r="Z88" s="385"/>
      <c r="AA88" s="385"/>
    </row>
    <row r="89" spans="1:67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404"/>
      <c r="O89" s="397" t="s">
        <v>70</v>
      </c>
      <c r="P89" s="398"/>
      <c r="Q89" s="398"/>
      <c r="R89" s="398"/>
      <c r="S89" s="398"/>
      <c r="T89" s="398"/>
      <c r="U89" s="399"/>
      <c r="V89" s="37" t="s">
        <v>66</v>
      </c>
      <c r="W89" s="384">
        <f>IFERROR(SUM(W67:W87),"0")</f>
        <v>1982</v>
      </c>
      <c r="X89" s="384">
        <f>IFERROR(SUM(X67:X87),"0")</f>
        <v>1998</v>
      </c>
      <c r="Y89" s="37"/>
      <c r="Z89" s="385"/>
      <c r="AA89" s="385"/>
    </row>
    <row r="90" spans="1:67" ht="14.25" hidden="1" customHeight="1" x14ac:dyDescent="0.25">
      <c r="A90" s="389" t="s">
        <v>105</v>
      </c>
      <c r="B90" s="387"/>
      <c r="C90" s="387"/>
      <c r="D90" s="387"/>
      <c r="E90" s="387"/>
      <c r="F90" s="387"/>
      <c r="G90" s="387"/>
      <c r="H90" s="387"/>
      <c r="I90" s="387"/>
      <c r="J90" s="387"/>
      <c r="K90" s="387"/>
      <c r="L90" s="387"/>
      <c r="M90" s="387"/>
      <c r="N90" s="387"/>
      <c r="O90" s="387"/>
      <c r="P90" s="387"/>
      <c r="Q90" s="387"/>
      <c r="R90" s="387"/>
      <c r="S90" s="387"/>
      <c r="T90" s="387"/>
      <c r="U90" s="387"/>
      <c r="V90" s="387"/>
      <c r="W90" s="387"/>
      <c r="X90" s="387"/>
      <c r="Y90" s="387"/>
      <c r="Z90" s="375"/>
      <c r="AA90" s="375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01">
        <v>4680115881488</v>
      </c>
      <c r="E91" s="392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92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401">
        <v>4680115882775</v>
      </c>
      <c r="E92" s="392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127</v>
      </c>
      <c r="M92" s="33"/>
      <c r="N92" s="32">
        <v>50</v>
      </c>
      <c r="O92" s="77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92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401">
        <v>4680115880658</v>
      </c>
      <c r="E93" s="392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92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03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404"/>
      <c r="O94" s="397" t="s">
        <v>70</v>
      </c>
      <c r="P94" s="398"/>
      <c r="Q94" s="398"/>
      <c r="R94" s="398"/>
      <c r="S94" s="398"/>
      <c r="T94" s="398"/>
      <c r="U94" s="399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hidden="1" x14ac:dyDescent="0.2">
      <c r="A95" s="387"/>
      <c r="B95" s="387"/>
      <c r="C95" s="387"/>
      <c r="D95" s="387"/>
      <c r="E95" s="387"/>
      <c r="F95" s="387"/>
      <c r="G95" s="387"/>
      <c r="H95" s="387"/>
      <c r="I95" s="387"/>
      <c r="J95" s="387"/>
      <c r="K95" s="387"/>
      <c r="L95" s="387"/>
      <c r="M95" s="387"/>
      <c r="N95" s="404"/>
      <c r="O95" s="397" t="s">
        <v>70</v>
      </c>
      <c r="P95" s="398"/>
      <c r="Q95" s="398"/>
      <c r="R95" s="398"/>
      <c r="S95" s="398"/>
      <c r="T95" s="398"/>
      <c r="U95" s="399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hidden="1" customHeight="1" x14ac:dyDescent="0.25">
      <c r="A96" s="389" t="s">
        <v>61</v>
      </c>
      <c r="B96" s="387"/>
      <c r="C96" s="387"/>
      <c r="D96" s="387"/>
      <c r="E96" s="387"/>
      <c r="F96" s="387"/>
      <c r="G96" s="387"/>
      <c r="H96" s="387"/>
      <c r="I96" s="387"/>
      <c r="J96" s="387"/>
      <c r="K96" s="387"/>
      <c r="L96" s="387"/>
      <c r="M96" s="387"/>
      <c r="N96" s="387"/>
      <c r="O96" s="387"/>
      <c r="P96" s="387"/>
      <c r="Q96" s="387"/>
      <c r="R96" s="387"/>
      <c r="S96" s="387"/>
      <c r="T96" s="387"/>
      <c r="U96" s="387"/>
      <c r="V96" s="387"/>
      <c r="W96" s="387"/>
      <c r="X96" s="387"/>
      <c r="Y96" s="387"/>
      <c r="Z96" s="375"/>
      <c r="AA96" s="375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401">
        <v>4607091387667</v>
      </c>
      <c r="E97" s="392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92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401">
        <v>4607091387636</v>
      </c>
      <c r="E98" s="392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92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401">
        <v>4607091382426</v>
      </c>
      <c r="E99" s="392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92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401">
        <v>4607091386547</v>
      </c>
      <c r="E100" s="392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92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401">
        <v>4607091382464</v>
      </c>
      <c r="E101" s="392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92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401">
        <v>4680115883444</v>
      </c>
      <c r="E102" s="392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92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1">
        <v>4680115883444</v>
      </c>
      <c r="E103" s="392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2">
        <v>38.5</v>
      </c>
      <c r="X103" s="383">
        <f t="shared" si="13"/>
        <v>39.199999999999996</v>
      </c>
      <c r="Y103" s="36">
        <f>IFERROR(IF(X103=0,"",ROUNDUP(X103/H103,0)*0.00753),"")</f>
        <v>0.10542</v>
      </c>
      <c r="Z103" s="56"/>
      <c r="AA103" s="57"/>
      <c r="AE103" s="64"/>
      <c r="BB103" s="115" t="s">
        <v>1</v>
      </c>
      <c r="BL103" s="64">
        <f t="shared" si="14"/>
        <v>42.460000000000008</v>
      </c>
      <c r="BM103" s="64">
        <f t="shared" si="15"/>
        <v>43.231999999999999</v>
      </c>
      <c r="BN103" s="64">
        <f t="shared" si="16"/>
        <v>8.8141025641025633E-2</v>
      </c>
      <c r="BO103" s="64">
        <f t="shared" si="17"/>
        <v>8.9743589743589744E-2</v>
      </c>
    </row>
    <row r="104" spans="1:67" x14ac:dyDescent="0.2">
      <c r="A104" s="403"/>
      <c r="B104" s="387"/>
      <c r="C104" s="387"/>
      <c r="D104" s="387"/>
      <c r="E104" s="387"/>
      <c r="F104" s="387"/>
      <c r="G104" s="387"/>
      <c r="H104" s="387"/>
      <c r="I104" s="387"/>
      <c r="J104" s="387"/>
      <c r="K104" s="387"/>
      <c r="L104" s="387"/>
      <c r="M104" s="387"/>
      <c r="N104" s="404"/>
      <c r="O104" s="397" t="s">
        <v>70</v>
      </c>
      <c r="P104" s="398"/>
      <c r="Q104" s="398"/>
      <c r="R104" s="398"/>
      <c r="S104" s="398"/>
      <c r="T104" s="398"/>
      <c r="U104" s="399"/>
      <c r="V104" s="37" t="s">
        <v>71</v>
      </c>
      <c r="W104" s="384">
        <f>IFERROR(W97/H97,"0")+IFERROR(W98/H98,"0")+IFERROR(W99/H99,"0")+IFERROR(W100/H100,"0")+IFERROR(W101/H101,"0")+IFERROR(W102/H102,"0")+IFERROR(W103/H103,"0")</f>
        <v>13.75</v>
      </c>
      <c r="X104" s="384">
        <f>IFERROR(X97/H97,"0")+IFERROR(X98/H98,"0")+IFERROR(X99/H99,"0")+IFERROR(X100/H100,"0")+IFERROR(X101/H101,"0")+IFERROR(X102/H102,"0")+IFERROR(X103/H103,"0")</f>
        <v>14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0.10542</v>
      </c>
      <c r="Z104" s="385"/>
      <c r="AA104" s="385"/>
    </row>
    <row r="105" spans="1:67" x14ac:dyDescent="0.2">
      <c r="A105" s="387"/>
      <c r="B105" s="387"/>
      <c r="C105" s="387"/>
      <c r="D105" s="387"/>
      <c r="E105" s="387"/>
      <c r="F105" s="387"/>
      <c r="G105" s="387"/>
      <c r="H105" s="387"/>
      <c r="I105" s="387"/>
      <c r="J105" s="387"/>
      <c r="K105" s="387"/>
      <c r="L105" s="387"/>
      <c r="M105" s="387"/>
      <c r="N105" s="404"/>
      <c r="O105" s="397" t="s">
        <v>70</v>
      </c>
      <c r="P105" s="398"/>
      <c r="Q105" s="398"/>
      <c r="R105" s="398"/>
      <c r="S105" s="398"/>
      <c r="T105" s="398"/>
      <c r="U105" s="399"/>
      <c r="V105" s="37" t="s">
        <v>66</v>
      </c>
      <c r="W105" s="384">
        <f>IFERROR(SUM(W97:W103),"0")</f>
        <v>38.5</v>
      </c>
      <c r="X105" s="384">
        <f>IFERROR(SUM(X97:X103),"0")</f>
        <v>39.199999999999996</v>
      </c>
      <c r="Y105" s="37"/>
      <c r="Z105" s="385"/>
      <c r="AA105" s="385"/>
    </row>
    <row r="106" spans="1:67" ht="14.25" hidden="1" customHeight="1" x14ac:dyDescent="0.25">
      <c r="A106" s="389" t="s">
        <v>72</v>
      </c>
      <c r="B106" s="387"/>
      <c r="C106" s="387"/>
      <c r="D106" s="387"/>
      <c r="E106" s="387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  <c r="X106" s="387"/>
      <c r="Y106" s="387"/>
      <c r="Z106" s="375"/>
      <c r="AA106" s="375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401">
        <v>4607091386967</v>
      </c>
      <c r="E107" s="392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127</v>
      </c>
      <c r="M107" s="33"/>
      <c r="N107" s="32">
        <v>45</v>
      </c>
      <c r="O107" s="4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92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1">
        <v>4607091386967</v>
      </c>
      <c r="E108" s="392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92"/>
      <c r="T108" s="34"/>
      <c r="U108" s="34"/>
      <c r="V108" s="35" t="s">
        <v>66</v>
      </c>
      <c r="W108" s="382">
        <v>150</v>
      </c>
      <c r="X108" s="383">
        <f t="shared" si="18"/>
        <v>151.20000000000002</v>
      </c>
      <c r="Y108" s="36">
        <f>IFERROR(IF(X108=0,"",ROUNDUP(X108/H108,0)*0.02175),"")</f>
        <v>0.39149999999999996</v>
      </c>
      <c r="Z108" s="56"/>
      <c r="AA108" s="57"/>
      <c r="AE108" s="64"/>
      <c r="BB108" s="117" t="s">
        <v>1</v>
      </c>
      <c r="BL108" s="64">
        <f t="shared" si="19"/>
        <v>160.07142857142858</v>
      </c>
      <c r="BM108" s="64">
        <f t="shared" si="20"/>
        <v>161.35200000000003</v>
      </c>
      <c r="BN108" s="64">
        <f t="shared" si="21"/>
        <v>0.31887755102040816</v>
      </c>
      <c r="BO108" s="64">
        <f t="shared" si="22"/>
        <v>0.3214285714285714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1">
        <v>4607091385304</v>
      </c>
      <c r="E109" s="392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92"/>
      <c r="T109" s="34"/>
      <c r="U109" s="34"/>
      <c r="V109" s="35" t="s">
        <v>66</v>
      </c>
      <c r="W109" s="382">
        <v>50</v>
      </c>
      <c r="X109" s="383">
        <f t="shared" si="18"/>
        <v>50.400000000000006</v>
      </c>
      <c r="Y109" s="36">
        <f>IFERROR(IF(X109=0,"",ROUNDUP(X109/H109,0)*0.02175),"")</f>
        <v>0.1305</v>
      </c>
      <c r="Z109" s="56"/>
      <c r="AA109" s="57"/>
      <c r="AE109" s="64"/>
      <c r="BB109" s="118" t="s">
        <v>1</v>
      </c>
      <c r="BL109" s="64">
        <f t="shared" si="19"/>
        <v>53.357142857142861</v>
      </c>
      <c r="BM109" s="64">
        <f t="shared" si="20"/>
        <v>53.784000000000006</v>
      </c>
      <c r="BN109" s="64">
        <f t="shared" si="21"/>
        <v>0.10629251700680271</v>
      </c>
      <c r="BO109" s="64">
        <f t="shared" si="22"/>
        <v>0.10714285714285714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401">
        <v>4607091386264</v>
      </c>
      <c r="E110" s="392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92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401">
        <v>4680115882584</v>
      </c>
      <c r="E111" s="392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92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1">
        <v>4680115882584</v>
      </c>
      <c r="E112" s="392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92"/>
      <c r="T112" s="34"/>
      <c r="U112" s="34"/>
      <c r="V112" s="35" t="s">
        <v>66</v>
      </c>
      <c r="W112" s="382">
        <v>72.600000000000009</v>
      </c>
      <c r="X112" s="383">
        <f t="shared" si="18"/>
        <v>73.92</v>
      </c>
      <c r="Y112" s="36">
        <f>IFERROR(IF(X112=0,"",ROUNDUP(X112/H112,0)*0.00753),"")</f>
        <v>0.21084</v>
      </c>
      <c r="Z112" s="56"/>
      <c r="AA112" s="57"/>
      <c r="AE112" s="64"/>
      <c r="BB112" s="121" t="s">
        <v>1</v>
      </c>
      <c r="BL112" s="64">
        <f t="shared" si="19"/>
        <v>80.52000000000001</v>
      </c>
      <c r="BM112" s="64">
        <f t="shared" si="20"/>
        <v>81.983999999999995</v>
      </c>
      <c r="BN112" s="64">
        <f t="shared" si="21"/>
        <v>0.17628205128205129</v>
      </c>
      <c r="BO112" s="64">
        <f t="shared" si="22"/>
        <v>0.17948717948717949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1">
        <v>4607091385731</v>
      </c>
      <c r="E113" s="392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127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2">
        <v>495</v>
      </c>
      <c r="X113" s="383">
        <f t="shared" si="18"/>
        <v>496.8</v>
      </c>
      <c r="Y113" s="36">
        <f>IFERROR(IF(X113=0,"",ROUNDUP(X113/H113,0)*0.00753),"")</f>
        <v>1.3855200000000001</v>
      </c>
      <c r="Z113" s="56"/>
      <c r="AA113" s="57"/>
      <c r="AE113" s="64"/>
      <c r="BB113" s="122" t="s">
        <v>1</v>
      </c>
      <c r="BL113" s="64">
        <f t="shared" si="19"/>
        <v>544.86666666666667</v>
      </c>
      <c r="BM113" s="64">
        <f t="shared" si="20"/>
        <v>546.84799999999996</v>
      </c>
      <c r="BN113" s="64">
        <f t="shared" si="21"/>
        <v>1.175213675213675</v>
      </c>
      <c r="BO113" s="64">
        <f t="shared" si="22"/>
        <v>1.1794871794871795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401">
        <v>4680115880894</v>
      </c>
      <c r="E114" s="392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47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92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01">
        <v>4680115880214</v>
      </c>
      <c r="E115" s="392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92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401">
        <v>4680115885233</v>
      </c>
      <c r="E116" s="392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127</v>
      </c>
      <c r="M116" s="33"/>
      <c r="N116" s="32">
        <v>40</v>
      </c>
      <c r="O116" s="624" t="s">
        <v>201</v>
      </c>
      <c r="P116" s="391"/>
      <c r="Q116" s="391"/>
      <c r="R116" s="391"/>
      <c r="S116" s="392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401">
        <v>4680115884915</v>
      </c>
      <c r="E117" s="392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127</v>
      </c>
      <c r="M117" s="33"/>
      <c r="N117" s="32">
        <v>40</v>
      </c>
      <c r="O117" s="482" t="s">
        <v>204</v>
      </c>
      <c r="P117" s="391"/>
      <c r="Q117" s="391"/>
      <c r="R117" s="391"/>
      <c r="S117" s="392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1">
        <v>4607091385427</v>
      </c>
      <c r="E118" s="392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92"/>
      <c r="T118" s="34"/>
      <c r="U118" s="34"/>
      <c r="V118" s="35" t="s">
        <v>66</v>
      </c>
      <c r="W118" s="382">
        <v>45</v>
      </c>
      <c r="X118" s="383">
        <f t="shared" si="18"/>
        <v>45</v>
      </c>
      <c r="Y118" s="36">
        <f>IFERROR(IF(X118=0,"",ROUNDUP(X118/H118,0)*0.00753),"")</f>
        <v>0.11295000000000001</v>
      </c>
      <c r="Z118" s="56"/>
      <c r="AA118" s="57"/>
      <c r="AE118" s="64"/>
      <c r="BB118" s="127" t="s">
        <v>1</v>
      </c>
      <c r="BL118" s="64">
        <f t="shared" si="19"/>
        <v>49.079999999999991</v>
      </c>
      <c r="BM118" s="64">
        <f t="shared" si="20"/>
        <v>49.079999999999991</v>
      </c>
      <c r="BN118" s="64">
        <f t="shared" si="21"/>
        <v>9.6153846153846145E-2</v>
      </c>
      <c r="BO118" s="64">
        <f t="shared" si="22"/>
        <v>9.6153846153846145E-2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401">
        <v>4680115882645</v>
      </c>
      <c r="E119" s="392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92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401">
        <v>4680115884311</v>
      </c>
      <c r="E120" s="392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127</v>
      </c>
      <c r="M120" s="33"/>
      <c r="N120" s="32">
        <v>40</v>
      </c>
      <c r="O120" s="708" t="s">
        <v>211</v>
      </c>
      <c r="P120" s="391"/>
      <c r="Q120" s="391"/>
      <c r="R120" s="391"/>
      <c r="S120" s="392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401">
        <v>4680115884403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91"/>
      <c r="Q121" s="391"/>
      <c r="R121" s="391"/>
      <c r="S121" s="392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3"/>
      <c r="B122" s="387"/>
      <c r="C122" s="387"/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404"/>
      <c r="O122" s="397" t="s">
        <v>70</v>
      </c>
      <c r="P122" s="398"/>
      <c r="Q122" s="398"/>
      <c r="R122" s="398"/>
      <c r="S122" s="398"/>
      <c r="T122" s="398"/>
      <c r="U122" s="399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249.64285714285711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251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2.2313100000000001</v>
      </c>
      <c r="Z122" s="385"/>
      <c r="AA122" s="385"/>
    </row>
    <row r="123" spans="1:67" x14ac:dyDescent="0.2">
      <c r="A123" s="387"/>
      <c r="B123" s="387"/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404"/>
      <c r="O123" s="397" t="s">
        <v>70</v>
      </c>
      <c r="P123" s="398"/>
      <c r="Q123" s="398"/>
      <c r="R123" s="398"/>
      <c r="S123" s="398"/>
      <c r="T123" s="398"/>
      <c r="U123" s="399"/>
      <c r="V123" s="37" t="s">
        <v>66</v>
      </c>
      <c r="W123" s="384">
        <f>IFERROR(SUM(W107:W121),"0")</f>
        <v>812.6</v>
      </c>
      <c r="X123" s="384">
        <f>IFERROR(SUM(X107:X121),"0")</f>
        <v>817.32</v>
      </c>
      <c r="Y123" s="37"/>
      <c r="Z123" s="385"/>
      <c r="AA123" s="385"/>
    </row>
    <row r="124" spans="1:67" ht="14.25" hidden="1" customHeight="1" x14ac:dyDescent="0.25">
      <c r="A124" s="389" t="s">
        <v>215</v>
      </c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  <c r="X124" s="387"/>
      <c r="Y124" s="387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401">
        <v>4680115881532</v>
      </c>
      <c r="E125" s="392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92"/>
      <c r="T125" s="34"/>
      <c r="U125" s="34"/>
      <c r="V125" s="35" t="s">
        <v>66</v>
      </c>
      <c r="W125" s="382">
        <v>50</v>
      </c>
      <c r="X125" s="383">
        <f>IFERROR(IF(W125="",0,CEILING((W125/$H125),1)*$H125),"")</f>
        <v>50.400000000000006</v>
      </c>
      <c r="Y125" s="36">
        <f>IFERROR(IF(X125=0,"",ROUNDUP(X125/H125,0)*0.02175),"")</f>
        <v>0.1305</v>
      </c>
      <c r="Z125" s="56"/>
      <c r="AA125" s="57"/>
      <c r="AE125" s="64"/>
      <c r="BB125" s="131" t="s">
        <v>1</v>
      </c>
      <c r="BL125" s="64">
        <f>IFERROR(W125*I125/H125,"0")</f>
        <v>53.357142857142861</v>
      </c>
      <c r="BM125" s="64">
        <f>IFERROR(X125*I125/H125,"0")</f>
        <v>53.784000000000006</v>
      </c>
      <c r="BN125" s="64">
        <f>IFERROR(1/J125*(W125/H125),"0")</f>
        <v>0.10629251700680271</v>
      </c>
      <c r="BO125" s="64">
        <f>IFERROR(1/J125*(X125/H125),"0")</f>
        <v>0.10714285714285714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401">
        <v>4680115881532</v>
      </c>
      <c r="E126" s="392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401">
        <v>4680115882652</v>
      </c>
      <c r="E127" s="392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92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401">
        <v>4680115880238</v>
      </c>
      <c r="E128" s="392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92"/>
      <c r="T128" s="34"/>
      <c r="U128" s="34"/>
      <c r="V128" s="35" t="s">
        <v>66</v>
      </c>
      <c r="W128" s="382">
        <v>66</v>
      </c>
      <c r="X128" s="383">
        <f>IFERROR(IF(W128="",0,CEILING((W128/$H128),1)*$H128),"")</f>
        <v>67.319999999999993</v>
      </c>
      <c r="Y128" s="36">
        <f>IFERROR(IF(X128=0,"",ROUNDUP(X128/H128,0)*0.00753),"")</f>
        <v>0.25602000000000003</v>
      </c>
      <c r="Z128" s="56"/>
      <c r="AA128" s="57"/>
      <c r="AE128" s="64"/>
      <c r="BB128" s="134" t="s">
        <v>1</v>
      </c>
      <c r="BL128" s="64">
        <f>IFERROR(W128*I128/H128,"0")</f>
        <v>75.266666666666666</v>
      </c>
      <c r="BM128" s="64">
        <f>IFERROR(X128*I128/H128,"0")</f>
        <v>76.771999999999991</v>
      </c>
      <c r="BN128" s="64">
        <f>IFERROR(1/J128*(W128/H128),"0")</f>
        <v>0.21367521367521369</v>
      </c>
      <c r="BO128" s="64">
        <f>IFERROR(1/J128*(X128/H128),"0")</f>
        <v>0.21794871794871795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401">
        <v>4680115881464</v>
      </c>
      <c r="E129" s="392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127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92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3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404"/>
      <c r="O130" s="397" t="s">
        <v>70</v>
      </c>
      <c r="P130" s="398"/>
      <c r="Q130" s="398"/>
      <c r="R130" s="398"/>
      <c r="S130" s="398"/>
      <c r="T130" s="398"/>
      <c r="U130" s="399"/>
      <c r="V130" s="37" t="s">
        <v>71</v>
      </c>
      <c r="W130" s="384">
        <f>IFERROR(W125/H125,"0")+IFERROR(W126/H126,"0")+IFERROR(W127/H127,"0")+IFERROR(W128/H128,"0")+IFERROR(W129/H129,"0")</f>
        <v>39.285714285714292</v>
      </c>
      <c r="X130" s="384">
        <f>IFERROR(X125/H125,"0")+IFERROR(X126/H126,"0")+IFERROR(X127/H127,"0")+IFERROR(X128/H128,"0")+IFERROR(X129/H129,"0")</f>
        <v>40</v>
      </c>
      <c r="Y130" s="384">
        <f>IFERROR(IF(Y125="",0,Y125),"0")+IFERROR(IF(Y126="",0,Y126),"0")+IFERROR(IF(Y127="",0,Y127),"0")+IFERROR(IF(Y128="",0,Y128),"0")+IFERROR(IF(Y129="",0,Y129),"0")</f>
        <v>0.38652000000000003</v>
      </c>
      <c r="Z130" s="385"/>
      <c r="AA130" s="385"/>
    </row>
    <row r="131" spans="1:67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404"/>
      <c r="O131" s="397" t="s">
        <v>70</v>
      </c>
      <c r="P131" s="398"/>
      <c r="Q131" s="398"/>
      <c r="R131" s="398"/>
      <c r="S131" s="398"/>
      <c r="T131" s="398"/>
      <c r="U131" s="399"/>
      <c r="V131" s="37" t="s">
        <v>66</v>
      </c>
      <c r="W131" s="384">
        <f>IFERROR(SUM(W125:W129),"0")</f>
        <v>116</v>
      </c>
      <c r="X131" s="384">
        <f>IFERROR(SUM(X125:X129),"0")</f>
        <v>117.72</v>
      </c>
      <c r="Y131" s="37"/>
      <c r="Z131" s="385"/>
      <c r="AA131" s="385"/>
    </row>
    <row r="132" spans="1:67" ht="16.5" hidden="1" customHeight="1" x14ac:dyDescent="0.25">
      <c r="A132" s="388" t="s">
        <v>225</v>
      </c>
      <c r="B132" s="387"/>
      <c r="C132" s="387"/>
      <c r="D132" s="387"/>
      <c r="E132" s="387"/>
      <c r="F132" s="387"/>
      <c r="G132" s="387"/>
      <c r="H132" s="387"/>
      <c r="I132" s="387"/>
      <c r="J132" s="387"/>
      <c r="K132" s="387"/>
      <c r="L132" s="387"/>
      <c r="M132" s="387"/>
      <c r="N132" s="387"/>
      <c r="O132" s="387"/>
      <c r="P132" s="387"/>
      <c r="Q132" s="387"/>
      <c r="R132" s="387"/>
      <c r="S132" s="387"/>
      <c r="T132" s="387"/>
      <c r="U132" s="387"/>
      <c r="V132" s="387"/>
      <c r="W132" s="387"/>
      <c r="X132" s="387"/>
      <c r="Y132" s="387"/>
      <c r="Z132" s="376"/>
      <c r="AA132" s="376"/>
    </row>
    <row r="133" spans="1:67" ht="14.25" hidden="1" customHeight="1" x14ac:dyDescent="0.25">
      <c r="A133" s="389" t="s">
        <v>72</v>
      </c>
      <c r="B133" s="387"/>
      <c r="C133" s="387"/>
      <c r="D133" s="387"/>
      <c r="E133" s="387"/>
      <c r="F133" s="387"/>
      <c r="G133" s="387"/>
      <c r="H133" s="387"/>
      <c r="I133" s="387"/>
      <c r="J133" s="387"/>
      <c r="K133" s="387"/>
      <c r="L133" s="387"/>
      <c r="M133" s="387"/>
      <c r="N133" s="387"/>
      <c r="O133" s="387"/>
      <c r="P133" s="387"/>
      <c r="Q133" s="387"/>
      <c r="R133" s="387"/>
      <c r="S133" s="387"/>
      <c r="T133" s="387"/>
      <c r="U133" s="387"/>
      <c r="V133" s="387"/>
      <c r="W133" s="387"/>
      <c r="X133" s="387"/>
      <c r="Y133" s="387"/>
      <c r="Z133" s="375"/>
      <c r="AA133" s="375"/>
    </row>
    <row r="134" spans="1:67" ht="27" hidden="1" customHeight="1" x14ac:dyDescent="0.25">
      <c r="A134" s="54" t="s">
        <v>226</v>
      </c>
      <c r="B134" s="54" t="s">
        <v>227</v>
      </c>
      <c r="C134" s="31">
        <v>4301051360</v>
      </c>
      <c r="D134" s="401">
        <v>4607091385168</v>
      </c>
      <c r="E134" s="392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127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401">
        <v>4607091385168</v>
      </c>
      <c r="E135" s="392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2">
        <v>550</v>
      </c>
      <c r="X135" s="383">
        <f>IFERROR(IF(W135="",0,CEILING((W135/$H135),1)*$H135),"")</f>
        <v>554.4</v>
      </c>
      <c r="Y135" s="36">
        <f>IFERROR(IF(X135=0,"",ROUNDUP(X135/H135,0)*0.02175),"")</f>
        <v>1.4355</v>
      </c>
      <c r="Z135" s="56"/>
      <c r="AA135" s="57"/>
      <c r="AE135" s="64"/>
      <c r="BB135" s="137" t="s">
        <v>1</v>
      </c>
      <c r="BL135" s="64">
        <f>IFERROR(W135*I135/H135,"0")</f>
        <v>586.53571428571433</v>
      </c>
      <c r="BM135" s="64">
        <f>IFERROR(X135*I135/H135,"0")</f>
        <v>591.22799999999995</v>
      </c>
      <c r="BN135" s="64">
        <f>IFERROR(1/J135*(W135/H135),"0")</f>
        <v>1.1692176870748296</v>
      </c>
      <c r="BO135" s="64">
        <f>IFERROR(1/J135*(X135/H135),"0")</f>
        <v>1.1785714285714286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401">
        <v>4607091383256</v>
      </c>
      <c r="E136" s="392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127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92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401">
        <v>4607091385748</v>
      </c>
      <c r="E137" s="392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127</v>
      </c>
      <c r="M137" s="33"/>
      <c r="N137" s="32">
        <v>45</v>
      </c>
      <c r="O137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92"/>
      <c r="T137" s="34"/>
      <c r="U137" s="34"/>
      <c r="V137" s="35" t="s">
        <v>66</v>
      </c>
      <c r="W137" s="382">
        <v>495</v>
      </c>
      <c r="X137" s="383">
        <f>IFERROR(IF(W137="",0,CEILING((W137/$H137),1)*$H137),"")</f>
        <v>496.8</v>
      </c>
      <c r="Y137" s="36">
        <f>IFERROR(IF(X137=0,"",ROUNDUP(X137/H137,0)*0.00753),"")</f>
        <v>1.3855200000000001</v>
      </c>
      <c r="Z137" s="56"/>
      <c r="AA137" s="57"/>
      <c r="AE137" s="64"/>
      <c r="BB137" s="139" t="s">
        <v>1</v>
      </c>
      <c r="BL137" s="64">
        <f>IFERROR(W137*I137/H137,"0")</f>
        <v>544.86666666666667</v>
      </c>
      <c r="BM137" s="64">
        <f>IFERROR(X137*I137/H137,"0")</f>
        <v>546.84799999999996</v>
      </c>
      <c r="BN137" s="64">
        <f>IFERROR(1/J137*(W137/H137),"0")</f>
        <v>1.175213675213675</v>
      </c>
      <c r="BO137" s="64">
        <f>IFERROR(1/J137*(X137/H137),"0")</f>
        <v>1.1794871794871795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401">
        <v>4680115884533</v>
      </c>
      <c r="E138" s="392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92"/>
      <c r="T138" s="34"/>
      <c r="U138" s="34"/>
      <c r="V138" s="35" t="s">
        <v>66</v>
      </c>
      <c r="W138" s="382">
        <v>9</v>
      </c>
      <c r="X138" s="383">
        <f>IFERROR(IF(W138="",0,CEILING((W138/$H138),1)*$H138),"")</f>
        <v>9</v>
      </c>
      <c r="Y138" s="36">
        <f>IFERROR(IF(X138=0,"",ROUNDUP(X138/H138,0)*0.00753),"")</f>
        <v>3.7650000000000003E-2</v>
      </c>
      <c r="Z138" s="56"/>
      <c r="AA138" s="57"/>
      <c r="AE138" s="64"/>
      <c r="BB138" s="140" t="s">
        <v>1</v>
      </c>
      <c r="BL138" s="64">
        <f>IFERROR(W138*I138/H138,"0")</f>
        <v>10</v>
      </c>
      <c r="BM138" s="64">
        <f>IFERROR(X138*I138/H138,"0")</f>
        <v>10</v>
      </c>
      <c r="BN138" s="64">
        <f>IFERROR(1/J138*(W138/H138),"0")</f>
        <v>3.2051282051282048E-2</v>
      </c>
      <c r="BO138" s="64">
        <f>IFERROR(1/J138*(X138/H138),"0")</f>
        <v>3.2051282051282048E-2</v>
      </c>
    </row>
    <row r="139" spans="1:67" x14ac:dyDescent="0.2">
      <c r="A139" s="403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404"/>
      <c r="O139" s="397" t="s">
        <v>70</v>
      </c>
      <c r="P139" s="398"/>
      <c r="Q139" s="398"/>
      <c r="R139" s="398"/>
      <c r="S139" s="398"/>
      <c r="T139" s="398"/>
      <c r="U139" s="399"/>
      <c r="V139" s="37" t="s">
        <v>71</v>
      </c>
      <c r="W139" s="384">
        <f>IFERROR(W134/H134,"0")+IFERROR(W135/H135,"0")+IFERROR(W136/H136,"0")+IFERROR(W137/H137,"0")+IFERROR(W138/H138,"0")</f>
        <v>253.8095238095238</v>
      </c>
      <c r="X139" s="384">
        <f>IFERROR(X134/H134,"0")+IFERROR(X135/H135,"0")+IFERROR(X136/H136,"0")+IFERROR(X137/H137,"0")+IFERROR(X138/H138,"0")</f>
        <v>255</v>
      </c>
      <c r="Y139" s="384">
        <f>IFERROR(IF(Y134="",0,Y134),"0")+IFERROR(IF(Y135="",0,Y135),"0")+IFERROR(IF(Y136="",0,Y136),"0")+IFERROR(IF(Y137="",0,Y137),"0")+IFERROR(IF(Y138="",0,Y138),"0")</f>
        <v>2.85867</v>
      </c>
      <c r="Z139" s="385"/>
      <c r="AA139" s="385"/>
    </row>
    <row r="140" spans="1:67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404"/>
      <c r="O140" s="397" t="s">
        <v>70</v>
      </c>
      <c r="P140" s="398"/>
      <c r="Q140" s="398"/>
      <c r="R140" s="398"/>
      <c r="S140" s="398"/>
      <c r="T140" s="398"/>
      <c r="U140" s="399"/>
      <c r="V140" s="37" t="s">
        <v>66</v>
      </c>
      <c r="W140" s="384">
        <f>IFERROR(SUM(W134:W138),"0")</f>
        <v>1054</v>
      </c>
      <c r="X140" s="384">
        <f>IFERROR(SUM(X134:X138),"0")</f>
        <v>1060.2</v>
      </c>
      <c r="Y140" s="37"/>
      <c r="Z140" s="385"/>
      <c r="AA140" s="385"/>
    </row>
    <row r="141" spans="1:67" ht="27.75" hidden="1" customHeight="1" x14ac:dyDescent="0.2">
      <c r="A141" s="458" t="s">
        <v>235</v>
      </c>
      <c r="B141" s="459"/>
      <c r="C141" s="459"/>
      <c r="D141" s="459"/>
      <c r="E141" s="459"/>
      <c r="F141" s="459"/>
      <c r="G141" s="459"/>
      <c r="H141" s="459"/>
      <c r="I141" s="459"/>
      <c r="J141" s="459"/>
      <c r="K141" s="459"/>
      <c r="L141" s="459"/>
      <c r="M141" s="459"/>
      <c r="N141" s="459"/>
      <c r="O141" s="459"/>
      <c r="P141" s="459"/>
      <c r="Q141" s="459"/>
      <c r="R141" s="459"/>
      <c r="S141" s="459"/>
      <c r="T141" s="459"/>
      <c r="U141" s="459"/>
      <c r="V141" s="459"/>
      <c r="W141" s="459"/>
      <c r="X141" s="459"/>
      <c r="Y141" s="459"/>
      <c r="Z141" s="48"/>
      <c r="AA141" s="48"/>
    </row>
    <row r="142" spans="1:67" ht="16.5" hidden="1" customHeight="1" x14ac:dyDescent="0.25">
      <c r="A142" s="388" t="s">
        <v>236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376"/>
      <c r="AA142" s="376"/>
    </row>
    <row r="143" spans="1:67" ht="14.25" hidden="1" customHeight="1" x14ac:dyDescent="0.25">
      <c r="A143" s="389" t="s">
        <v>113</v>
      </c>
      <c r="B143" s="387"/>
      <c r="C143" s="387"/>
      <c r="D143" s="387"/>
      <c r="E143" s="387"/>
      <c r="F143" s="387"/>
      <c r="G143" s="387"/>
      <c r="H143" s="387"/>
      <c r="I143" s="387"/>
      <c r="J143" s="387"/>
      <c r="K143" s="387"/>
      <c r="L143" s="387"/>
      <c r="M143" s="387"/>
      <c r="N143" s="387"/>
      <c r="O143" s="387"/>
      <c r="P143" s="387"/>
      <c r="Q143" s="387"/>
      <c r="R143" s="387"/>
      <c r="S143" s="387"/>
      <c r="T143" s="387"/>
      <c r="U143" s="387"/>
      <c r="V143" s="387"/>
      <c r="W143" s="387"/>
      <c r="X143" s="387"/>
      <c r="Y143" s="387"/>
      <c r="Z143" s="375"/>
      <c r="AA143" s="375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401">
        <v>4607091383423</v>
      </c>
      <c r="E144" s="392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127</v>
      </c>
      <c r="M144" s="33"/>
      <c r="N144" s="32">
        <v>35</v>
      </c>
      <c r="O144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401">
        <v>4680115885707</v>
      </c>
      <c r="E145" s="392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7" t="s">
        <v>241</v>
      </c>
      <c r="P145" s="391"/>
      <c r="Q145" s="391"/>
      <c r="R145" s="391"/>
      <c r="S145" s="392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401">
        <v>4680115885660</v>
      </c>
      <c r="E146" s="392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3" t="s">
        <v>244</v>
      </c>
      <c r="P146" s="391"/>
      <c r="Q146" s="391"/>
      <c r="R146" s="391"/>
      <c r="S146" s="392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401">
        <v>4680115885691</v>
      </c>
      <c r="E147" s="392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6" t="s">
        <v>247</v>
      </c>
      <c r="P147" s="391"/>
      <c r="Q147" s="391"/>
      <c r="R147" s="391"/>
      <c r="S147" s="392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4301011877</v>
      </c>
      <c r="D148" s="401">
        <v>4680115885714</v>
      </c>
      <c r="E148" s="392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0" t="s">
        <v>250</v>
      </c>
      <c r="P148" s="391"/>
      <c r="Q148" s="391"/>
      <c r="R148" s="391"/>
      <c r="S148" s="392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idden="1" x14ac:dyDescent="0.2">
      <c r="A149" s="403"/>
      <c r="B149" s="387"/>
      <c r="C149" s="387"/>
      <c r="D149" s="387"/>
      <c r="E149" s="387"/>
      <c r="F149" s="387"/>
      <c r="G149" s="387"/>
      <c r="H149" s="387"/>
      <c r="I149" s="387"/>
      <c r="J149" s="387"/>
      <c r="K149" s="387"/>
      <c r="L149" s="387"/>
      <c r="M149" s="387"/>
      <c r="N149" s="404"/>
      <c r="O149" s="397" t="s">
        <v>70</v>
      </c>
      <c r="P149" s="398"/>
      <c r="Q149" s="398"/>
      <c r="R149" s="398"/>
      <c r="S149" s="398"/>
      <c r="T149" s="398"/>
      <c r="U149" s="399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404"/>
      <c r="O150" s="397" t="s">
        <v>70</v>
      </c>
      <c r="P150" s="398"/>
      <c r="Q150" s="398"/>
      <c r="R150" s="398"/>
      <c r="S150" s="398"/>
      <c r="T150" s="398"/>
      <c r="U150" s="399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hidden="1" customHeight="1" x14ac:dyDescent="0.25">
      <c r="A151" s="388" t="s">
        <v>251</v>
      </c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87"/>
      <c r="P151" s="387"/>
      <c r="Q151" s="387"/>
      <c r="R151" s="387"/>
      <c r="S151" s="387"/>
      <c r="T151" s="387"/>
      <c r="U151" s="387"/>
      <c r="V151" s="387"/>
      <c r="W151" s="387"/>
      <c r="X151" s="387"/>
      <c r="Y151" s="387"/>
      <c r="Z151" s="376"/>
      <c r="AA151" s="376"/>
    </row>
    <row r="152" spans="1:67" ht="14.25" hidden="1" customHeight="1" x14ac:dyDescent="0.25">
      <c r="A152" s="389" t="s">
        <v>61</v>
      </c>
      <c r="B152" s="387"/>
      <c r="C152" s="387"/>
      <c r="D152" s="387"/>
      <c r="E152" s="387"/>
      <c r="F152" s="387"/>
      <c r="G152" s="387"/>
      <c r="H152" s="387"/>
      <c r="I152" s="387"/>
      <c r="J152" s="387"/>
      <c r="K152" s="387"/>
      <c r="L152" s="387"/>
      <c r="M152" s="387"/>
      <c r="N152" s="387"/>
      <c r="O152" s="387"/>
      <c r="P152" s="387"/>
      <c r="Q152" s="387"/>
      <c r="R152" s="387"/>
      <c r="S152" s="387"/>
      <c r="T152" s="387"/>
      <c r="U152" s="387"/>
      <c r="V152" s="387"/>
      <c r="W152" s="387"/>
      <c r="X152" s="387"/>
      <c r="Y152" s="387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401">
        <v>4680115880993</v>
      </c>
      <c r="E153" s="392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92"/>
      <c r="T153" s="34"/>
      <c r="U153" s="34"/>
      <c r="V153" s="35" t="s">
        <v>66</v>
      </c>
      <c r="W153" s="382">
        <v>60</v>
      </c>
      <c r="X153" s="383">
        <f t="shared" ref="X153:X160" si="23">IFERROR(IF(W153="",0,CEILING((W153/$H153),1)*$H153),"")</f>
        <v>63</v>
      </c>
      <c r="Y153" s="36">
        <f>IFERROR(IF(X153=0,"",ROUNDUP(X153/H153,0)*0.00753),"")</f>
        <v>0.11295000000000001</v>
      </c>
      <c r="Z153" s="56"/>
      <c r="AA153" s="57"/>
      <c r="AE153" s="64"/>
      <c r="BB153" s="146" t="s">
        <v>1</v>
      </c>
      <c r="BL153" s="64">
        <f t="shared" ref="BL153:BL160" si="24">IFERROR(W153*I153/H153,"0")</f>
        <v>63.714285714285715</v>
      </c>
      <c r="BM153" s="64">
        <f t="shared" ref="BM153:BM160" si="25">IFERROR(X153*I153/H153,"0")</f>
        <v>66.900000000000006</v>
      </c>
      <c r="BN153" s="64">
        <f t="shared" ref="BN153:BN160" si="26">IFERROR(1/J153*(W153/H153),"0")</f>
        <v>9.1575091575091569E-2</v>
      </c>
      <c r="BO153" s="64">
        <f t="shared" ref="BO153:BO160" si="27">IFERROR(1/J153*(X153/H153),"0")</f>
        <v>9.6153846153846145E-2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401">
        <v>4680115881761</v>
      </c>
      <c r="E154" s="392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2">
        <v>20</v>
      </c>
      <c r="X154" s="383">
        <f t="shared" si="23"/>
        <v>21</v>
      </c>
      <c r="Y154" s="36">
        <f>IFERROR(IF(X154=0,"",ROUNDUP(X154/H154,0)*0.00753),"")</f>
        <v>3.7650000000000003E-2</v>
      </c>
      <c r="Z154" s="56"/>
      <c r="AA154" s="57"/>
      <c r="AE154" s="64"/>
      <c r="BB154" s="147" t="s">
        <v>1</v>
      </c>
      <c r="BL154" s="64">
        <f t="shared" si="24"/>
        <v>21.238095238095237</v>
      </c>
      <c r="BM154" s="64">
        <f t="shared" si="25"/>
        <v>22.299999999999997</v>
      </c>
      <c r="BN154" s="64">
        <f t="shared" si="26"/>
        <v>3.0525030525030524E-2</v>
      </c>
      <c r="BO154" s="64">
        <f t="shared" si="27"/>
        <v>3.2051282051282048E-2</v>
      </c>
    </row>
    <row r="155" spans="1:67" ht="27" hidden="1" customHeight="1" x14ac:dyDescent="0.25">
      <c r="A155" s="54" t="s">
        <v>256</v>
      </c>
      <c r="B155" s="54" t="s">
        <v>257</v>
      </c>
      <c r="C155" s="31">
        <v>4301031201</v>
      </c>
      <c r="D155" s="401">
        <v>4680115881563</v>
      </c>
      <c r="E155" s="392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401">
        <v>4680115880986</v>
      </c>
      <c r="E156" s="392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92"/>
      <c r="T156" s="34"/>
      <c r="U156" s="34"/>
      <c r="V156" s="35" t="s">
        <v>66</v>
      </c>
      <c r="W156" s="382">
        <v>105</v>
      </c>
      <c r="X156" s="383">
        <f t="shared" si="23"/>
        <v>105</v>
      </c>
      <c r="Y156" s="36">
        <f>IFERROR(IF(X156=0,"",ROUNDUP(X156/H156,0)*0.00502),"")</f>
        <v>0.251</v>
      </c>
      <c r="Z156" s="56"/>
      <c r="AA156" s="57"/>
      <c r="AE156" s="64"/>
      <c r="BB156" s="149" t="s">
        <v>1</v>
      </c>
      <c r="BL156" s="64">
        <f t="shared" si="24"/>
        <v>111.5</v>
      </c>
      <c r="BM156" s="64">
        <f t="shared" si="25"/>
        <v>111.5</v>
      </c>
      <c r="BN156" s="64">
        <f t="shared" si="26"/>
        <v>0.21367521367521369</v>
      </c>
      <c r="BO156" s="64">
        <f t="shared" si="27"/>
        <v>0.21367521367521369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401">
        <v>4680115881785</v>
      </c>
      <c r="E157" s="392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92"/>
      <c r="T157" s="34"/>
      <c r="U157" s="34"/>
      <c r="V157" s="35" t="s">
        <v>66</v>
      </c>
      <c r="W157" s="382">
        <v>140</v>
      </c>
      <c r="X157" s="383">
        <f t="shared" si="23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4"/>
        <v>148.66666666666666</v>
      </c>
      <c r="BM157" s="64">
        <f t="shared" si="25"/>
        <v>149.41</v>
      </c>
      <c r="BN157" s="64">
        <f t="shared" si="26"/>
        <v>0.28490028490028491</v>
      </c>
      <c r="BO157" s="64">
        <f t="shared" si="27"/>
        <v>0.28632478632478636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401">
        <v>4680115881679</v>
      </c>
      <c r="E158" s="392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92"/>
      <c r="T158" s="34"/>
      <c r="U158" s="34"/>
      <c r="V158" s="35" t="s">
        <v>66</v>
      </c>
      <c r="W158" s="382">
        <v>175</v>
      </c>
      <c r="X158" s="383">
        <f t="shared" si="23"/>
        <v>176.4</v>
      </c>
      <c r="Y158" s="36">
        <f>IFERROR(IF(X158=0,"",ROUNDUP(X158/H158,0)*0.00502),"")</f>
        <v>0.42168</v>
      </c>
      <c r="Z158" s="56"/>
      <c r="AA158" s="57"/>
      <c r="AE158" s="64"/>
      <c r="BB158" s="151" t="s">
        <v>1</v>
      </c>
      <c r="BL158" s="64">
        <f t="shared" si="24"/>
        <v>183.33333333333334</v>
      </c>
      <c r="BM158" s="64">
        <f t="shared" si="25"/>
        <v>184.8</v>
      </c>
      <c r="BN158" s="64">
        <f t="shared" si="26"/>
        <v>0.35612535612535612</v>
      </c>
      <c r="BO158" s="64">
        <f t="shared" si="27"/>
        <v>0.35897435897435903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4301031158</v>
      </c>
      <c r="D159" s="401">
        <v>4680115880191</v>
      </c>
      <c r="E159" s="392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92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hidden="1" customHeight="1" x14ac:dyDescent="0.25">
      <c r="A160" s="54" t="s">
        <v>266</v>
      </c>
      <c r="B160" s="54" t="s">
        <v>267</v>
      </c>
      <c r="C160" s="31">
        <v>4301031245</v>
      </c>
      <c r="D160" s="401">
        <v>4680115883963</v>
      </c>
      <c r="E160" s="392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92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3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404"/>
      <c r="O161" s="397" t="s">
        <v>70</v>
      </c>
      <c r="P161" s="398"/>
      <c r="Q161" s="398"/>
      <c r="R161" s="398"/>
      <c r="S161" s="398"/>
      <c r="T161" s="398"/>
      <c r="U161" s="399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219.04761904761904</v>
      </c>
      <c r="X161" s="384">
        <f>IFERROR(X153/H153,"0")+IFERROR(X154/H154,"0")+IFERROR(X155/H155,"0")+IFERROR(X156/H156,"0")+IFERROR(X157/H157,"0")+IFERROR(X158/H158,"0")+IFERROR(X159/H159,"0")+IFERROR(X160/H160,"0")</f>
        <v>221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1.1596200000000001</v>
      </c>
      <c r="Z161" s="385"/>
      <c r="AA161" s="385"/>
    </row>
    <row r="162" spans="1:67" x14ac:dyDescent="0.2">
      <c r="A162" s="387"/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404"/>
      <c r="O162" s="397" t="s">
        <v>70</v>
      </c>
      <c r="P162" s="398"/>
      <c r="Q162" s="398"/>
      <c r="R162" s="398"/>
      <c r="S162" s="398"/>
      <c r="T162" s="398"/>
      <c r="U162" s="399"/>
      <c r="V162" s="37" t="s">
        <v>66</v>
      </c>
      <c r="W162" s="384">
        <f>IFERROR(SUM(W153:W160),"0")</f>
        <v>500</v>
      </c>
      <c r="X162" s="384">
        <f>IFERROR(SUM(X153:X160),"0")</f>
        <v>506.1</v>
      </c>
      <c r="Y162" s="37"/>
      <c r="Z162" s="385"/>
      <c r="AA162" s="385"/>
    </row>
    <row r="163" spans="1:67" ht="16.5" hidden="1" customHeight="1" x14ac:dyDescent="0.25">
      <c r="A163" s="388" t="s">
        <v>268</v>
      </c>
      <c r="B163" s="387"/>
      <c r="C163" s="387"/>
      <c r="D163" s="387"/>
      <c r="E163" s="387"/>
      <c r="F163" s="387"/>
      <c r="G163" s="387"/>
      <c r="H163" s="387"/>
      <c r="I163" s="387"/>
      <c r="J163" s="387"/>
      <c r="K163" s="387"/>
      <c r="L163" s="387"/>
      <c r="M163" s="387"/>
      <c r="N163" s="387"/>
      <c r="O163" s="387"/>
      <c r="P163" s="387"/>
      <c r="Q163" s="387"/>
      <c r="R163" s="387"/>
      <c r="S163" s="387"/>
      <c r="T163" s="387"/>
      <c r="U163" s="387"/>
      <c r="V163" s="387"/>
      <c r="W163" s="387"/>
      <c r="X163" s="387"/>
      <c r="Y163" s="387"/>
      <c r="Z163" s="376"/>
      <c r="AA163" s="376"/>
    </row>
    <row r="164" spans="1:67" ht="14.25" hidden="1" customHeight="1" x14ac:dyDescent="0.25">
      <c r="A164" s="389" t="s">
        <v>113</v>
      </c>
      <c r="B164" s="387"/>
      <c r="C164" s="387"/>
      <c r="D164" s="387"/>
      <c r="E164" s="387"/>
      <c r="F164" s="387"/>
      <c r="G164" s="387"/>
      <c r="H164" s="387"/>
      <c r="I164" s="387"/>
      <c r="J164" s="387"/>
      <c r="K164" s="387"/>
      <c r="L164" s="387"/>
      <c r="M164" s="387"/>
      <c r="N164" s="387"/>
      <c r="O164" s="387"/>
      <c r="P164" s="387"/>
      <c r="Q164" s="387"/>
      <c r="R164" s="387"/>
      <c r="S164" s="387"/>
      <c r="T164" s="387"/>
      <c r="U164" s="387"/>
      <c r="V164" s="387"/>
      <c r="W164" s="387"/>
      <c r="X164" s="387"/>
      <c r="Y164" s="387"/>
      <c r="Z164" s="375"/>
      <c r="AA164" s="375"/>
    </row>
    <row r="165" spans="1:67" ht="16.5" hidden="1" customHeight="1" x14ac:dyDescent="0.25">
      <c r="A165" s="54" t="s">
        <v>269</v>
      </c>
      <c r="B165" s="54" t="s">
        <v>270</v>
      </c>
      <c r="C165" s="31">
        <v>4301011450</v>
      </c>
      <c r="D165" s="401">
        <v>4680115881402</v>
      </c>
      <c r="E165" s="392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92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hidden="1" customHeight="1" x14ac:dyDescent="0.25">
      <c r="A166" s="54" t="s">
        <v>271</v>
      </c>
      <c r="B166" s="54" t="s">
        <v>272</v>
      </c>
      <c r="C166" s="31">
        <v>4301011454</v>
      </c>
      <c r="D166" s="401">
        <v>4680115881396</v>
      </c>
      <c r="E166" s="392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92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idden="1" x14ac:dyDescent="0.2">
      <c r="A167" s="403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404"/>
      <c r="O167" s="397" t="s">
        <v>70</v>
      </c>
      <c r="P167" s="398"/>
      <c r="Q167" s="398"/>
      <c r="R167" s="398"/>
      <c r="S167" s="398"/>
      <c r="T167" s="398"/>
      <c r="U167" s="399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hidden="1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404"/>
      <c r="O168" s="397" t="s">
        <v>70</v>
      </c>
      <c r="P168" s="398"/>
      <c r="Q168" s="398"/>
      <c r="R168" s="398"/>
      <c r="S168" s="398"/>
      <c r="T168" s="398"/>
      <c r="U168" s="399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hidden="1" customHeight="1" x14ac:dyDescent="0.25">
      <c r="A169" s="389" t="s">
        <v>105</v>
      </c>
      <c r="B169" s="387"/>
      <c r="C169" s="387"/>
      <c r="D169" s="387"/>
      <c r="E169" s="387"/>
      <c r="F169" s="387"/>
      <c r="G169" s="387"/>
      <c r="H169" s="387"/>
      <c r="I169" s="387"/>
      <c r="J169" s="387"/>
      <c r="K169" s="387"/>
      <c r="L169" s="387"/>
      <c r="M169" s="387"/>
      <c r="N169" s="387"/>
      <c r="O169" s="387"/>
      <c r="P169" s="387"/>
      <c r="Q169" s="387"/>
      <c r="R169" s="387"/>
      <c r="S169" s="387"/>
      <c r="T169" s="387"/>
      <c r="U169" s="387"/>
      <c r="V169" s="387"/>
      <c r="W169" s="387"/>
      <c r="X169" s="387"/>
      <c r="Y169" s="387"/>
      <c r="Z169" s="375"/>
      <c r="AA169" s="375"/>
    </row>
    <row r="170" spans="1:67" ht="16.5" hidden="1" customHeight="1" x14ac:dyDescent="0.25">
      <c r="A170" s="54" t="s">
        <v>273</v>
      </c>
      <c r="B170" s="54" t="s">
        <v>274</v>
      </c>
      <c r="C170" s="31">
        <v>4301020262</v>
      </c>
      <c r="D170" s="401">
        <v>4680115882935</v>
      </c>
      <c r="E170" s="392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127</v>
      </c>
      <c r="M170" s="33"/>
      <c r="N170" s="32">
        <v>50</v>
      </c>
      <c r="O170" s="7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92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hidden="1" customHeight="1" x14ac:dyDescent="0.25">
      <c r="A171" s="54" t="s">
        <v>275</v>
      </c>
      <c r="B171" s="54" t="s">
        <v>276</v>
      </c>
      <c r="C171" s="31">
        <v>4301020220</v>
      </c>
      <c r="D171" s="401">
        <v>4680115880764</v>
      </c>
      <c r="E171" s="392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92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idden="1" x14ac:dyDescent="0.2">
      <c r="A172" s="403"/>
      <c r="B172" s="387"/>
      <c r="C172" s="387"/>
      <c r="D172" s="387"/>
      <c r="E172" s="387"/>
      <c r="F172" s="387"/>
      <c r="G172" s="387"/>
      <c r="H172" s="387"/>
      <c r="I172" s="387"/>
      <c r="J172" s="387"/>
      <c r="K172" s="387"/>
      <c r="L172" s="387"/>
      <c r="M172" s="387"/>
      <c r="N172" s="404"/>
      <c r="O172" s="397" t="s">
        <v>70</v>
      </c>
      <c r="P172" s="398"/>
      <c r="Q172" s="398"/>
      <c r="R172" s="398"/>
      <c r="S172" s="398"/>
      <c r="T172" s="398"/>
      <c r="U172" s="399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hidden="1" x14ac:dyDescent="0.2">
      <c r="A173" s="387"/>
      <c r="B173" s="387"/>
      <c r="C173" s="387"/>
      <c r="D173" s="387"/>
      <c r="E173" s="387"/>
      <c r="F173" s="387"/>
      <c r="G173" s="387"/>
      <c r="H173" s="387"/>
      <c r="I173" s="387"/>
      <c r="J173" s="387"/>
      <c r="K173" s="387"/>
      <c r="L173" s="387"/>
      <c r="M173" s="387"/>
      <c r="N173" s="404"/>
      <c r="O173" s="397" t="s">
        <v>70</v>
      </c>
      <c r="P173" s="398"/>
      <c r="Q173" s="398"/>
      <c r="R173" s="398"/>
      <c r="S173" s="398"/>
      <c r="T173" s="398"/>
      <c r="U173" s="399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hidden="1" customHeight="1" x14ac:dyDescent="0.25">
      <c r="A174" s="389" t="s">
        <v>61</v>
      </c>
      <c r="B174" s="387"/>
      <c r="C174" s="387"/>
      <c r="D174" s="387"/>
      <c r="E174" s="387"/>
      <c r="F174" s="387"/>
      <c r="G174" s="387"/>
      <c r="H174" s="387"/>
      <c r="I174" s="387"/>
      <c r="J174" s="387"/>
      <c r="K174" s="387"/>
      <c r="L174" s="387"/>
      <c r="M174" s="387"/>
      <c r="N174" s="387"/>
      <c r="O174" s="387"/>
      <c r="P174" s="387"/>
      <c r="Q174" s="387"/>
      <c r="R174" s="387"/>
      <c r="S174" s="387"/>
      <c r="T174" s="387"/>
      <c r="U174" s="387"/>
      <c r="V174" s="387"/>
      <c r="W174" s="387"/>
      <c r="X174" s="387"/>
      <c r="Y174" s="387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401">
        <v>4680115882683</v>
      </c>
      <c r="E175" s="392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2">
        <v>90</v>
      </c>
      <c r="X175" s="383">
        <f t="shared" ref="X175:X182" si="28">IFERROR(IF(W175="",0,CEILING((W175/$H175),1)*$H175),"")</f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58" t="s">
        <v>1</v>
      </c>
      <c r="BL175" s="64">
        <f t="shared" ref="BL175:BL182" si="29">IFERROR(W175*I175/H175,"0")</f>
        <v>93.5</v>
      </c>
      <c r="BM175" s="64">
        <f t="shared" ref="BM175:BM182" si="30">IFERROR(X175*I175/H175,"0")</f>
        <v>95.37</v>
      </c>
      <c r="BN175" s="64">
        <f t="shared" ref="BN175:BN182" si="31">IFERROR(1/J175*(W175/H175),"0")</f>
        <v>0.13888888888888887</v>
      </c>
      <c r="BO175" s="64">
        <f t="shared" ref="BO175:BO182" si="32">IFERROR(1/J175*(X175/H175),"0")</f>
        <v>0.14166666666666666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401">
        <v>4680115882690</v>
      </c>
      <c r="E176" s="392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2">
        <v>60</v>
      </c>
      <c r="X176" s="383">
        <f t="shared" si="28"/>
        <v>64.800000000000011</v>
      </c>
      <c r="Y176" s="36">
        <f>IFERROR(IF(X176=0,"",ROUNDUP(X176/H176,0)*0.00937),"")</f>
        <v>0.11244</v>
      </c>
      <c r="Z176" s="56"/>
      <c r="AA176" s="57"/>
      <c r="AE176" s="64"/>
      <c r="BB176" s="159" t="s">
        <v>1</v>
      </c>
      <c r="BL176" s="64">
        <f t="shared" si="29"/>
        <v>62.333333333333336</v>
      </c>
      <c r="BM176" s="64">
        <f t="shared" si="30"/>
        <v>67.320000000000007</v>
      </c>
      <c r="BN176" s="64">
        <f t="shared" si="31"/>
        <v>9.2592592592592587E-2</v>
      </c>
      <c r="BO176" s="64">
        <f t="shared" si="32"/>
        <v>0.10000000000000002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401">
        <v>4680115882669</v>
      </c>
      <c r="E177" s="392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2">
        <v>180</v>
      </c>
      <c r="X177" s="383">
        <f t="shared" si="28"/>
        <v>183.60000000000002</v>
      </c>
      <c r="Y177" s="36">
        <f>IFERROR(IF(X177=0,"",ROUNDUP(X177/H177,0)*0.00937),"")</f>
        <v>0.31857999999999997</v>
      </c>
      <c r="Z177" s="56"/>
      <c r="AA177" s="57"/>
      <c r="AE177" s="64"/>
      <c r="BB177" s="160" t="s">
        <v>1</v>
      </c>
      <c r="BL177" s="64">
        <f t="shared" si="29"/>
        <v>187</v>
      </c>
      <c r="BM177" s="64">
        <f t="shared" si="30"/>
        <v>190.74</v>
      </c>
      <c r="BN177" s="64">
        <f t="shared" si="31"/>
        <v>0.27777777777777773</v>
      </c>
      <c r="BO177" s="64">
        <f t="shared" si="32"/>
        <v>0.28333333333333333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401">
        <v>4680115882676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92"/>
      <c r="T178" s="34"/>
      <c r="U178" s="34"/>
      <c r="V178" s="35" t="s">
        <v>66</v>
      </c>
      <c r="W178" s="382">
        <v>90</v>
      </c>
      <c r="X178" s="383">
        <f t="shared" si="28"/>
        <v>91.800000000000011</v>
      </c>
      <c r="Y178" s="36">
        <f>IFERROR(IF(X178=0,"",ROUNDUP(X178/H178,0)*0.00937),"")</f>
        <v>0.15928999999999999</v>
      </c>
      <c r="Z178" s="56"/>
      <c r="AA178" s="57"/>
      <c r="AE178" s="64"/>
      <c r="BB178" s="161" t="s">
        <v>1</v>
      </c>
      <c r="BL178" s="64">
        <f t="shared" si="29"/>
        <v>93.5</v>
      </c>
      <c r="BM178" s="64">
        <f t="shared" si="30"/>
        <v>95.37</v>
      </c>
      <c r="BN178" s="64">
        <f t="shared" si="31"/>
        <v>0.13888888888888887</v>
      </c>
      <c r="BO178" s="64">
        <f t="shared" si="32"/>
        <v>0.14166666666666666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4301031223</v>
      </c>
      <c r="D179" s="401">
        <v>4680115884014</v>
      </c>
      <c r="E179" s="392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4301031222</v>
      </c>
      <c r="D180" s="401">
        <v>4680115884007</v>
      </c>
      <c r="E180" s="392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92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4301031229</v>
      </c>
      <c r="D181" s="401">
        <v>4680115884038</v>
      </c>
      <c r="E181" s="392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92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hidden="1" customHeight="1" x14ac:dyDescent="0.25">
      <c r="A182" s="54" t="s">
        <v>291</v>
      </c>
      <c r="B182" s="54" t="s">
        <v>292</v>
      </c>
      <c r="C182" s="31">
        <v>4301031225</v>
      </c>
      <c r="D182" s="401">
        <v>4680115884021</v>
      </c>
      <c r="E182" s="392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92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3"/>
      <c r="B183" s="387"/>
      <c r="C183" s="387"/>
      <c r="D183" s="387"/>
      <c r="E183" s="387"/>
      <c r="F183" s="387"/>
      <c r="G183" s="387"/>
      <c r="H183" s="387"/>
      <c r="I183" s="387"/>
      <c r="J183" s="387"/>
      <c r="K183" s="387"/>
      <c r="L183" s="387"/>
      <c r="M183" s="387"/>
      <c r="N183" s="404"/>
      <c r="O183" s="397" t="s">
        <v>70</v>
      </c>
      <c r="P183" s="398"/>
      <c r="Q183" s="398"/>
      <c r="R183" s="398"/>
      <c r="S183" s="398"/>
      <c r="T183" s="398"/>
      <c r="U183" s="399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77.777777777777771</v>
      </c>
      <c r="X183" s="384">
        <f>IFERROR(X175/H175,"0")+IFERROR(X176/H176,"0")+IFERROR(X177/H177,"0")+IFERROR(X178/H178,"0")+IFERROR(X179/H179,"0")+IFERROR(X180/H180,"0")+IFERROR(X181/H181,"0")+IFERROR(X182/H182,"0")</f>
        <v>80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0.74959999999999982</v>
      </c>
      <c r="Z183" s="385"/>
      <c r="AA183" s="385"/>
    </row>
    <row r="184" spans="1:67" x14ac:dyDescent="0.2">
      <c r="A184" s="387"/>
      <c r="B184" s="387"/>
      <c r="C184" s="387"/>
      <c r="D184" s="387"/>
      <c r="E184" s="387"/>
      <c r="F184" s="387"/>
      <c r="G184" s="387"/>
      <c r="H184" s="387"/>
      <c r="I184" s="387"/>
      <c r="J184" s="387"/>
      <c r="K184" s="387"/>
      <c r="L184" s="387"/>
      <c r="M184" s="387"/>
      <c r="N184" s="404"/>
      <c r="O184" s="397" t="s">
        <v>70</v>
      </c>
      <c r="P184" s="398"/>
      <c r="Q184" s="398"/>
      <c r="R184" s="398"/>
      <c r="S184" s="398"/>
      <c r="T184" s="398"/>
      <c r="U184" s="399"/>
      <c r="V184" s="37" t="s">
        <v>66</v>
      </c>
      <c r="W184" s="384">
        <f>IFERROR(SUM(W175:W182),"0")</f>
        <v>420</v>
      </c>
      <c r="X184" s="384">
        <f>IFERROR(SUM(X175:X182),"0")</f>
        <v>432.00000000000006</v>
      </c>
      <c r="Y184" s="37"/>
      <c r="Z184" s="385"/>
      <c r="AA184" s="385"/>
    </row>
    <row r="185" spans="1:67" ht="14.25" hidden="1" customHeight="1" x14ac:dyDescent="0.25">
      <c r="A185" s="389" t="s">
        <v>72</v>
      </c>
      <c r="B185" s="387"/>
      <c r="C185" s="387"/>
      <c r="D185" s="387"/>
      <c r="E185" s="387"/>
      <c r="F185" s="387"/>
      <c r="G185" s="387"/>
      <c r="H185" s="387"/>
      <c r="I185" s="387"/>
      <c r="J185" s="387"/>
      <c r="K185" s="387"/>
      <c r="L185" s="387"/>
      <c r="M185" s="387"/>
      <c r="N185" s="387"/>
      <c r="O185" s="387"/>
      <c r="P185" s="387"/>
      <c r="Q185" s="387"/>
      <c r="R185" s="387"/>
      <c r="S185" s="387"/>
      <c r="T185" s="387"/>
      <c r="U185" s="387"/>
      <c r="V185" s="387"/>
      <c r="W185" s="387"/>
      <c r="X185" s="387"/>
      <c r="Y185" s="387"/>
      <c r="Z185" s="375"/>
      <c r="AA185" s="375"/>
    </row>
    <row r="186" spans="1:67" ht="27" hidden="1" customHeight="1" x14ac:dyDescent="0.25">
      <c r="A186" s="54" t="s">
        <v>293</v>
      </c>
      <c r="B186" s="54" t="s">
        <v>294</v>
      </c>
      <c r="C186" s="31">
        <v>4301051409</v>
      </c>
      <c r="D186" s="401">
        <v>4680115881556</v>
      </c>
      <c r="E186" s="392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127</v>
      </c>
      <c r="M186" s="33"/>
      <c r="N186" s="32">
        <v>45</v>
      </c>
      <c r="O186" s="4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92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hidden="1" customHeight="1" x14ac:dyDescent="0.25">
      <c r="A187" s="54" t="s">
        <v>295</v>
      </c>
      <c r="B187" s="54" t="s">
        <v>296</v>
      </c>
      <c r="C187" s="31">
        <v>4301051408</v>
      </c>
      <c r="D187" s="401">
        <v>4680115881594</v>
      </c>
      <c r="E187" s="392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127</v>
      </c>
      <c r="M187" s="33"/>
      <c r="N187" s="32">
        <v>40</v>
      </c>
      <c r="O187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92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297</v>
      </c>
      <c r="B188" s="54" t="s">
        <v>298</v>
      </c>
      <c r="C188" s="31">
        <v>4301051754</v>
      </c>
      <c r="D188" s="401">
        <v>4680115880962</v>
      </c>
      <c r="E188" s="392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4" t="s">
        <v>299</v>
      </c>
      <c r="P188" s="391"/>
      <c r="Q188" s="391"/>
      <c r="R188" s="391"/>
      <c r="S188" s="392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300</v>
      </c>
      <c r="B189" s="54" t="s">
        <v>301</v>
      </c>
      <c r="C189" s="31">
        <v>4301051411</v>
      </c>
      <c r="D189" s="401">
        <v>4680115881617</v>
      </c>
      <c r="E189" s="392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127</v>
      </c>
      <c r="M189" s="33"/>
      <c r="N189" s="32">
        <v>40</v>
      </c>
      <c r="O189" s="4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92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401">
        <v>4680115880573</v>
      </c>
      <c r="E190" s="392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304</v>
      </c>
      <c r="P190" s="391"/>
      <c r="Q190" s="391"/>
      <c r="R190" s="391"/>
      <c r="S190" s="392"/>
      <c r="T190" s="34"/>
      <c r="U190" s="34"/>
      <c r="V190" s="35" t="s">
        <v>66</v>
      </c>
      <c r="W190" s="382">
        <v>150</v>
      </c>
      <c r="X190" s="383">
        <f t="shared" si="33"/>
        <v>156.6</v>
      </c>
      <c r="Y190" s="36">
        <f>IFERROR(IF(X190=0,"",ROUNDUP(X190/H190,0)*0.02175),"")</f>
        <v>0.39149999999999996</v>
      </c>
      <c r="Z190" s="56"/>
      <c r="AA190" s="57"/>
      <c r="AE190" s="64"/>
      <c r="BB190" s="170" t="s">
        <v>1</v>
      </c>
      <c r="BL190" s="64">
        <f t="shared" si="34"/>
        <v>159.72413793103448</v>
      </c>
      <c r="BM190" s="64">
        <f t="shared" si="35"/>
        <v>166.75200000000001</v>
      </c>
      <c r="BN190" s="64">
        <f t="shared" si="36"/>
        <v>0.30788177339901479</v>
      </c>
      <c r="BO190" s="64">
        <f t="shared" si="37"/>
        <v>0.3214285714285714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401">
        <v>4680115881228</v>
      </c>
      <c r="E191" s="392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92"/>
      <c r="T191" s="34"/>
      <c r="U191" s="34"/>
      <c r="V191" s="35" t="s">
        <v>66</v>
      </c>
      <c r="W191" s="382">
        <v>240</v>
      </c>
      <c r="X191" s="383">
        <f t="shared" si="33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4"/>
        <v>267.20000000000005</v>
      </c>
      <c r="BM191" s="64">
        <f t="shared" si="35"/>
        <v>267.20000000000005</v>
      </c>
      <c r="BN191" s="64">
        <f t="shared" si="36"/>
        <v>0.64102564102564097</v>
      </c>
      <c r="BO191" s="64">
        <f t="shared" si="37"/>
        <v>0.64102564102564097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4301051506</v>
      </c>
      <c r="D192" s="401">
        <v>4680115881037</v>
      </c>
      <c r="E192" s="392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92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401">
        <v>4680115881211</v>
      </c>
      <c r="E193" s="392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92"/>
      <c r="T193" s="34"/>
      <c r="U193" s="34"/>
      <c r="V193" s="35" t="s">
        <v>66</v>
      </c>
      <c r="W193" s="382">
        <v>400</v>
      </c>
      <c r="X193" s="383">
        <f t="shared" si="33"/>
        <v>400.8</v>
      </c>
      <c r="Y193" s="36">
        <f>IFERROR(IF(X193=0,"",ROUNDUP(X193/H193,0)*0.00753),"")</f>
        <v>1.2575100000000001</v>
      </c>
      <c r="Z193" s="56"/>
      <c r="AA193" s="57"/>
      <c r="AE193" s="64"/>
      <c r="BB193" s="173" t="s">
        <v>1</v>
      </c>
      <c r="BL193" s="64">
        <f t="shared" si="34"/>
        <v>433.33333333333337</v>
      </c>
      <c r="BM193" s="64">
        <f t="shared" si="35"/>
        <v>434.2000000000001</v>
      </c>
      <c r="BN193" s="64">
        <f t="shared" si="36"/>
        <v>1.0683760683760684</v>
      </c>
      <c r="BO193" s="64">
        <f t="shared" si="37"/>
        <v>1.0705128205128205</v>
      </c>
    </row>
    <row r="194" spans="1:67" ht="27" hidden="1" customHeight="1" x14ac:dyDescent="0.25">
      <c r="A194" s="54" t="s">
        <v>311</v>
      </c>
      <c r="B194" s="54" t="s">
        <v>312</v>
      </c>
      <c r="C194" s="31">
        <v>4301051378</v>
      </c>
      <c r="D194" s="401">
        <v>4680115881020</v>
      </c>
      <c r="E194" s="392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92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401">
        <v>4680115882195</v>
      </c>
      <c r="E195" s="392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127</v>
      </c>
      <c r="M195" s="33"/>
      <c r="N195" s="32">
        <v>40</v>
      </c>
      <c r="O195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92"/>
      <c r="T195" s="34"/>
      <c r="U195" s="34"/>
      <c r="V195" s="35" t="s">
        <v>66</v>
      </c>
      <c r="W195" s="382">
        <v>320</v>
      </c>
      <c r="X195" s="383">
        <f t="shared" si="33"/>
        <v>321.59999999999997</v>
      </c>
      <c r="Y195" s="36">
        <f t="shared" ref="Y195:Y201" si="38">IFERROR(IF(X195=0,"",ROUNDUP(X195/H195,0)*0.00753),"")</f>
        <v>1.00902</v>
      </c>
      <c r="Z195" s="56"/>
      <c r="AA195" s="57"/>
      <c r="AE195" s="64"/>
      <c r="BB195" s="175" t="s">
        <v>1</v>
      </c>
      <c r="BL195" s="64">
        <f t="shared" si="34"/>
        <v>358.66666666666669</v>
      </c>
      <c r="BM195" s="64">
        <f t="shared" si="35"/>
        <v>360.46</v>
      </c>
      <c r="BN195" s="64">
        <f t="shared" si="36"/>
        <v>0.85470085470085477</v>
      </c>
      <c r="BO195" s="64">
        <f t="shared" si="37"/>
        <v>0.85897435897435892</v>
      </c>
    </row>
    <row r="196" spans="1:67" ht="27" hidden="1" customHeight="1" x14ac:dyDescent="0.25">
      <c r="A196" s="54" t="s">
        <v>315</v>
      </c>
      <c r="B196" s="54" t="s">
        <v>316</v>
      </c>
      <c r="C196" s="31">
        <v>4301051752</v>
      </c>
      <c r="D196" s="401">
        <v>4680115882607</v>
      </c>
      <c r="E196" s="392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47" t="s">
        <v>317</v>
      </c>
      <c r="P196" s="391"/>
      <c r="Q196" s="391"/>
      <c r="R196" s="391"/>
      <c r="S196" s="392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401">
        <v>4680115880092</v>
      </c>
      <c r="E197" s="392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92"/>
      <c r="T197" s="34"/>
      <c r="U197" s="34"/>
      <c r="V197" s="35" t="s">
        <v>66</v>
      </c>
      <c r="W197" s="382">
        <v>480</v>
      </c>
      <c r="X197" s="383">
        <f t="shared" si="33"/>
        <v>480</v>
      </c>
      <c r="Y197" s="36">
        <f t="shared" si="38"/>
        <v>1.506</v>
      </c>
      <c r="Z197" s="56"/>
      <c r="AA197" s="57"/>
      <c r="AE197" s="64"/>
      <c r="BB197" s="177" t="s">
        <v>1</v>
      </c>
      <c r="BL197" s="64">
        <f t="shared" si="34"/>
        <v>534.40000000000009</v>
      </c>
      <c r="BM197" s="64">
        <f t="shared" si="35"/>
        <v>534.40000000000009</v>
      </c>
      <c r="BN197" s="64">
        <f t="shared" si="36"/>
        <v>1.2820512820512819</v>
      </c>
      <c r="BO197" s="64">
        <f t="shared" si="37"/>
        <v>1.2820512820512819</v>
      </c>
    </row>
    <row r="198" spans="1:67" ht="27" hidden="1" customHeight="1" x14ac:dyDescent="0.25">
      <c r="A198" s="54" t="s">
        <v>321</v>
      </c>
      <c r="B198" s="54" t="s">
        <v>322</v>
      </c>
      <c r="C198" s="31">
        <v>4301051631</v>
      </c>
      <c r="D198" s="401">
        <v>4680115880221</v>
      </c>
      <c r="E198" s="392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4" t="s">
        <v>323</v>
      </c>
      <c r="P198" s="391"/>
      <c r="Q198" s="391"/>
      <c r="R198" s="391"/>
      <c r="S198" s="392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324</v>
      </c>
      <c r="B199" s="54" t="s">
        <v>325</v>
      </c>
      <c r="C199" s="31">
        <v>4301051749</v>
      </c>
      <c r="D199" s="401">
        <v>4680115882942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20" t="s">
        <v>326</v>
      </c>
      <c r="P199" s="391"/>
      <c r="Q199" s="391"/>
      <c r="R199" s="391"/>
      <c r="S199" s="392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401">
        <v>4680115880504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2" t="s">
        <v>329</v>
      </c>
      <c r="P200" s="391"/>
      <c r="Q200" s="391"/>
      <c r="R200" s="391"/>
      <c r="S200" s="392"/>
      <c r="T200" s="34"/>
      <c r="U200" s="34"/>
      <c r="V200" s="35" t="s">
        <v>66</v>
      </c>
      <c r="W200" s="382">
        <v>140</v>
      </c>
      <c r="X200" s="383">
        <f t="shared" si="33"/>
        <v>141.6</v>
      </c>
      <c r="Y200" s="36">
        <f t="shared" si="38"/>
        <v>0.44427</v>
      </c>
      <c r="Z200" s="56"/>
      <c r="AA200" s="57"/>
      <c r="AE200" s="64"/>
      <c r="BB200" s="180" t="s">
        <v>1</v>
      </c>
      <c r="BL200" s="64">
        <f t="shared" si="34"/>
        <v>155.8666666666667</v>
      </c>
      <c r="BM200" s="64">
        <f t="shared" si="35"/>
        <v>157.64800000000002</v>
      </c>
      <c r="BN200" s="64">
        <f t="shared" si="36"/>
        <v>0.37393162393162394</v>
      </c>
      <c r="BO200" s="64">
        <f t="shared" si="37"/>
        <v>0.37820512820512819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401">
        <v>4680115882164</v>
      </c>
      <c r="E201" s="392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127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2">
        <v>280</v>
      </c>
      <c r="X201" s="383">
        <f t="shared" si="33"/>
        <v>280.8</v>
      </c>
      <c r="Y201" s="36">
        <f t="shared" si="38"/>
        <v>0.88101000000000007</v>
      </c>
      <c r="Z201" s="56"/>
      <c r="AA201" s="57"/>
      <c r="AE201" s="64"/>
      <c r="BB201" s="181" t="s">
        <v>1</v>
      </c>
      <c r="BL201" s="64">
        <f t="shared" si="34"/>
        <v>312.43333333333334</v>
      </c>
      <c r="BM201" s="64">
        <f t="shared" si="35"/>
        <v>313.32600000000002</v>
      </c>
      <c r="BN201" s="64">
        <f t="shared" si="36"/>
        <v>0.74786324786324787</v>
      </c>
      <c r="BO201" s="64">
        <f t="shared" si="37"/>
        <v>0.75000000000000011</v>
      </c>
    </row>
    <row r="202" spans="1:67" x14ac:dyDescent="0.2">
      <c r="A202" s="403"/>
      <c r="B202" s="387"/>
      <c r="C202" s="387"/>
      <c r="D202" s="387"/>
      <c r="E202" s="387"/>
      <c r="F202" s="387"/>
      <c r="G202" s="387"/>
      <c r="H202" s="387"/>
      <c r="I202" s="387"/>
      <c r="J202" s="387"/>
      <c r="K202" s="387"/>
      <c r="L202" s="387"/>
      <c r="M202" s="387"/>
      <c r="N202" s="404"/>
      <c r="O202" s="397" t="s">
        <v>70</v>
      </c>
      <c r="P202" s="398"/>
      <c r="Q202" s="398"/>
      <c r="R202" s="398"/>
      <c r="S202" s="398"/>
      <c r="T202" s="398"/>
      <c r="U202" s="399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792.24137931034488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795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6.2423099999999998</v>
      </c>
      <c r="Z202" s="385"/>
      <c r="AA202" s="385"/>
    </row>
    <row r="203" spans="1:67" x14ac:dyDescent="0.2">
      <c r="A203" s="387"/>
      <c r="B203" s="387"/>
      <c r="C203" s="387"/>
      <c r="D203" s="387"/>
      <c r="E203" s="387"/>
      <c r="F203" s="387"/>
      <c r="G203" s="387"/>
      <c r="H203" s="387"/>
      <c r="I203" s="387"/>
      <c r="J203" s="387"/>
      <c r="K203" s="387"/>
      <c r="L203" s="387"/>
      <c r="M203" s="387"/>
      <c r="N203" s="404"/>
      <c r="O203" s="397" t="s">
        <v>70</v>
      </c>
      <c r="P203" s="398"/>
      <c r="Q203" s="398"/>
      <c r="R203" s="398"/>
      <c r="S203" s="398"/>
      <c r="T203" s="398"/>
      <c r="U203" s="399"/>
      <c r="V203" s="37" t="s">
        <v>66</v>
      </c>
      <c r="W203" s="384">
        <f>IFERROR(SUM(W186:W201),"0")</f>
        <v>2010</v>
      </c>
      <c r="X203" s="384">
        <f>IFERROR(SUM(X186:X201),"0")</f>
        <v>2021.3999999999999</v>
      </c>
      <c r="Y203" s="37"/>
      <c r="Z203" s="385"/>
      <c r="AA203" s="385"/>
    </row>
    <row r="204" spans="1:67" ht="14.25" hidden="1" customHeight="1" x14ac:dyDescent="0.25">
      <c r="A204" s="389" t="s">
        <v>215</v>
      </c>
      <c r="B204" s="387"/>
      <c r="C204" s="387"/>
      <c r="D204" s="387"/>
      <c r="E204" s="387"/>
      <c r="F204" s="387"/>
      <c r="G204" s="387"/>
      <c r="H204" s="387"/>
      <c r="I204" s="387"/>
      <c r="J204" s="387"/>
      <c r="K204" s="387"/>
      <c r="L204" s="387"/>
      <c r="M204" s="387"/>
      <c r="N204" s="387"/>
      <c r="O204" s="387"/>
      <c r="P204" s="387"/>
      <c r="Q204" s="387"/>
      <c r="R204" s="387"/>
      <c r="S204" s="387"/>
      <c r="T204" s="387"/>
      <c r="U204" s="387"/>
      <c r="V204" s="387"/>
      <c r="W204" s="387"/>
      <c r="X204" s="387"/>
      <c r="Y204" s="387"/>
      <c r="Z204" s="375"/>
      <c r="AA204" s="375"/>
    </row>
    <row r="205" spans="1:67" ht="16.5" hidden="1" customHeight="1" x14ac:dyDescent="0.25">
      <c r="A205" s="54" t="s">
        <v>332</v>
      </c>
      <c r="B205" s="54" t="s">
        <v>333</v>
      </c>
      <c r="C205" s="31">
        <v>4301060360</v>
      </c>
      <c r="D205" s="401">
        <v>4680115882874</v>
      </c>
      <c r="E205" s="392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92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332</v>
      </c>
      <c r="B206" s="54" t="s">
        <v>334</v>
      </c>
      <c r="C206" s="31">
        <v>4301060404</v>
      </c>
      <c r="D206" s="401">
        <v>4680115882874</v>
      </c>
      <c r="E206" s="392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6" t="s">
        <v>335</v>
      </c>
      <c r="P206" s="391"/>
      <c r="Q206" s="391"/>
      <c r="R206" s="391"/>
      <c r="S206" s="392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336</v>
      </c>
      <c r="B207" s="54" t="s">
        <v>337</v>
      </c>
      <c r="C207" s="31">
        <v>4301060359</v>
      </c>
      <c r="D207" s="401">
        <v>4680115884434</v>
      </c>
      <c r="E207" s="392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92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401">
        <v>4680115880818</v>
      </c>
      <c r="E208" s="392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9" t="s">
        <v>340</v>
      </c>
      <c r="P208" s="391"/>
      <c r="Q208" s="391"/>
      <c r="R208" s="391"/>
      <c r="S208" s="392"/>
      <c r="T208" s="34"/>
      <c r="U208" s="34"/>
      <c r="V208" s="35" t="s">
        <v>66</v>
      </c>
      <c r="W208" s="382">
        <v>48</v>
      </c>
      <c r="X208" s="383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401">
        <v>4680115880801</v>
      </c>
      <c r="E209" s="392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127</v>
      </c>
      <c r="M209" s="33"/>
      <c r="N209" s="32">
        <v>40</v>
      </c>
      <c r="O209" s="564" t="s">
        <v>343</v>
      </c>
      <c r="P209" s="391"/>
      <c r="Q209" s="391"/>
      <c r="R209" s="391"/>
      <c r="S209" s="392"/>
      <c r="T209" s="34"/>
      <c r="U209" s="34"/>
      <c r="V209" s="35" t="s">
        <v>66</v>
      </c>
      <c r="W209" s="382">
        <v>60</v>
      </c>
      <c r="X209" s="383">
        <f>IFERROR(IF(W209="",0,CEILING((W209/$H209),1)*$H209),"")</f>
        <v>60</v>
      </c>
      <c r="Y209" s="36">
        <f>IFERROR(IF(X209=0,"",ROUNDUP(X209/H209,0)*0.00753),"")</f>
        <v>0.18825</v>
      </c>
      <c r="Z209" s="56"/>
      <c r="AA209" s="57"/>
      <c r="AE209" s="64"/>
      <c r="BB209" s="186" t="s">
        <v>1</v>
      </c>
      <c r="BL209" s="64">
        <f>IFERROR(W209*I209/H209,"0")</f>
        <v>66.800000000000011</v>
      </c>
      <c r="BM209" s="64">
        <f>IFERROR(X209*I209/H209,"0")</f>
        <v>66.800000000000011</v>
      </c>
      <c r="BN209" s="64">
        <f>IFERROR(1/J209*(W209/H209),"0")</f>
        <v>0.16025641025641024</v>
      </c>
      <c r="BO209" s="64">
        <f>IFERROR(1/J209*(X209/H209),"0")</f>
        <v>0.16025641025641024</v>
      </c>
    </row>
    <row r="210" spans="1:67" x14ac:dyDescent="0.2">
      <c r="A210" s="403"/>
      <c r="B210" s="387"/>
      <c r="C210" s="387"/>
      <c r="D210" s="387"/>
      <c r="E210" s="387"/>
      <c r="F210" s="387"/>
      <c r="G210" s="387"/>
      <c r="H210" s="387"/>
      <c r="I210" s="387"/>
      <c r="J210" s="387"/>
      <c r="K210" s="387"/>
      <c r="L210" s="387"/>
      <c r="M210" s="387"/>
      <c r="N210" s="404"/>
      <c r="O210" s="397" t="s">
        <v>70</v>
      </c>
      <c r="P210" s="398"/>
      <c r="Q210" s="398"/>
      <c r="R210" s="398"/>
      <c r="S210" s="398"/>
      <c r="T210" s="398"/>
      <c r="U210" s="399"/>
      <c r="V210" s="37" t="s">
        <v>71</v>
      </c>
      <c r="W210" s="384">
        <f>IFERROR(W205/H205,"0")+IFERROR(W206/H206,"0")+IFERROR(W207/H207,"0")+IFERROR(W208/H208,"0")+IFERROR(W209/H209,"0")</f>
        <v>45</v>
      </c>
      <c r="X210" s="384">
        <f>IFERROR(X205/H205,"0")+IFERROR(X206/H206,"0")+IFERROR(X207/H207,"0")+IFERROR(X208/H208,"0")+IFERROR(X209/H209,"0")</f>
        <v>45</v>
      </c>
      <c r="Y210" s="384">
        <f>IFERROR(IF(Y205="",0,Y205),"0")+IFERROR(IF(Y206="",0,Y206),"0")+IFERROR(IF(Y207="",0,Y207),"0")+IFERROR(IF(Y208="",0,Y208),"0")+IFERROR(IF(Y209="",0,Y209),"0")</f>
        <v>0.33884999999999998</v>
      </c>
      <c r="Z210" s="385"/>
      <c r="AA210" s="385"/>
    </row>
    <row r="211" spans="1:67" x14ac:dyDescent="0.2">
      <c r="A211" s="387"/>
      <c r="B211" s="387"/>
      <c r="C211" s="387"/>
      <c r="D211" s="387"/>
      <c r="E211" s="387"/>
      <c r="F211" s="387"/>
      <c r="G211" s="387"/>
      <c r="H211" s="387"/>
      <c r="I211" s="387"/>
      <c r="J211" s="387"/>
      <c r="K211" s="387"/>
      <c r="L211" s="387"/>
      <c r="M211" s="387"/>
      <c r="N211" s="404"/>
      <c r="O211" s="397" t="s">
        <v>70</v>
      </c>
      <c r="P211" s="398"/>
      <c r="Q211" s="398"/>
      <c r="R211" s="398"/>
      <c r="S211" s="398"/>
      <c r="T211" s="398"/>
      <c r="U211" s="399"/>
      <c r="V211" s="37" t="s">
        <v>66</v>
      </c>
      <c r="W211" s="384">
        <f>IFERROR(SUM(W205:W209),"0")</f>
        <v>108</v>
      </c>
      <c r="X211" s="384">
        <f>IFERROR(SUM(X205:X209),"0")</f>
        <v>108</v>
      </c>
      <c r="Y211" s="37"/>
      <c r="Z211" s="385"/>
      <c r="AA211" s="385"/>
    </row>
    <row r="212" spans="1:67" ht="16.5" hidden="1" customHeight="1" x14ac:dyDescent="0.25">
      <c r="A212" s="388" t="s">
        <v>344</v>
      </c>
      <c r="B212" s="387"/>
      <c r="C212" s="387"/>
      <c r="D212" s="387"/>
      <c r="E212" s="387"/>
      <c r="F212" s="387"/>
      <c r="G212" s="387"/>
      <c r="H212" s="387"/>
      <c r="I212" s="387"/>
      <c r="J212" s="387"/>
      <c r="K212" s="387"/>
      <c r="L212" s="387"/>
      <c r="M212" s="387"/>
      <c r="N212" s="387"/>
      <c r="O212" s="387"/>
      <c r="P212" s="387"/>
      <c r="Q212" s="387"/>
      <c r="R212" s="387"/>
      <c r="S212" s="387"/>
      <c r="T212" s="387"/>
      <c r="U212" s="387"/>
      <c r="V212" s="387"/>
      <c r="W212" s="387"/>
      <c r="X212" s="387"/>
      <c r="Y212" s="387"/>
      <c r="Z212" s="376"/>
      <c r="AA212" s="376"/>
    </row>
    <row r="213" spans="1:67" ht="14.25" hidden="1" customHeight="1" x14ac:dyDescent="0.25">
      <c r="A213" s="389" t="s">
        <v>113</v>
      </c>
      <c r="B213" s="387"/>
      <c r="C213" s="387"/>
      <c r="D213" s="387"/>
      <c r="E213" s="387"/>
      <c r="F213" s="387"/>
      <c r="G213" s="387"/>
      <c r="H213" s="387"/>
      <c r="I213" s="387"/>
      <c r="J213" s="387"/>
      <c r="K213" s="387"/>
      <c r="L213" s="387"/>
      <c r="M213" s="387"/>
      <c r="N213" s="387"/>
      <c r="O213" s="387"/>
      <c r="P213" s="387"/>
      <c r="Q213" s="387"/>
      <c r="R213" s="387"/>
      <c r="S213" s="387"/>
      <c r="T213" s="387"/>
      <c r="U213" s="387"/>
      <c r="V213" s="387"/>
      <c r="W213" s="387"/>
      <c r="X213" s="387"/>
      <c r="Y213" s="387"/>
      <c r="Z213" s="375"/>
      <c r="AA213" s="375"/>
    </row>
    <row r="214" spans="1:67" ht="27" hidden="1" customHeight="1" x14ac:dyDescent="0.25">
      <c r="A214" s="54" t="s">
        <v>345</v>
      </c>
      <c r="B214" s="54" t="s">
        <v>346</v>
      </c>
      <c r="C214" s="31">
        <v>4301011717</v>
      </c>
      <c r="D214" s="401">
        <v>4680115884274</v>
      </c>
      <c r="E214" s="392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hidden="1" customHeight="1" x14ac:dyDescent="0.25">
      <c r="A215" s="54" t="s">
        <v>345</v>
      </c>
      <c r="B215" s="54" t="s">
        <v>347</v>
      </c>
      <c r="C215" s="31">
        <v>4301011945</v>
      </c>
      <c r="D215" s="401">
        <v>4680115884274</v>
      </c>
      <c r="E215" s="392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36" t="s">
        <v>348</v>
      </c>
      <c r="P215" s="391"/>
      <c r="Q215" s="391"/>
      <c r="R215" s="391"/>
      <c r="S215" s="392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349</v>
      </c>
      <c r="B216" s="54" t="s">
        <v>350</v>
      </c>
      <c r="C216" s="31">
        <v>4301011719</v>
      </c>
      <c r="D216" s="401">
        <v>4680115884298</v>
      </c>
      <c r="E216" s="392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92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401">
        <v>4680115884250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127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92"/>
      <c r="T217" s="34"/>
      <c r="U217" s="34"/>
      <c r="V217" s="35" t="s">
        <v>66</v>
      </c>
      <c r="W217" s="382">
        <v>120</v>
      </c>
      <c r="X217" s="383">
        <f t="shared" si="39"/>
        <v>127.6</v>
      </c>
      <c r="Y217" s="36">
        <f>IFERROR(IF(X217=0,"",ROUNDUP(X217/H217,0)*0.02175),"")</f>
        <v>0.23924999999999999</v>
      </c>
      <c r="Z217" s="56"/>
      <c r="AA217" s="57"/>
      <c r="AE217" s="64"/>
      <c r="BB217" s="190" t="s">
        <v>1</v>
      </c>
      <c r="BL217" s="64">
        <f t="shared" si="40"/>
        <v>124.9655172413793</v>
      </c>
      <c r="BM217" s="64">
        <f t="shared" si="41"/>
        <v>132.88</v>
      </c>
      <c r="BN217" s="64">
        <f t="shared" si="42"/>
        <v>0.18472906403940886</v>
      </c>
      <c r="BO217" s="64">
        <f t="shared" si="43"/>
        <v>0.19642857142857142</v>
      </c>
    </row>
    <row r="218" spans="1:67" ht="27" hidden="1" customHeight="1" x14ac:dyDescent="0.25">
      <c r="A218" s="54" t="s">
        <v>351</v>
      </c>
      <c r="B218" s="54" t="s">
        <v>353</v>
      </c>
      <c r="C218" s="31">
        <v>4301011944</v>
      </c>
      <c r="D218" s="401">
        <v>4680115884250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3" t="s">
        <v>354</v>
      </c>
      <c r="P218" s="391"/>
      <c r="Q218" s="391"/>
      <c r="R218" s="391"/>
      <c r="S218" s="392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4301011718</v>
      </c>
      <c r="D219" s="401">
        <v>4680115884281</v>
      </c>
      <c r="E219" s="392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92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357</v>
      </c>
      <c r="B220" s="54" t="s">
        <v>358</v>
      </c>
      <c r="C220" s="31">
        <v>4301011720</v>
      </c>
      <c r="D220" s="401">
        <v>4680115884199</v>
      </c>
      <c r="E220" s="392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92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401">
        <v>4680115884267</v>
      </c>
      <c r="E221" s="392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2">
        <v>8</v>
      </c>
      <c r="X221" s="383">
        <f t="shared" si="39"/>
        <v>8</v>
      </c>
      <c r="Y221" s="36">
        <f>IFERROR(IF(X221=0,"",ROUNDUP(X221/H221,0)*0.00937),"")</f>
        <v>1.874E-2</v>
      </c>
      <c r="Z221" s="56"/>
      <c r="AA221" s="57"/>
      <c r="AE221" s="64"/>
      <c r="BB221" s="194" t="s">
        <v>1</v>
      </c>
      <c r="BL221" s="64">
        <f t="shared" si="40"/>
        <v>8.48</v>
      </c>
      <c r="BM221" s="64">
        <f t="shared" si="41"/>
        <v>8.48</v>
      </c>
      <c r="BN221" s="64">
        <f t="shared" si="42"/>
        <v>1.6666666666666666E-2</v>
      </c>
      <c r="BO221" s="64">
        <f t="shared" si="43"/>
        <v>1.6666666666666666E-2</v>
      </c>
    </row>
    <row r="222" spans="1:67" ht="27" hidden="1" customHeight="1" x14ac:dyDescent="0.25">
      <c r="A222" s="54" t="s">
        <v>361</v>
      </c>
      <c r="B222" s="54" t="s">
        <v>362</v>
      </c>
      <c r="C222" s="31">
        <v>4301011593</v>
      </c>
      <c r="D222" s="401">
        <v>4680115882973</v>
      </c>
      <c r="E222" s="392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92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3"/>
      <c r="B223" s="387"/>
      <c r="C223" s="387"/>
      <c r="D223" s="387"/>
      <c r="E223" s="387"/>
      <c r="F223" s="387"/>
      <c r="G223" s="387"/>
      <c r="H223" s="387"/>
      <c r="I223" s="387"/>
      <c r="J223" s="387"/>
      <c r="K223" s="387"/>
      <c r="L223" s="387"/>
      <c r="M223" s="387"/>
      <c r="N223" s="404"/>
      <c r="O223" s="397" t="s">
        <v>70</v>
      </c>
      <c r="P223" s="398"/>
      <c r="Q223" s="398"/>
      <c r="R223" s="398"/>
      <c r="S223" s="398"/>
      <c r="T223" s="398"/>
      <c r="U223" s="399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12.344827586206897</v>
      </c>
      <c r="X223" s="384">
        <f>IFERROR(X214/H214,"0")+IFERROR(X215/H215,"0")+IFERROR(X216/H216,"0")+IFERROR(X217/H217,"0")+IFERROR(X218/H218,"0")+IFERROR(X219/H219,"0")+IFERROR(X220/H220,"0")+IFERROR(X221/H221,"0")+IFERROR(X222/H222,"0")</f>
        <v>13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0.25799</v>
      </c>
      <c r="Z223" s="385"/>
      <c r="AA223" s="385"/>
    </row>
    <row r="224" spans="1:67" x14ac:dyDescent="0.2">
      <c r="A224" s="387"/>
      <c r="B224" s="387"/>
      <c r="C224" s="387"/>
      <c r="D224" s="387"/>
      <c r="E224" s="387"/>
      <c r="F224" s="387"/>
      <c r="G224" s="387"/>
      <c r="H224" s="387"/>
      <c r="I224" s="387"/>
      <c r="J224" s="387"/>
      <c r="K224" s="387"/>
      <c r="L224" s="387"/>
      <c r="M224" s="387"/>
      <c r="N224" s="404"/>
      <c r="O224" s="397" t="s">
        <v>70</v>
      </c>
      <c r="P224" s="398"/>
      <c r="Q224" s="398"/>
      <c r="R224" s="398"/>
      <c r="S224" s="398"/>
      <c r="T224" s="398"/>
      <c r="U224" s="399"/>
      <c r="V224" s="37" t="s">
        <v>66</v>
      </c>
      <c r="W224" s="384">
        <f>IFERROR(SUM(W214:W222),"0")</f>
        <v>128</v>
      </c>
      <c r="X224" s="384">
        <f>IFERROR(SUM(X214:X222),"0")</f>
        <v>135.6</v>
      </c>
      <c r="Y224" s="37"/>
      <c r="Z224" s="385"/>
      <c r="AA224" s="385"/>
    </row>
    <row r="225" spans="1:67" ht="14.25" hidden="1" customHeight="1" x14ac:dyDescent="0.25">
      <c r="A225" s="389" t="s">
        <v>61</v>
      </c>
      <c r="B225" s="387"/>
      <c r="C225" s="387"/>
      <c r="D225" s="387"/>
      <c r="E225" s="387"/>
      <c r="F225" s="387"/>
      <c r="G225" s="387"/>
      <c r="H225" s="387"/>
      <c r="I225" s="387"/>
      <c r="J225" s="387"/>
      <c r="K225" s="387"/>
      <c r="L225" s="387"/>
      <c r="M225" s="387"/>
      <c r="N225" s="387"/>
      <c r="O225" s="387"/>
      <c r="P225" s="387"/>
      <c r="Q225" s="387"/>
      <c r="R225" s="387"/>
      <c r="S225" s="387"/>
      <c r="T225" s="387"/>
      <c r="U225" s="387"/>
      <c r="V225" s="387"/>
      <c r="W225" s="387"/>
      <c r="X225" s="387"/>
      <c r="Y225" s="387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401">
        <v>4607091389845</v>
      </c>
      <c r="E226" s="392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8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92"/>
      <c r="T226" s="34"/>
      <c r="U226" s="34"/>
      <c r="V226" s="35" t="s">
        <v>66</v>
      </c>
      <c r="W226" s="382">
        <v>192.5</v>
      </c>
      <c r="X226" s="383">
        <f>IFERROR(IF(W226="",0,CEILING((W226/$H226),1)*$H226),"")</f>
        <v>193.20000000000002</v>
      </c>
      <c r="Y226" s="36">
        <f>IFERROR(IF(X226=0,"",ROUNDUP(X226/H226,0)*0.00502),"")</f>
        <v>0.46184000000000003</v>
      </c>
      <c r="Z226" s="56"/>
      <c r="AA226" s="57"/>
      <c r="AE226" s="64"/>
      <c r="BB226" s="196" t="s">
        <v>1</v>
      </c>
      <c r="BL226" s="64">
        <f>IFERROR(W226*I226/H226,"0")</f>
        <v>201.66666666666669</v>
      </c>
      <c r="BM226" s="64">
        <f>IFERROR(X226*I226/H226,"0")</f>
        <v>202.40000000000003</v>
      </c>
      <c r="BN226" s="64">
        <f>IFERROR(1/J226*(W226/H226),"0")</f>
        <v>0.39173789173789175</v>
      </c>
      <c r="BO226" s="64">
        <f>IFERROR(1/J226*(X226/H226),"0")</f>
        <v>0.39316239316239321</v>
      </c>
    </row>
    <row r="227" spans="1:67" ht="27" hidden="1" customHeight="1" x14ac:dyDescent="0.25">
      <c r="A227" s="54" t="s">
        <v>365</v>
      </c>
      <c r="B227" s="54" t="s">
        <v>366</v>
      </c>
      <c r="C227" s="31">
        <v>4301031306</v>
      </c>
      <c r="D227" s="401">
        <v>4680115882881</v>
      </c>
      <c r="E227" s="392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3"/>
      <c r="B228" s="387"/>
      <c r="C228" s="387"/>
      <c r="D228" s="387"/>
      <c r="E228" s="387"/>
      <c r="F228" s="387"/>
      <c r="G228" s="387"/>
      <c r="H228" s="387"/>
      <c r="I228" s="387"/>
      <c r="J228" s="387"/>
      <c r="K228" s="387"/>
      <c r="L228" s="387"/>
      <c r="M228" s="387"/>
      <c r="N228" s="404"/>
      <c r="O228" s="397" t="s">
        <v>70</v>
      </c>
      <c r="P228" s="398"/>
      <c r="Q228" s="398"/>
      <c r="R228" s="398"/>
      <c r="S228" s="398"/>
      <c r="T228" s="398"/>
      <c r="U228" s="399"/>
      <c r="V228" s="37" t="s">
        <v>71</v>
      </c>
      <c r="W228" s="384">
        <f>IFERROR(W226/H226,"0")+IFERROR(W227/H227,"0")</f>
        <v>91.666666666666657</v>
      </c>
      <c r="X228" s="384">
        <f>IFERROR(X226/H226,"0")+IFERROR(X227/H227,"0")</f>
        <v>92</v>
      </c>
      <c r="Y228" s="384">
        <f>IFERROR(IF(Y226="",0,Y226),"0")+IFERROR(IF(Y227="",0,Y227),"0")</f>
        <v>0.46184000000000003</v>
      </c>
      <c r="Z228" s="385"/>
      <c r="AA228" s="385"/>
    </row>
    <row r="229" spans="1:67" x14ac:dyDescent="0.2">
      <c r="A229" s="387"/>
      <c r="B229" s="387"/>
      <c r="C229" s="387"/>
      <c r="D229" s="387"/>
      <c r="E229" s="387"/>
      <c r="F229" s="387"/>
      <c r="G229" s="387"/>
      <c r="H229" s="387"/>
      <c r="I229" s="387"/>
      <c r="J229" s="387"/>
      <c r="K229" s="387"/>
      <c r="L229" s="387"/>
      <c r="M229" s="387"/>
      <c r="N229" s="404"/>
      <c r="O229" s="397" t="s">
        <v>70</v>
      </c>
      <c r="P229" s="398"/>
      <c r="Q229" s="398"/>
      <c r="R229" s="398"/>
      <c r="S229" s="398"/>
      <c r="T229" s="398"/>
      <c r="U229" s="399"/>
      <c r="V229" s="37" t="s">
        <v>66</v>
      </c>
      <c r="W229" s="384">
        <f>IFERROR(SUM(W226:W227),"0")</f>
        <v>192.5</v>
      </c>
      <c r="X229" s="384">
        <f>IFERROR(SUM(X226:X227),"0")</f>
        <v>193.20000000000002</v>
      </c>
      <c r="Y229" s="37"/>
      <c r="Z229" s="385"/>
      <c r="AA229" s="385"/>
    </row>
    <row r="230" spans="1:67" ht="16.5" hidden="1" customHeight="1" x14ac:dyDescent="0.25">
      <c r="A230" s="388" t="s">
        <v>367</v>
      </c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87"/>
      <c r="P230" s="387"/>
      <c r="Q230" s="387"/>
      <c r="R230" s="387"/>
      <c r="S230" s="387"/>
      <c r="T230" s="387"/>
      <c r="U230" s="387"/>
      <c r="V230" s="387"/>
      <c r="W230" s="387"/>
      <c r="X230" s="387"/>
      <c r="Y230" s="387"/>
      <c r="Z230" s="376"/>
      <c r="AA230" s="376"/>
    </row>
    <row r="231" spans="1:67" ht="14.25" hidden="1" customHeight="1" x14ac:dyDescent="0.25">
      <c r="A231" s="389" t="s">
        <v>113</v>
      </c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87"/>
      <c r="P231" s="387"/>
      <c r="Q231" s="387"/>
      <c r="R231" s="387"/>
      <c r="S231" s="387"/>
      <c r="T231" s="387"/>
      <c r="U231" s="387"/>
      <c r="V231" s="387"/>
      <c r="W231" s="387"/>
      <c r="X231" s="387"/>
      <c r="Y231" s="387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401">
        <v>4680115884137</v>
      </c>
      <c r="E232" s="392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92"/>
      <c r="T232" s="34"/>
      <c r="U232" s="34"/>
      <c r="V232" s="35" t="s">
        <v>66</v>
      </c>
      <c r="W232" s="382">
        <v>70</v>
      </c>
      <c r="X232" s="383">
        <f t="shared" ref="X232:X239" si="44">IFERROR(IF(W232="",0,CEILING((W232/$H232),1)*$H232),"")</f>
        <v>81.2</v>
      </c>
      <c r="Y232" s="36">
        <f>IFERROR(IF(X232=0,"",ROUNDUP(X232/H232,0)*0.02175),"")</f>
        <v>0.15225</v>
      </c>
      <c r="Z232" s="56"/>
      <c r="AA232" s="57"/>
      <c r="AE232" s="64"/>
      <c r="BB232" s="198" t="s">
        <v>1</v>
      </c>
      <c r="BL232" s="64">
        <f t="shared" ref="BL232:BL239" si="45">IFERROR(W232*I232/H232,"0")</f>
        <v>72.896551724137936</v>
      </c>
      <c r="BM232" s="64">
        <f t="shared" ref="BM232:BM239" si="46">IFERROR(X232*I232/H232,"0")</f>
        <v>84.56</v>
      </c>
      <c r="BN232" s="64">
        <f t="shared" ref="BN232:BN239" si="47">IFERROR(1/J232*(W232/H232),"0")</f>
        <v>0.10775862068965517</v>
      </c>
      <c r="BO232" s="64">
        <f t="shared" ref="BO232:BO239" si="48">IFERROR(1/J232*(X232/H232),"0")</f>
        <v>0.125</v>
      </c>
    </row>
    <row r="233" spans="1:67" ht="27" hidden="1" customHeight="1" x14ac:dyDescent="0.25">
      <c r="A233" s="54" t="s">
        <v>368</v>
      </c>
      <c r="B233" s="54" t="s">
        <v>370</v>
      </c>
      <c r="C233" s="31">
        <v>4301011942</v>
      </c>
      <c r="D233" s="401">
        <v>4680115884137</v>
      </c>
      <c r="E233" s="392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6" t="s">
        <v>371</v>
      </c>
      <c r="P233" s="391"/>
      <c r="Q233" s="391"/>
      <c r="R233" s="391"/>
      <c r="S233" s="392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4301011724</v>
      </c>
      <c r="D234" s="401">
        <v>4680115884236</v>
      </c>
      <c r="E234" s="392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92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401">
        <v>4680115884175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92"/>
      <c r="T235" s="34"/>
      <c r="U235" s="34"/>
      <c r="V235" s="35" t="s">
        <v>66</v>
      </c>
      <c r="W235" s="382">
        <v>80</v>
      </c>
      <c r="X235" s="383">
        <f t="shared" si="44"/>
        <v>81.2</v>
      </c>
      <c r="Y235" s="36">
        <f>IFERROR(IF(X235=0,"",ROUNDUP(X235/H235,0)*0.02175),"")</f>
        <v>0.15225</v>
      </c>
      <c r="Z235" s="56"/>
      <c r="AA235" s="57"/>
      <c r="AE235" s="64"/>
      <c r="BB235" s="201" t="s">
        <v>1</v>
      </c>
      <c r="BL235" s="64">
        <f t="shared" si="45"/>
        <v>83.310344827586206</v>
      </c>
      <c r="BM235" s="64">
        <f t="shared" si="46"/>
        <v>84.56</v>
      </c>
      <c r="BN235" s="64">
        <f t="shared" si="47"/>
        <v>0.12315270935960591</v>
      </c>
      <c r="BO235" s="64">
        <f t="shared" si="48"/>
        <v>0.125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401">
        <v>4680115884144</v>
      </c>
      <c r="E236" s="392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92"/>
      <c r="T236" s="34"/>
      <c r="U236" s="34"/>
      <c r="V236" s="35" t="s">
        <v>66</v>
      </c>
      <c r="W236" s="382">
        <v>24</v>
      </c>
      <c r="X236" s="383">
        <f t="shared" si="44"/>
        <v>24</v>
      </c>
      <c r="Y236" s="36">
        <f>IFERROR(IF(X236=0,"",ROUNDUP(X236/H236,0)*0.00937),"")</f>
        <v>5.6219999999999999E-2</v>
      </c>
      <c r="Z236" s="56"/>
      <c r="AA236" s="57"/>
      <c r="AE236" s="64"/>
      <c r="BB236" s="202" t="s">
        <v>1</v>
      </c>
      <c r="BL236" s="64">
        <f t="shared" si="45"/>
        <v>25.44</v>
      </c>
      <c r="BM236" s="64">
        <f t="shared" si="46"/>
        <v>25.44</v>
      </c>
      <c r="BN236" s="64">
        <f t="shared" si="47"/>
        <v>0.05</v>
      </c>
      <c r="BO236" s="64">
        <f t="shared" si="48"/>
        <v>0.05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4301011963</v>
      </c>
      <c r="D237" s="401">
        <v>4680115885288</v>
      </c>
      <c r="E237" s="392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3" t="s">
        <v>380</v>
      </c>
      <c r="P237" s="391"/>
      <c r="Q237" s="391"/>
      <c r="R237" s="391"/>
      <c r="S237" s="392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4301011726</v>
      </c>
      <c r="D238" s="401">
        <v>4680115884182</v>
      </c>
      <c r="E238" s="392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4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92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401">
        <v>4680115884205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92"/>
      <c r="T239" s="34"/>
      <c r="U239" s="34"/>
      <c r="V239" s="35" t="s">
        <v>66</v>
      </c>
      <c r="W239" s="382">
        <v>40</v>
      </c>
      <c r="X239" s="383">
        <f t="shared" si="44"/>
        <v>40</v>
      </c>
      <c r="Y239" s="36">
        <f>IFERROR(IF(X239=0,"",ROUNDUP(X239/H239,0)*0.00937),"")</f>
        <v>9.3700000000000006E-2</v>
      </c>
      <c r="Z239" s="56"/>
      <c r="AA239" s="57"/>
      <c r="AE239" s="64"/>
      <c r="BB239" s="205" t="s">
        <v>1</v>
      </c>
      <c r="BL239" s="64">
        <f t="shared" si="45"/>
        <v>42.400000000000006</v>
      </c>
      <c r="BM239" s="64">
        <f t="shared" si="46"/>
        <v>42.400000000000006</v>
      </c>
      <c r="BN239" s="64">
        <f t="shared" si="47"/>
        <v>8.3333333333333329E-2</v>
      </c>
      <c r="BO239" s="64">
        <f t="shared" si="48"/>
        <v>8.3333333333333329E-2</v>
      </c>
    </row>
    <row r="240" spans="1:67" x14ac:dyDescent="0.2">
      <c r="A240" s="403"/>
      <c r="B240" s="387"/>
      <c r="C240" s="387"/>
      <c r="D240" s="387"/>
      <c r="E240" s="387"/>
      <c r="F240" s="387"/>
      <c r="G240" s="387"/>
      <c r="H240" s="387"/>
      <c r="I240" s="387"/>
      <c r="J240" s="387"/>
      <c r="K240" s="387"/>
      <c r="L240" s="387"/>
      <c r="M240" s="387"/>
      <c r="N240" s="404"/>
      <c r="O240" s="397" t="s">
        <v>70</v>
      </c>
      <c r="P240" s="398"/>
      <c r="Q240" s="398"/>
      <c r="R240" s="398"/>
      <c r="S240" s="398"/>
      <c r="T240" s="398"/>
      <c r="U240" s="399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28.931034482758619</v>
      </c>
      <c r="X240" s="384">
        <f>IFERROR(X232/H232,"0")+IFERROR(X233/H233,"0")+IFERROR(X234/H234,"0")+IFERROR(X235/H235,"0")+IFERROR(X236/H236,"0")+IFERROR(X237/H237,"0")+IFERROR(X238/H238,"0")+IFERROR(X239/H239,"0")</f>
        <v>30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0.45441999999999999</v>
      </c>
      <c r="Z240" s="385"/>
      <c r="AA240" s="385"/>
    </row>
    <row r="241" spans="1:67" x14ac:dyDescent="0.2">
      <c r="A241" s="387"/>
      <c r="B241" s="387"/>
      <c r="C241" s="387"/>
      <c r="D241" s="387"/>
      <c r="E241" s="387"/>
      <c r="F241" s="387"/>
      <c r="G241" s="387"/>
      <c r="H241" s="387"/>
      <c r="I241" s="387"/>
      <c r="J241" s="387"/>
      <c r="K241" s="387"/>
      <c r="L241" s="387"/>
      <c r="M241" s="387"/>
      <c r="N241" s="404"/>
      <c r="O241" s="397" t="s">
        <v>70</v>
      </c>
      <c r="P241" s="398"/>
      <c r="Q241" s="398"/>
      <c r="R241" s="398"/>
      <c r="S241" s="398"/>
      <c r="T241" s="398"/>
      <c r="U241" s="399"/>
      <c r="V241" s="37" t="s">
        <v>66</v>
      </c>
      <c r="W241" s="384">
        <f>IFERROR(SUM(W232:W239),"0")</f>
        <v>214</v>
      </c>
      <c r="X241" s="384">
        <f>IFERROR(SUM(X232:X239),"0")</f>
        <v>226.4</v>
      </c>
      <c r="Y241" s="37"/>
      <c r="Z241" s="385"/>
      <c r="AA241" s="385"/>
    </row>
    <row r="242" spans="1:67" ht="16.5" hidden="1" customHeight="1" x14ac:dyDescent="0.25">
      <c r="A242" s="388" t="s">
        <v>385</v>
      </c>
      <c r="B242" s="387"/>
      <c r="C242" s="387"/>
      <c r="D242" s="387"/>
      <c r="E242" s="387"/>
      <c r="F242" s="387"/>
      <c r="G242" s="387"/>
      <c r="H242" s="387"/>
      <c r="I242" s="387"/>
      <c r="J242" s="387"/>
      <c r="K242" s="387"/>
      <c r="L242" s="387"/>
      <c r="M242" s="387"/>
      <c r="N242" s="387"/>
      <c r="O242" s="387"/>
      <c r="P242" s="387"/>
      <c r="Q242" s="387"/>
      <c r="R242" s="387"/>
      <c r="S242" s="387"/>
      <c r="T242" s="387"/>
      <c r="U242" s="387"/>
      <c r="V242" s="387"/>
      <c r="W242" s="387"/>
      <c r="X242" s="387"/>
      <c r="Y242" s="387"/>
      <c r="Z242" s="376"/>
      <c r="AA242" s="376"/>
    </row>
    <row r="243" spans="1:67" ht="14.25" hidden="1" customHeight="1" x14ac:dyDescent="0.25">
      <c r="A243" s="389" t="s">
        <v>113</v>
      </c>
      <c r="B243" s="387"/>
      <c r="C243" s="387"/>
      <c r="D243" s="387"/>
      <c r="E243" s="387"/>
      <c r="F243" s="387"/>
      <c r="G243" s="387"/>
      <c r="H243" s="387"/>
      <c r="I243" s="387"/>
      <c r="J243" s="387"/>
      <c r="K243" s="387"/>
      <c r="L243" s="387"/>
      <c r="M243" s="387"/>
      <c r="N243" s="387"/>
      <c r="O243" s="387"/>
      <c r="P243" s="387"/>
      <c r="Q243" s="387"/>
      <c r="R243" s="387"/>
      <c r="S243" s="387"/>
      <c r="T243" s="387"/>
      <c r="U243" s="387"/>
      <c r="V243" s="387"/>
      <c r="W243" s="387"/>
      <c r="X243" s="387"/>
      <c r="Y243" s="387"/>
      <c r="Z243" s="375"/>
      <c r="AA243" s="375"/>
    </row>
    <row r="244" spans="1:67" ht="27" hidden="1" customHeight="1" x14ac:dyDescent="0.25">
      <c r="A244" s="54" t="s">
        <v>386</v>
      </c>
      <c r="B244" s="54" t="s">
        <v>387</v>
      </c>
      <c r="C244" s="31">
        <v>4301011850</v>
      </c>
      <c r="D244" s="401">
        <v>4680115885806</v>
      </c>
      <c r="E244" s="392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8" t="s">
        <v>388</v>
      </c>
      <c r="P244" s="391"/>
      <c r="Q244" s="391"/>
      <c r="R244" s="391"/>
      <c r="S244" s="392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4301011851</v>
      </c>
      <c r="D245" s="401">
        <v>4680115885820</v>
      </c>
      <c r="E245" s="392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4" t="s">
        <v>392</v>
      </c>
      <c r="P245" s="391"/>
      <c r="Q245" s="391"/>
      <c r="R245" s="391"/>
      <c r="S245" s="392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393</v>
      </c>
      <c r="B246" s="54" t="s">
        <v>394</v>
      </c>
      <c r="C246" s="31">
        <v>4301011852</v>
      </c>
      <c r="D246" s="401">
        <v>4680115885844</v>
      </c>
      <c r="E246" s="392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5" t="s">
        <v>395</v>
      </c>
      <c r="P246" s="391"/>
      <c r="Q246" s="391"/>
      <c r="R246" s="391"/>
      <c r="S246" s="392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4301011855</v>
      </c>
      <c r="D247" s="401">
        <v>4680115885837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2" t="s">
        <v>398</v>
      </c>
      <c r="P247" s="391"/>
      <c r="Q247" s="391"/>
      <c r="R247" s="391"/>
      <c r="S247" s="392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hidden="1" customHeight="1" x14ac:dyDescent="0.25">
      <c r="A248" s="54" t="s">
        <v>399</v>
      </c>
      <c r="B248" s="54" t="s">
        <v>400</v>
      </c>
      <c r="C248" s="31">
        <v>4301011853</v>
      </c>
      <c r="D248" s="401">
        <v>4680115885851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85" t="s">
        <v>401</v>
      </c>
      <c r="P248" s="391"/>
      <c r="Q248" s="391"/>
      <c r="R248" s="391"/>
      <c r="S248" s="392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403"/>
      <c r="B249" s="387"/>
      <c r="C249" s="387"/>
      <c r="D249" s="387"/>
      <c r="E249" s="387"/>
      <c r="F249" s="387"/>
      <c r="G249" s="387"/>
      <c r="H249" s="387"/>
      <c r="I249" s="387"/>
      <c r="J249" s="387"/>
      <c r="K249" s="387"/>
      <c r="L249" s="387"/>
      <c r="M249" s="387"/>
      <c r="N249" s="404"/>
      <c r="O249" s="397" t="s">
        <v>70</v>
      </c>
      <c r="P249" s="398"/>
      <c r="Q249" s="398"/>
      <c r="R249" s="398"/>
      <c r="S249" s="398"/>
      <c r="T249" s="398"/>
      <c r="U249" s="399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hidden="1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404"/>
      <c r="O250" s="397" t="s">
        <v>70</v>
      </c>
      <c r="P250" s="398"/>
      <c r="Q250" s="398"/>
      <c r="R250" s="398"/>
      <c r="S250" s="398"/>
      <c r="T250" s="398"/>
      <c r="U250" s="399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hidden="1" customHeight="1" x14ac:dyDescent="0.25">
      <c r="A251" s="388" t="s">
        <v>402</v>
      </c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87"/>
      <c r="P251" s="387"/>
      <c r="Q251" s="387"/>
      <c r="R251" s="387"/>
      <c r="S251" s="387"/>
      <c r="T251" s="387"/>
      <c r="U251" s="387"/>
      <c r="V251" s="387"/>
      <c r="W251" s="387"/>
      <c r="X251" s="387"/>
      <c r="Y251" s="387"/>
      <c r="Z251" s="376"/>
      <c r="AA251" s="376"/>
    </row>
    <row r="252" spans="1:67" ht="14.25" hidden="1" customHeight="1" x14ac:dyDescent="0.25">
      <c r="A252" s="389" t="s">
        <v>113</v>
      </c>
      <c r="B252" s="387"/>
      <c r="C252" s="387"/>
      <c r="D252" s="387"/>
      <c r="E252" s="387"/>
      <c r="F252" s="387"/>
      <c r="G252" s="387"/>
      <c r="H252" s="387"/>
      <c r="I252" s="387"/>
      <c r="J252" s="387"/>
      <c r="K252" s="387"/>
      <c r="L252" s="387"/>
      <c r="M252" s="387"/>
      <c r="N252" s="387"/>
      <c r="O252" s="387"/>
      <c r="P252" s="387"/>
      <c r="Q252" s="387"/>
      <c r="R252" s="387"/>
      <c r="S252" s="387"/>
      <c r="T252" s="387"/>
      <c r="U252" s="387"/>
      <c r="V252" s="387"/>
      <c r="W252" s="387"/>
      <c r="X252" s="387"/>
      <c r="Y252" s="387"/>
      <c r="Z252" s="375"/>
      <c r="AA252" s="375"/>
    </row>
    <row r="253" spans="1:67" ht="27" hidden="1" customHeight="1" x14ac:dyDescent="0.25">
      <c r="A253" s="54" t="s">
        <v>403</v>
      </c>
      <c r="B253" s="54" t="s">
        <v>404</v>
      </c>
      <c r="C253" s="31">
        <v>4301011859</v>
      </c>
      <c r="D253" s="401">
        <v>4680115885608</v>
      </c>
      <c r="E253" s="392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91"/>
      <c r="Q253" s="391"/>
      <c r="R253" s="391"/>
      <c r="S253" s="392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hidden="1" customHeight="1" x14ac:dyDescent="0.25">
      <c r="A254" s="54" t="s">
        <v>406</v>
      </c>
      <c r="B254" s="54" t="s">
        <v>407</v>
      </c>
      <c r="C254" s="31">
        <v>4301011857</v>
      </c>
      <c r="D254" s="401">
        <v>4680115885622</v>
      </c>
      <c r="E254" s="392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91"/>
      <c r="Q254" s="391"/>
      <c r="R254" s="391"/>
      <c r="S254" s="392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4301012016</v>
      </c>
      <c r="D255" s="401">
        <v>4680115885554</v>
      </c>
      <c r="E255" s="392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127</v>
      </c>
      <c r="M255" s="33"/>
      <c r="N255" s="32">
        <v>55</v>
      </c>
      <c r="O255" s="727" t="s">
        <v>411</v>
      </c>
      <c r="P255" s="391"/>
      <c r="Q255" s="391"/>
      <c r="R255" s="391"/>
      <c r="S255" s="392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412</v>
      </c>
      <c r="B256" s="54" t="s">
        <v>413</v>
      </c>
      <c r="C256" s="31">
        <v>4301012024</v>
      </c>
      <c r="D256" s="401">
        <v>4680115885615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127</v>
      </c>
      <c r="M256" s="33"/>
      <c r="N256" s="32">
        <v>55</v>
      </c>
      <c r="O256" s="579" t="s">
        <v>414</v>
      </c>
      <c r="P256" s="391"/>
      <c r="Q256" s="391"/>
      <c r="R256" s="391"/>
      <c r="S256" s="392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415</v>
      </c>
      <c r="B257" s="54" t="s">
        <v>416</v>
      </c>
      <c r="C257" s="31">
        <v>4301011858</v>
      </c>
      <c r="D257" s="401">
        <v>4680115885646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1" t="s">
        <v>417</v>
      </c>
      <c r="P257" s="391"/>
      <c r="Q257" s="391"/>
      <c r="R257" s="391"/>
      <c r="S257" s="392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4301011329</v>
      </c>
      <c r="D258" s="401">
        <v>4607091387308</v>
      </c>
      <c r="E258" s="392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92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4301011049</v>
      </c>
      <c r="D259" s="401">
        <v>4607091387339</v>
      </c>
      <c r="E259" s="392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4301011573</v>
      </c>
      <c r="D260" s="401">
        <v>4680115881938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92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hidden="1" customHeight="1" x14ac:dyDescent="0.25">
      <c r="A261" s="54" t="s">
        <v>424</v>
      </c>
      <c r="B261" s="54" t="s">
        <v>425</v>
      </c>
      <c r="C261" s="31">
        <v>4301010944</v>
      </c>
      <c r="D261" s="401">
        <v>4607091387346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92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hidden="1" x14ac:dyDescent="0.2">
      <c r="A262" s="403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404"/>
      <c r="O262" s="397" t="s">
        <v>70</v>
      </c>
      <c r="P262" s="398"/>
      <c r="Q262" s="398"/>
      <c r="R262" s="398"/>
      <c r="S262" s="398"/>
      <c r="T262" s="398"/>
      <c r="U262" s="399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hidden="1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404"/>
      <c r="O263" s="397" t="s">
        <v>70</v>
      </c>
      <c r="P263" s="398"/>
      <c r="Q263" s="398"/>
      <c r="R263" s="398"/>
      <c r="S263" s="398"/>
      <c r="T263" s="398"/>
      <c r="U263" s="399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hidden="1" customHeight="1" x14ac:dyDescent="0.25">
      <c r="A264" s="389" t="s">
        <v>61</v>
      </c>
      <c r="B264" s="387"/>
      <c r="C264" s="387"/>
      <c r="D264" s="387"/>
      <c r="E264" s="387"/>
      <c r="F264" s="387"/>
      <c r="G264" s="387"/>
      <c r="H264" s="387"/>
      <c r="I264" s="387"/>
      <c r="J264" s="387"/>
      <c r="K264" s="387"/>
      <c r="L264" s="387"/>
      <c r="M264" s="387"/>
      <c r="N264" s="387"/>
      <c r="O264" s="387"/>
      <c r="P264" s="387"/>
      <c r="Q264" s="387"/>
      <c r="R264" s="387"/>
      <c r="S264" s="387"/>
      <c r="T264" s="387"/>
      <c r="U264" s="387"/>
      <c r="V264" s="387"/>
      <c r="W264" s="387"/>
      <c r="X264" s="387"/>
      <c r="Y264" s="387"/>
      <c r="Z264" s="375"/>
      <c r="AA264" s="375"/>
    </row>
    <row r="265" spans="1:67" ht="27" hidden="1" customHeight="1" x14ac:dyDescent="0.25">
      <c r="A265" s="54" t="s">
        <v>426</v>
      </c>
      <c r="B265" s="54" t="s">
        <v>427</v>
      </c>
      <c r="C265" s="31">
        <v>4301030878</v>
      </c>
      <c r="D265" s="401">
        <v>4607091387193</v>
      </c>
      <c r="E265" s="392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4301031153</v>
      </c>
      <c r="D266" s="401">
        <v>4607091387230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92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hidden="1" customHeight="1" x14ac:dyDescent="0.25">
      <c r="A267" s="54" t="s">
        <v>430</v>
      </c>
      <c r="B267" s="54" t="s">
        <v>431</v>
      </c>
      <c r="C267" s="31">
        <v>4301031152</v>
      </c>
      <c r="D267" s="401">
        <v>4607091387285</v>
      </c>
      <c r="E267" s="392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92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hidden="1" x14ac:dyDescent="0.2">
      <c r="A268" s="403"/>
      <c r="B268" s="387"/>
      <c r="C268" s="387"/>
      <c r="D268" s="387"/>
      <c r="E268" s="387"/>
      <c r="F268" s="387"/>
      <c r="G268" s="387"/>
      <c r="H268" s="387"/>
      <c r="I268" s="387"/>
      <c r="J268" s="387"/>
      <c r="K268" s="387"/>
      <c r="L268" s="387"/>
      <c r="M268" s="387"/>
      <c r="N268" s="404"/>
      <c r="O268" s="397" t="s">
        <v>70</v>
      </c>
      <c r="P268" s="398"/>
      <c r="Q268" s="398"/>
      <c r="R268" s="398"/>
      <c r="S268" s="398"/>
      <c r="T268" s="398"/>
      <c r="U268" s="399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hidden="1" x14ac:dyDescent="0.2">
      <c r="A269" s="387"/>
      <c r="B269" s="387"/>
      <c r="C269" s="387"/>
      <c r="D269" s="387"/>
      <c r="E269" s="387"/>
      <c r="F269" s="387"/>
      <c r="G269" s="387"/>
      <c r="H269" s="387"/>
      <c r="I269" s="387"/>
      <c r="J269" s="387"/>
      <c r="K269" s="387"/>
      <c r="L269" s="387"/>
      <c r="M269" s="387"/>
      <c r="N269" s="404"/>
      <c r="O269" s="397" t="s">
        <v>70</v>
      </c>
      <c r="P269" s="398"/>
      <c r="Q269" s="398"/>
      <c r="R269" s="398"/>
      <c r="S269" s="398"/>
      <c r="T269" s="398"/>
      <c r="U269" s="399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hidden="1" customHeight="1" x14ac:dyDescent="0.25">
      <c r="A270" s="389" t="s">
        <v>72</v>
      </c>
      <c r="B270" s="387"/>
      <c r="C270" s="387"/>
      <c r="D270" s="387"/>
      <c r="E270" s="387"/>
      <c r="F270" s="387"/>
      <c r="G270" s="387"/>
      <c r="H270" s="387"/>
      <c r="I270" s="387"/>
      <c r="J270" s="387"/>
      <c r="K270" s="387"/>
      <c r="L270" s="387"/>
      <c r="M270" s="387"/>
      <c r="N270" s="387"/>
      <c r="O270" s="387"/>
      <c r="P270" s="387"/>
      <c r="Q270" s="387"/>
      <c r="R270" s="387"/>
      <c r="S270" s="387"/>
      <c r="T270" s="387"/>
      <c r="U270" s="387"/>
      <c r="V270" s="387"/>
      <c r="W270" s="387"/>
      <c r="X270" s="387"/>
      <c r="Y270" s="387"/>
      <c r="Z270" s="375"/>
      <c r="AA270" s="375"/>
    </row>
    <row r="271" spans="1:67" ht="16.5" hidden="1" customHeight="1" x14ac:dyDescent="0.25">
      <c r="A271" s="54" t="s">
        <v>432</v>
      </c>
      <c r="B271" s="54" t="s">
        <v>433</v>
      </c>
      <c r="C271" s="31">
        <v>4301051100</v>
      </c>
      <c r="D271" s="401">
        <v>4607091387766</v>
      </c>
      <c r="E271" s="392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127</v>
      </c>
      <c r="M271" s="33"/>
      <c r="N271" s="32">
        <v>40</v>
      </c>
      <c r="O271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92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4301051116</v>
      </c>
      <c r="D272" s="401">
        <v>4607091387957</v>
      </c>
      <c r="E272" s="392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hidden="1" customHeight="1" x14ac:dyDescent="0.25">
      <c r="A273" s="54" t="s">
        <v>436</v>
      </c>
      <c r="B273" s="54" t="s">
        <v>437</v>
      </c>
      <c r="C273" s="31">
        <v>4301051115</v>
      </c>
      <c r="D273" s="401">
        <v>4607091387964</v>
      </c>
      <c r="E273" s="392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hidden="1" customHeight="1" x14ac:dyDescent="0.25">
      <c r="A274" s="54" t="s">
        <v>438</v>
      </c>
      <c r="B274" s="54" t="s">
        <v>439</v>
      </c>
      <c r="C274" s="31">
        <v>4301051731</v>
      </c>
      <c r="D274" s="401">
        <v>4680115884618</v>
      </c>
      <c r="E274" s="392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92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4301051705</v>
      </c>
      <c r="D275" s="401">
        <v>4680115884588</v>
      </c>
      <c r="E275" s="392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92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4301051130</v>
      </c>
      <c r="D276" s="401">
        <v>4607091387537</v>
      </c>
      <c r="E276" s="392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92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hidden="1" customHeight="1" x14ac:dyDescent="0.25">
      <c r="A277" s="54" t="s">
        <v>444</v>
      </c>
      <c r="B277" s="54" t="s">
        <v>445</v>
      </c>
      <c r="C277" s="31">
        <v>4301051132</v>
      </c>
      <c r="D277" s="401">
        <v>4607091387513</v>
      </c>
      <c r="E277" s="392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92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hidden="1" x14ac:dyDescent="0.2">
      <c r="A278" s="403"/>
      <c r="B278" s="387"/>
      <c r="C278" s="387"/>
      <c r="D278" s="387"/>
      <c r="E278" s="387"/>
      <c r="F278" s="387"/>
      <c r="G278" s="387"/>
      <c r="H278" s="387"/>
      <c r="I278" s="387"/>
      <c r="J278" s="387"/>
      <c r="K278" s="387"/>
      <c r="L278" s="387"/>
      <c r="M278" s="387"/>
      <c r="N278" s="404"/>
      <c r="O278" s="397" t="s">
        <v>70</v>
      </c>
      <c r="P278" s="398"/>
      <c r="Q278" s="398"/>
      <c r="R278" s="398"/>
      <c r="S278" s="398"/>
      <c r="T278" s="398"/>
      <c r="U278" s="399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hidden="1" x14ac:dyDescent="0.2">
      <c r="A279" s="387"/>
      <c r="B279" s="387"/>
      <c r="C279" s="387"/>
      <c r="D279" s="387"/>
      <c r="E279" s="387"/>
      <c r="F279" s="387"/>
      <c r="G279" s="387"/>
      <c r="H279" s="387"/>
      <c r="I279" s="387"/>
      <c r="J279" s="387"/>
      <c r="K279" s="387"/>
      <c r="L279" s="387"/>
      <c r="M279" s="387"/>
      <c r="N279" s="404"/>
      <c r="O279" s="397" t="s">
        <v>70</v>
      </c>
      <c r="P279" s="398"/>
      <c r="Q279" s="398"/>
      <c r="R279" s="398"/>
      <c r="S279" s="398"/>
      <c r="T279" s="398"/>
      <c r="U279" s="399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hidden="1" customHeight="1" x14ac:dyDescent="0.25">
      <c r="A280" s="389" t="s">
        <v>215</v>
      </c>
      <c r="B280" s="387"/>
      <c r="C280" s="387"/>
      <c r="D280" s="387"/>
      <c r="E280" s="387"/>
      <c r="F280" s="387"/>
      <c r="G280" s="387"/>
      <c r="H280" s="387"/>
      <c r="I280" s="387"/>
      <c r="J280" s="387"/>
      <c r="K280" s="387"/>
      <c r="L280" s="387"/>
      <c r="M280" s="387"/>
      <c r="N280" s="387"/>
      <c r="O280" s="387"/>
      <c r="P280" s="387"/>
      <c r="Q280" s="387"/>
      <c r="R280" s="387"/>
      <c r="S280" s="387"/>
      <c r="T280" s="387"/>
      <c r="U280" s="387"/>
      <c r="V280" s="387"/>
      <c r="W280" s="387"/>
      <c r="X280" s="387"/>
      <c r="Y280" s="387"/>
      <c r="Z280" s="375"/>
      <c r="AA280" s="375"/>
    </row>
    <row r="281" spans="1:67" ht="16.5" hidden="1" customHeight="1" x14ac:dyDescent="0.25">
      <c r="A281" s="54" t="s">
        <v>446</v>
      </c>
      <c r="B281" s="54" t="s">
        <v>447</v>
      </c>
      <c r="C281" s="31">
        <v>4301060379</v>
      </c>
      <c r="D281" s="401">
        <v>4607091380880</v>
      </c>
      <c r="E281" s="392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8" t="s">
        <v>448</v>
      </c>
      <c r="P281" s="391"/>
      <c r="Q281" s="391"/>
      <c r="R281" s="391"/>
      <c r="S281" s="392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401">
        <v>4607091384482</v>
      </c>
      <c r="E282" s="392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92"/>
      <c r="T282" s="34"/>
      <c r="U282" s="34"/>
      <c r="V282" s="35" t="s">
        <v>66</v>
      </c>
      <c r="W282" s="382">
        <v>300</v>
      </c>
      <c r="X282" s="383">
        <f>IFERROR(IF(W282="",0,CEILING((W282/$H282),1)*$H282),"")</f>
        <v>304.2</v>
      </c>
      <c r="Y282" s="36">
        <f>IFERROR(IF(X282=0,"",ROUNDUP(X282/H282,0)*0.02175),"")</f>
        <v>0.84824999999999995</v>
      </c>
      <c r="Z282" s="56"/>
      <c r="AA282" s="57"/>
      <c r="AE282" s="64"/>
      <c r="BB282" s="231" t="s">
        <v>1</v>
      </c>
      <c r="BL282" s="64">
        <f>IFERROR(W282*I282/H282,"0")</f>
        <v>321.69230769230774</v>
      </c>
      <c r="BM282" s="64">
        <f>IFERROR(X282*I282/H282,"0")</f>
        <v>326.19600000000003</v>
      </c>
      <c r="BN282" s="64">
        <f>IFERROR(1/J282*(W282/H282),"0")</f>
        <v>0.6868131868131867</v>
      </c>
      <c r="BO282" s="64">
        <f>IFERROR(1/J282*(X282/H282),"0")</f>
        <v>0.6964285714285714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401">
        <v>4607091380897</v>
      </c>
      <c r="E283" s="392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92"/>
      <c r="T283" s="34"/>
      <c r="U283" s="34"/>
      <c r="V283" s="35" t="s">
        <v>66</v>
      </c>
      <c r="W283" s="382">
        <v>40</v>
      </c>
      <c r="X283" s="383">
        <f>IFERROR(IF(W283="",0,CEILING((W283/$H283),1)*$H283),"")</f>
        <v>42</v>
      </c>
      <c r="Y283" s="36">
        <f>IFERROR(IF(X283=0,"",ROUNDUP(X283/H283,0)*0.02175),"")</f>
        <v>0.10874999999999999</v>
      </c>
      <c r="Z283" s="56"/>
      <c r="AA283" s="57"/>
      <c r="AE283" s="64"/>
      <c r="BB283" s="232" t="s">
        <v>1</v>
      </c>
      <c r="BL283" s="64">
        <f>IFERROR(W283*I283/H283,"0")</f>
        <v>42.685714285714283</v>
      </c>
      <c r="BM283" s="64">
        <f>IFERROR(X283*I283/H283,"0")</f>
        <v>44.82</v>
      </c>
      <c r="BN283" s="64">
        <f>IFERROR(1/J283*(W283/H283),"0")</f>
        <v>8.5034013605442174E-2</v>
      </c>
      <c r="BO283" s="64">
        <f>IFERROR(1/J283*(X283/H283),"0")</f>
        <v>8.9285714285714274E-2</v>
      </c>
    </row>
    <row r="284" spans="1:67" x14ac:dyDescent="0.2">
      <c r="A284" s="403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404"/>
      <c r="O284" s="397" t="s">
        <v>70</v>
      </c>
      <c r="P284" s="398"/>
      <c r="Q284" s="398"/>
      <c r="R284" s="398"/>
      <c r="S284" s="398"/>
      <c r="T284" s="398"/>
      <c r="U284" s="399"/>
      <c r="V284" s="37" t="s">
        <v>71</v>
      </c>
      <c r="W284" s="384">
        <f>IFERROR(W281/H281,"0")+IFERROR(W282/H282,"0")+IFERROR(W283/H283,"0")</f>
        <v>43.223443223443219</v>
      </c>
      <c r="X284" s="384">
        <f>IFERROR(X281/H281,"0")+IFERROR(X282/H282,"0")+IFERROR(X283/H283,"0")</f>
        <v>44</v>
      </c>
      <c r="Y284" s="384">
        <f>IFERROR(IF(Y281="",0,Y281),"0")+IFERROR(IF(Y282="",0,Y282),"0")+IFERROR(IF(Y283="",0,Y283),"0")</f>
        <v>0.95699999999999996</v>
      </c>
      <c r="Z284" s="385"/>
      <c r="AA284" s="385"/>
    </row>
    <row r="285" spans="1:67" x14ac:dyDescent="0.2">
      <c r="A285" s="387"/>
      <c r="B285" s="387"/>
      <c r="C285" s="387"/>
      <c r="D285" s="387"/>
      <c r="E285" s="387"/>
      <c r="F285" s="387"/>
      <c r="G285" s="387"/>
      <c r="H285" s="387"/>
      <c r="I285" s="387"/>
      <c r="J285" s="387"/>
      <c r="K285" s="387"/>
      <c r="L285" s="387"/>
      <c r="M285" s="387"/>
      <c r="N285" s="404"/>
      <c r="O285" s="397" t="s">
        <v>70</v>
      </c>
      <c r="P285" s="398"/>
      <c r="Q285" s="398"/>
      <c r="R285" s="398"/>
      <c r="S285" s="398"/>
      <c r="T285" s="398"/>
      <c r="U285" s="399"/>
      <c r="V285" s="37" t="s">
        <v>66</v>
      </c>
      <c r="W285" s="384">
        <f>IFERROR(SUM(W281:W283),"0")</f>
        <v>340</v>
      </c>
      <c r="X285" s="384">
        <f>IFERROR(SUM(X281:X283),"0")</f>
        <v>346.2</v>
      </c>
      <c r="Y285" s="37"/>
      <c r="Z285" s="385"/>
      <c r="AA285" s="385"/>
    </row>
    <row r="286" spans="1:67" ht="14.25" hidden="1" customHeight="1" x14ac:dyDescent="0.25">
      <c r="A286" s="389" t="s">
        <v>91</v>
      </c>
      <c r="B286" s="387"/>
      <c r="C286" s="387"/>
      <c r="D286" s="387"/>
      <c r="E286" s="387"/>
      <c r="F286" s="387"/>
      <c r="G286" s="387"/>
      <c r="H286" s="387"/>
      <c r="I286" s="387"/>
      <c r="J286" s="387"/>
      <c r="K286" s="387"/>
      <c r="L286" s="387"/>
      <c r="M286" s="387"/>
      <c r="N286" s="387"/>
      <c r="O286" s="387"/>
      <c r="P286" s="387"/>
      <c r="Q286" s="387"/>
      <c r="R286" s="387"/>
      <c r="S286" s="387"/>
      <c r="T286" s="387"/>
      <c r="U286" s="387"/>
      <c r="V286" s="387"/>
      <c r="W286" s="387"/>
      <c r="X286" s="387"/>
      <c r="Y286" s="387"/>
      <c r="Z286" s="375"/>
      <c r="AA286" s="375"/>
    </row>
    <row r="287" spans="1:67" ht="16.5" hidden="1" customHeight="1" x14ac:dyDescent="0.25">
      <c r="A287" s="54" t="s">
        <v>453</v>
      </c>
      <c r="B287" s="54" t="s">
        <v>454</v>
      </c>
      <c r="C287" s="31">
        <v>4301030232</v>
      </c>
      <c r="D287" s="401">
        <v>4607091388374</v>
      </c>
      <c r="E287" s="392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9" t="s">
        <v>455</v>
      </c>
      <c r="P287" s="391"/>
      <c r="Q287" s="391"/>
      <c r="R287" s="391"/>
      <c r="S287" s="392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4301030235</v>
      </c>
      <c r="D288" s="401">
        <v>4607091388381</v>
      </c>
      <c r="E288" s="392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19" t="s">
        <v>458</v>
      </c>
      <c r="P288" s="391"/>
      <c r="Q288" s="391"/>
      <c r="R288" s="391"/>
      <c r="S288" s="392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459</v>
      </c>
      <c r="B289" s="54" t="s">
        <v>460</v>
      </c>
      <c r="C289" s="31">
        <v>4301030233</v>
      </c>
      <c r="D289" s="401">
        <v>4607091388404</v>
      </c>
      <c r="E289" s="392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92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03"/>
      <c r="B290" s="387"/>
      <c r="C290" s="387"/>
      <c r="D290" s="387"/>
      <c r="E290" s="387"/>
      <c r="F290" s="387"/>
      <c r="G290" s="387"/>
      <c r="H290" s="387"/>
      <c r="I290" s="387"/>
      <c r="J290" s="387"/>
      <c r="K290" s="387"/>
      <c r="L290" s="387"/>
      <c r="M290" s="387"/>
      <c r="N290" s="404"/>
      <c r="O290" s="397" t="s">
        <v>70</v>
      </c>
      <c r="P290" s="398"/>
      <c r="Q290" s="398"/>
      <c r="R290" s="398"/>
      <c r="S290" s="398"/>
      <c r="T290" s="398"/>
      <c r="U290" s="399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hidden="1" x14ac:dyDescent="0.2">
      <c r="A291" s="387"/>
      <c r="B291" s="387"/>
      <c r="C291" s="387"/>
      <c r="D291" s="387"/>
      <c r="E291" s="387"/>
      <c r="F291" s="387"/>
      <c r="G291" s="387"/>
      <c r="H291" s="387"/>
      <c r="I291" s="387"/>
      <c r="J291" s="387"/>
      <c r="K291" s="387"/>
      <c r="L291" s="387"/>
      <c r="M291" s="387"/>
      <c r="N291" s="404"/>
      <c r="O291" s="397" t="s">
        <v>70</v>
      </c>
      <c r="P291" s="398"/>
      <c r="Q291" s="398"/>
      <c r="R291" s="398"/>
      <c r="S291" s="398"/>
      <c r="T291" s="398"/>
      <c r="U291" s="399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hidden="1" customHeight="1" x14ac:dyDescent="0.25">
      <c r="A292" s="389" t="s">
        <v>461</v>
      </c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87"/>
      <c r="P292" s="387"/>
      <c r="Q292" s="387"/>
      <c r="R292" s="387"/>
      <c r="S292" s="387"/>
      <c r="T292" s="387"/>
      <c r="U292" s="387"/>
      <c r="V292" s="387"/>
      <c r="W292" s="387"/>
      <c r="X292" s="387"/>
      <c r="Y292" s="387"/>
      <c r="Z292" s="375"/>
      <c r="AA292" s="375"/>
    </row>
    <row r="293" spans="1:67" ht="16.5" hidden="1" customHeight="1" x14ac:dyDescent="0.25">
      <c r="A293" s="54" t="s">
        <v>462</v>
      </c>
      <c r="B293" s="54" t="s">
        <v>463</v>
      </c>
      <c r="C293" s="31">
        <v>4301180007</v>
      </c>
      <c r="D293" s="401">
        <v>4680115881808</v>
      </c>
      <c r="E293" s="392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92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4301180006</v>
      </c>
      <c r="D294" s="401">
        <v>4680115881822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92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hidden="1" customHeight="1" x14ac:dyDescent="0.25">
      <c r="A295" s="54" t="s">
        <v>468</v>
      </c>
      <c r="B295" s="54" t="s">
        <v>469</v>
      </c>
      <c r="C295" s="31">
        <v>4301180001</v>
      </c>
      <c r="D295" s="401">
        <v>4680115880016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hidden="1" x14ac:dyDescent="0.2">
      <c r="A296" s="403"/>
      <c r="B296" s="387"/>
      <c r="C296" s="387"/>
      <c r="D296" s="387"/>
      <c r="E296" s="387"/>
      <c r="F296" s="387"/>
      <c r="G296" s="387"/>
      <c r="H296" s="387"/>
      <c r="I296" s="387"/>
      <c r="J296" s="387"/>
      <c r="K296" s="387"/>
      <c r="L296" s="387"/>
      <c r="M296" s="387"/>
      <c r="N296" s="404"/>
      <c r="O296" s="397" t="s">
        <v>70</v>
      </c>
      <c r="P296" s="398"/>
      <c r="Q296" s="398"/>
      <c r="R296" s="398"/>
      <c r="S296" s="398"/>
      <c r="T296" s="398"/>
      <c r="U296" s="399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hidden="1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404"/>
      <c r="O297" s="397" t="s">
        <v>70</v>
      </c>
      <c r="P297" s="398"/>
      <c r="Q297" s="398"/>
      <c r="R297" s="398"/>
      <c r="S297" s="398"/>
      <c r="T297" s="398"/>
      <c r="U297" s="399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hidden="1" customHeight="1" x14ac:dyDescent="0.25">
      <c r="A298" s="388" t="s">
        <v>470</v>
      </c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87"/>
      <c r="P298" s="387"/>
      <c r="Q298" s="387"/>
      <c r="R298" s="387"/>
      <c r="S298" s="387"/>
      <c r="T298" s="387"/>
      <c r="U298" s="387"/>
      <c r="V298" s="387"/>
      <c r="W298" s="387"/>
      <c r="X298" s="387"/>
      <c r="Y298" s="387"/>
      <c r="Z298" s="376"/>
      <c r="AA298" s="376"/>
    </row>
    <row r="299" spans="1:67" ht="14.25" hidden="1" customHeight="1" x14ac:dyDescent="0.25">
      <c r="A299" s="389" t="s">
        <v>113</v>
      </c>
      <c r="B299" s="387"/>
      <c r="C299" s="387"/>
      <c r="D299" s="387"/>
      <c r="E299" s="387"/>
      <c r="F299" s="387"/>
      <c r="G299" s="387"/>
      <c r="H299" s="387"/>
      <c r="I299" s="387"/>
      <c r="J299" s="387"/>
      <c r="K299" s="387"/>
      <c r="L299" s="387"/>
      <c r="M299" s="387"/>
      <c r="N299" s="387"/>
      <c r="O299" s="387"/>
      <c r="P299" s="387"/>
      <c r="Q299" s="387"/>
      <c r="R299" s="387"/>
      <c r="S299" s="387"/>
      <c r="T299" s="387"/>
      <c r="U299" s="387"/>
      <c r="V299" s="387"/>
      <c r="W299" s="387"/>
      <c r="X299" s="387"/>
      <c r="Y299" s="387"/>
      <c r="Z299" s="375"/>
      <c r="AA299" s="375"/>
    </row>
    <row r="300" spans="1:67" ht="27" hidden="1" customHeight="1" x14ac:dyDescent="0.25">
      <c r="A300" s="54" t="s">
        <v>471</v>
      </c>
      <c r="B300" s="54" t="s">
        <v>472</v>
      </c>
      <c r="C300" s="31">
        <v>4301011121</v>
      </c>
      <c r="D300" s="401">
        <v>4607091387421</v>
      </c>
      <c r="E300" s="392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473</v>
      </c>
      <c r="B301" s="54" t="s">
        <v>474</v>
      </c>
      <c r="C301" s="31">
        <v>4301011316</v>
      </c>
      <c r="D301" s="401">
        <v>4607091387438</v>
      </c>
      <c r="E301" s="392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03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404"/>
      <c r="O302" s="397" t="s">
        <v>70</v>
      </c>
      <c r="P302" s="398"/>
      <c r="Q302" s="398"/>
      <c r="R302" s="398"/>
      <c r="S302" s="398"/>
      <c r="T302" s="398"/>
      <c r="U302" s="399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hidden="1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404"/>
      <c r="O303" s="397" t="s">
        <v>70</v>
      </c>
      <c r="P303" s="398"/>
      <c r="Q303" s="398"/>
      <c r="R303" s="398"/>
      <c r="S303" s="398"/>
      <c r="T303" s="398"/>
      <c r="U303" s="399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hidden="1" customHeight="1" x14ac:dyDescent="0.25">
      <c r="A304" s="389" t="s">
        <v>61</v>
      </c>
      <c r="B304" s="387"/>
      <c r="C304" s="387"/>
      <c r="D304" s="387"/>
      <c r="E304" s="387"/>
      <c r="F304" s="387"/>
      <c r="G304" s="387"/>
      <c r="H304" s="387"/>
      <c r="I304" s="387"/>
      <c r="J304" s="387"/>
      <c r="K304" s="387"/>
      <c r="L304" s="387"/>
      <c r="M304" s="387"/>
      <c r="N304" s="387"/>
      <c r="O304" s="387"/>
      <c r="P304" s="387"/>
      <c r="Q304" s="387"/>
      <c r="R304" s="387"/>
      <c r="S304" s="387"/>
      <c r="T304" s="387"/>
      <c r="U304" s="387"/>
      <c r="V304" s="387"/>
      <c r="W304" s="387"/>
      <c r="X304" s="387"/>
      <c r="Y304" s="387"/>
      <c r="Z304" s="375"/>
      <c r="AA304" s="375"/>
    </row>
    <row r="305" spans="1:67" ht="27" hidden="1" customHeight="1" x14ac:dyDescent="0.25">
      <c r="A305" s="54" t="s">
        <v>475</v>
      </c>
      <c r="B305" s="54" t="s">
        <v>476</v>
      </c>
      <c r="C305" s="31">
        <v>4301031154</v>
      </c>
      <c r="D305" s="401">
        <v>4607091387292</v>
      </c>
      <c r="E305" s="392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92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03"/>
      <c r="B306" s="387"/>
      <c r="C306" s="387"/>
      <c r="D306" s="387"/>
      <c r="E306" s="387"/>
      <c r="F306" s="387"/>
      <c r="G306" s="387"/>
      <c r="H306" s="387"/>
      <c r="I306" s="387"/>
      <c r="J306" s="387"/>
      <c r="K306" s="387"/>
      <c r="L306" s="387"/>
      <c r="M306" s="387"/>
      <c r="N306" s="404"/>
      <c r="O306" s="397" t="s">
        <v>70</v>
      </c>
      <c r="P306" s="398"/>
      <c r="Q306" s="398"/>
      <c r="R306" s="398"/>
      <c r="S306" s="398"/>
      <c r="T306" s="398"/>
      <c r="U306" s="399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hidden="1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404"/>
      <c r="O307" s="397" t="s">
        <v>70</v>
      </c>
      <c r="P307" s="398"/>
      <c r="Q307" s="398"/>
      <c r="R307" s="398"/>
      <c r="S307" s="398"/>
      <c r="T307" s="398"/>
      <c r="U307" s="399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hidden="1" customHeight="1" x14ac:dyDescent="0.25">
      <c r="A308" s="388" t="s">
        <v>477</v>
      </c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87"/>
      <c r="P308" s="387"/>
      <c r="Q308" s="387"/>
      <c r="R308" s="387"/>
      <c r="S308" s="387"/>
      <c r="T308" s="387"/>
      <c r="U308" s="387"/>
      <c r="V308" s="387"/>
      <c r="W308" s="387"/>
      <c r="X308" s="387"/>
      <c r="Y308" s="387"/>
      <c r="Z308" s="376"/>
      <c r="AA308" s="376"/>
    </row>
    <row r="309" spans="1:67" ht="14.25" hidden="1" customHeight="1" x14ac:dyDescent="0.25">
      <c r="A309" s="389" t="s">
        <v>61</v>
      </c>
      <c r="B309" s="387"/>
      <c r="C309" s="387"/>
      <c r="D309" s="387"/>
      <c r="E309" s="387"/>
      <c r="F309" s="387"/>
      <c r="G309" s="387"/>
      <c r="H309" s="387"/>
      <c r="I309" s="387"/>
      <c r="J309" s="387"/>
      <c r="K309" s="387"/>
      <c r="L309" s="387"/>
      <c r="M309" s="387"/>
      <c r="N309" s="387"/>
      <c r="O309" s="387"/>
      <c r="P309" s="387"/>
      <c r="Q309" s="387"/>
      <c r="R309" s="387"/>
      <c r="S309" s="387"/>
      <c r="T309" s="387"/>
      <c r="U309" s="387"/>
      <c r="V309" s="387"/>
      <c r="W309" s="387"/>
      <c r="X309" s="387"/>
      <c r="Y309" s="387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401">
        <v>4607091383836</v>
      </c>
      <c r="E310" s="392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2">
        <v>33</v>
      </c>
      <c r="X310" s="383">
        <f>IFERROR(IF(W310="",0,CEILING((W310/$H310),1)*$H310),"")</f>
        <v>34.200000000000003</v>
      </c>
      <c r="Y310" s="36">
        <f>IFERROR(IF(X310=0,"",ROUNDUP(X310/H310,0)*0.00753),"")</f>
        <v>0.14307</v>
      </c>
      <c r="Z310" s="56"/>
      <c r="AA310" s="57"/>
      <c r="AE310" s="64"/>
      <c r="BB310" s="242" t="s">
        <v>1</v>
      </c>
      <c r="BL310" s="64">
        <f>IFERROR(W310*I310/H310,"0")</f>
        <v>37.546666666666667</v>
      </c>
      <c r="BM310" s="64">
        <f>IFERROR(X310*I310/H310,"0")</f>
        <v>38.911999999999999</v>
      </c>
      <c r="BN310" s="64">
        <f>IFERROR(1/J310*(W310/H310),"0")</f>
        <v>0.11752136752136751</v>
      </c>
      <c r="BO310" s="64">
        <f>IFERROR(1/J310*(X310/H310),"0")</f>
        <v>0.12179487179487179</v>
      </c>
    </row>
    <row r="311" spans="1:67" x14ac:dyDescent="0.2">
      <c r="A311" s="403"/>
      <c r="B311" s="387"/>
      <c r="C311" s="387"/>
      <c r="D311" s="387"/>
      <c r="E311" s="387"/>
      <c r="F311" s="387"/>
      <c r="G311" s="387"/>
      <c r="H311" s="387"/>
      <c r="I311" s="387"/>
      <c r="J311" s="387"/>
      <c r="K311" s="387"/>
      <c r="L311" s="387"/>
      <c r="M311" s="387"/>
      <c r="N311" s="404"/>
      <c r="O311" s="397" t="s">
        <v>70</v>
      </c>
      <c r="P311" s="398"/>
      <c r="Q311" s="398"/>
      <c r="R311" s="398"/>
      <c r="S311" s="398"/>
      <c r="T311" s="398"/>
      <c r="U311" s="399"/>
      <c r="V311" s="37" t="s">
        <v>71</v>
      </c>
      <c r="W311" s="384">
        <f>IFERROR(W310/H310,"0")</f>
        <v>18.333333333333332</v>
      </c>
      <c r="X311" s="384">
        <f>IFERROR(X310/H310,"0")</f>
        <v>19</v>
      </c>
      <c r="Y311" s="384">
        <f>IFERROR(IF(Y310="",0,Y310),"0")</f>
        <v>0.14307</v>
      </c>
      <c r="Z311" s="385"/>
      <c r="AA311" s="385"/>
    </row>
    <row r="312" spans="1:67" x14ac:dyDescent="0.2">
      <c r="A312" s="387"/>
      <c r="B312" s="387"/>
      <c r="C312" s="387"/>
      <c r="D312" s="387"/>
      <c r="E312" s="387"/>
      <c r="F312" s="387"/>
      <c r="G312" s="387"/>
      <c r="H312" s="387"/>
      <c r="I312" s="387"/>
      <c r="J312" s="387"/>
      <c r="K312" s="387"/>
      <c r="L312" s="387"/>
      <c r="M312" s="387"/>
      <c r="N312" s="404"/>
      <c r="O312" s="397" t="s">
        <v>70</v>
      </c>
      <c r="P312" s="398"/>
      <c r="Q312" s="398"/>
      <c r="R312" s="398"/>
      <c r="S312" s="398"/>
      <c r="T312" s="398"/>
      <c r="U312" s="399"/>
      <c r="V312" s="37" t="s">
        <v>66</v>
      </c>
      <c r="W312" s="384">
        <f>IFERROR(SUM(W310:W310),"0")</f>
        <v>33</v>
      </c>
      <c r="X312" s="384">
        <f>IFERROR(SUM(X310:X310),"0")</f>
        <v>34.200000000000003</v>
      </c>
      <c r="Y312" s="37"/>
      <c r="Z312" s="385"/>
      <c r="AA312" s="385"/>
    </row>
    <row r="313" spans="1:67" ht="14.25" hidden="1" customHeight="1" x14ac:dyDescent="0.25">
      <c r="A313" s="389" t="s">
        <v>72</v>
      </c>
      <c r="B313" s="387"/>
      <c r="C313" s="387"/>
      <c r="D313" s="387"/>
      <c r="E313" s="387"/>
      <c r="F313" s="387"/>
      <c r="G313" s="387"/>
      <c r="H313" s="387"/>
      <c r="I313" s="387"/>
      <c r="J313" s="387"/>
      <c r="K313" s="387"/>
      <c r="L313" s="387"/>
      <c r="M313" s="387"/>
      <c r="N313" s="387"/>
      <c r="O313" s="387"/>
      <c r="P313" s="387"/>
      <c r="Q313" s="387"/>
      <c r="R313" s="387"/>
      <c r="S313" s="387"/>
      <c r="T313" s="387"/>
      <c r="U313" s="387"/>
      <c r="V313" s="387"/>
      <c r="W313" s="387"/>
      <c r="X313" s="387"/>
      <c r="Y313" s="387"/>
      <c r="Z313" s="375"/>
      <c r="AA313" s="375"/>
    </row>
    <row r="314" spans="1:67" ht="27" hidden="1" customHeight="1" x14ac:dyDescent="0.25">
      <c r="A314" s="54" t="s">
        <v>480</v>
      </c>
      <c r="B314" s="54" t="s">
        <v>481</v>
      </c>
      <c r="C314" s="31">
        <v>4301051142</v>
      </c>
      <c r="D314" s="401">
        <v>4607091387919</v>
      </c>
      <c r="E314" s="392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92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401">
        <v>4680115883604</v>
      </c>
      <c r="E315" s="392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127</v>
      </c>
      <c r="M315" s="33"/>
      <c r="N315" s="32">
        <v>45</v>
      </c>
      <c r="O315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92"/>
      <c r="T315" s="34"/>
      <c r="U315" s="34"/>
      <c r="V315" s="35" t="s">
        <v>66</v>
      </c>
      <c r="W315" s="382">
        <v>454.99999999999989</v>
      </c>
      <c r="X315" s="383">
        <f>IFERROR(IF(W315="",0,CEILING((W315/$H315),1)*$H315),"")</f>
        <v>455.70000000000005</v>
      </c>
      <c r="Y315" s="36">
        <f>IFERROR(IF(X315=0,"",ROUNDUP(X315/H315,0)*0.00753),"")</f>
        <v>1.63401</v>
      </c>
      <c r="Z315" s="56"/>
      <c r="AA315" s="57"/>
      <c r="AE315" s="64"/>
      <c r="BB315" s="244" t="s">
        <v>1</v>
      </c>
      <c r="BL315" s="64">
        <f>IFERROR(W315*I315/H315,"0")</f>
        <v>513.93333333333317</v>
      </c>
      <c r="BM315" s="64">
        <f>IFERROR(X315*I315/H315,"0")</f>
        <v>514.72399999999993</v>
      </c>
      <c r="BN315" s="64">
        <f>IFERROR(1/J315*(W315/H315),"0")</f>
        <v>1.3888888888888884</v>
      </c>
      <c r="BO315" s="64">
        <f>IFERROR(1/J315*(X315/H315),"0")</f>
        <v>1.391025641025641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401">
        <v>4680115883567</v>
      </c>
      <c r="E316" s="392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92"/>
      <c r="T316" s="34"/>
      <c r="U316" s="34"/>
      <c r="V316" s="35" t="s">
        <v>66</v>
      </c>
      <c r="W316" s="382">
        <v>350</v>
      </c>
      <c r="X316" s="383">
        <f>IFERROR(IF(W316="",0,CEILING((W316/$H316),1)*$H316),"")</f>
        <v>350.7</v>
      </c>
      <c r="Y316" s="36">
        <f>IFERROR(IF(X316=0,"",ROUNDUP(X316/H316,0)*0.00753),"")</f>
        <v>1.2575100000000001</v>
      </c>
      <c r="Z316" s="56"/>
      <c r="AA316" s="57"/>
      <c r="AE316" s="64"/>
      <c r="BB316" s="245" t="s">
        <v>1</v>
      </c>
      <c r="BL316" s="64">
        <f>IFERROR(W316*I316/H316,"0")</f>
        <v>393.33333333333331</v>
      </c>
      <c r="BM316" s="64">
        <f>IFERROR(X316*I316/H316,"0")</f>
        <v>394.11999999999995</v>
      </c>
      <c r="BN316" s="64">
        <f>IFERROR(1/J316*(W316/H316),"0")</f>
        <v>1.0683760683760684</v>
      </c>
      <c r="BO316" s="64">
        <f>IFERROR(1/J316*(X316/H316),"0")</f>
        <v>1.0705128205128205</v>
      </c>
    </row>
    <row r="317" spans="1:67" x14ac:dyDescent="0.2">
      <c r="A317" s="403"/>
      <c r="B317" s="387"/>
      <c r="C317" s="387"/>
      <c r="D317" s="387"/>
      <c r="E317" s="387"/>
      <c r="F317" s="387"/>
      <c r="G317" s="387"/>
      <c r="H317" s="387"/>
      <c r="I317" s="387"/>
      <c r="J317" s="387"/>
      <c r="K317" s="387"/>
      <c r="L317" s="387"/>
      <c r="M317" s="387"/>
      <c r="N317" s="404"/>
      <c r="O317" s="397" t="s">
        <v>70</v>
      </c>
      <c r="P317" s="398"/>
      <c r="Q317" s="398"/>
      <c r="R317" s="398"/>
      <c r="S317" s="398"/>
      <c r="T317" s="398"/>
      <c r="U317" s="399"/>
      <c r="V317" s="37" t="s">
        <v>71</v>
      </c>
      <c r="W317" s="384">
        <f>IFERROR(W314/H314,"0")+IFERROR(W315/H315,"0")+IFERROR(W316/H316,"0")</f>
        <v>383.33333333333326</v>
      </c>
      <c r="X317" s="384">
        <f>IFERROR(X314/H314,"0")+IFERROR(X315/H315,"0")+IFERROR(X316/H316,"0")</f>
        <v>384</v>
      </c>
      <c r="Y317" s="384">
        <f>IFERROR(IF(Y314="",0,Y314),"0")+IFERROR(IF(Y315="",0,Y315),"0")+IFERROR(IF(Y316="",0,Y316),"0")</f>
        <v>2.8915199999999999</v>
      </c>
      <c r="Z317" s="385"/>
      <c r="AA317" s="385"/>
    </row>
    <row r="318" spans="1:67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404"/>
      <c r="O318" s="397" t="s">
        <v>70</v>
      </c>
      <c r="P318" s="398"/>
      <c r="Q318" s="398"/>
      <c r="R318" s="398"/>
      <c r="S318" s="398"/>
      <c r="T318" s="398"/>
      <c r="U318" s="399"/>
      <c r="V318" s="37" t="s">
        <v>66</v>
      </c>
      <c r="W318" s="384">
        <f>IFERROR(SUM(W314:W316),"0")</f>
        <v>804.99999999999989</v>
      </c>
      <c r="X318" s="384">
        <f>IFERROR(SUM(X314:X316),"0")</f>
        <v>806.40000000000009</v>
      </c>
      <c r="Y318" s="37"/>
      <c r="Z318" s="385"/>
      <c r="AA318" s="385"/>
    </row>
    <row r="319" spans="1:67" ht="14.25" hidden="1" customHeight="1" x14ac:dyDescent="0.25">
      <c r="A319" s="389" t="s">
        <v>91</v>
      </c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87"/>
      <c r="P319" s="387"/>
      <c r="Q319" s="387"/>
      <c r="R319" s="387"/>
      <c r="S319" s="387"/>
      <c r="T319" s="387"/>
      <c r="U319" s="387"/>
      <c r="V319" s="387"/>
      <c r="W319" s="387"/>
      <c r="X319" s="387"/>
      <c r="Y319" s="387"/>
      <c r="Z319" s="375"/>
      <c r="AA319" s="375"/>
    </row>
    <row r="320" spans="1:67" ht="27" hidden="1" customHeight="1" x14ac:dyDescent="0.25">
      <c r="A320" s="54" t="s">
        <v>486</v>
      </c>
      <c r="B320" s="54" t="s">
        <v>487</v>
      </c>
      <c r="C320" s="31">
        <v>4301032015</v>
      </c>
      <c r="D320" s="401">
        <v>4607091383102</v>
      </c>
      <c r="E320" s="392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03"/>
      <c r="B321" s="387"/>
      <c r="C321" s="387"/>
      <c r="D321" s="387"/>
      <c r="E321" s="387"/>
      <c r="F321" s="387"/>
      <c r="G321" s="387"/>
      <c r="H321" s="387"/>
      <c r="I321" s="387"/>
      <c r="J321" s="387"/>
      <c r="K321" s="387"/>
      <c r="L321" s="387"/>
      <c r="M321" s="387"/>
      <c r="N321" s="404"/>
      <c r="O321" s="397" t="s">
        <v>70</v>
      </c>
      <c r="P321" s="398"/>
      <c r="Q321" s="398"/>
      <c r="R321" s="398"/>
      <c r="S321" s="398"/>
      <c r="T321" s="398"/>
      <c r="U321" s="399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hidden="1" x14ac:dyDescent="0.2">
      <c r="A322" s="387"/>
      <c r="B322" s="387"/>
      <c r="C322" s="387"/>
      <c r="D322" s="387"/>
      <c r="E322" s="387"/>
      <c r="F322" s="387"/>
      <c r="G322" s="387"/>
      <c r="H322" s="387"/>
      <c r="I322" s="387"/>
      <c r="J322" s="387"/>
      <c r="K322" s="387"/>
      <c r="L322" s="387"/>
      <c r="M322" s="387"/>
      <c r="N322" s="404"/>
      <c r="O322" s="397" t="s">
        <v>70</v>
      </c>
      <c r="P322" s="398"/>
      <c r="Q322" s="398"/>
      <c r="R322" s="398"/>
      <c r="S322" s="398"/>
      <c r="T322" s="398"/>
      <c r="U322" s="399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hidden="1" customHeight="1" x14ac:dyDescent="0.2">
      <c r="A323" s="458" t="s">
        <v>488</v>
      </c>
      <c r="B323" s="459"/>
      <c r="C323" s="459"/>
      <c r="D323" s="459"/>
      <c r="E323" s="459"/>
      <c r="F323" s="459"/>
      <c r="G323" s="459"/>
      <c r="H323" s="459"/>
      <c r="I323" s="459"/>
      <c r="J323" s="459"/>
      <c r="K323" s="459"/>
      <c r="L323" s="459"/>
      <c r="M323" s="459"/>
      <c r="N323" s="459"/>
      <c r="O323" s="459"/>
      <c r="P323" s="459"/>
      <c r="Q323" s="459"/>
      <c r="R323" s="459"/>
      <c r="S323" s="459"/>
      <c r="T323" s="459"/>
      <c r="U323" s="459"/>
      <c r="V323" s="459"/>
      <c r="W323" s="459"/>
      <c r="X323" s="459"/>
      <c r="Y323" s="459"/>
      <c r="Z323" s="48"/>
      <c r="AA323" s="48"/>
    </row>
    <row r="324" spans="1:67" ht="16.5" hidden="1" customHeight="1" x14ac:dyDescent="0.25">
      <c r="A324" s="388" t="s">
        <v>489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387"/>
      <c r="Z324" s="376"/>
      <c r="AA324" s="376"/>
    </row>
    <row r="325" spans="1:67" ht="14.25" hidden="1" customHeight="1" x14ac:dyDescent="0.25">
      <c r="A325" s="389" t="s">
        <v>113</v>
      </c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87"/>
      <c r="P325" s="387"/>
      <c r="Q325" s="387"/>
      <c r="R325" s="387"/>
      <c r="S325" s="387"/>
      <c r="T325" s="387"/>
      <c r="U325" s="387"/>
      <c r="V325" s="387"/>
      <c r="W325" s="387"/>
      <c r="X325" s="387"/>
      <c r="Y325" s="387"/>
      <c r="Z325" s="375"/>
      <c r="AA325" s="375"/>
    </row>
    <row r="326" spans="1:67" ht="27" hidden="1" customHeight="1" x14ac:dyDescent="0.25">
      <c r="A326" s="54" t="s">
        <v>490</v>
      </c>
      <c r="B326" s="54" t="s">
        <v>491</v>
      </c>
      <c r="C326" s="31">
        <v>4301011875</v>
      </c>
      <c r="D326" s="401">
        <v>4680115884885</v>
      </c>
      <c r="E326" s="392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92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401">
        <v>4680115884892</v>
      </c>
      <c r="E327" s="392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92"/>
      <c r="T327" s="34"/>
      <c r="U327" s="34"/>
      <c r="V327" s="35" t="s">
        <v>66</v>
      </c>
      <c r="W327" s="382">
        <v>40</v>
      </c>
      <c r="X327" s="383">
        <f t="shared" si="59"/>
        <v>43.2</v>
      </c>
      <c r="Y327" s="36">
        <f>IFERROR(IF(X327=0,"",ROUNDUP(X327/H327,0)*0.02175),"")</f>
        <v>8.6999999999999994E-2</v>
      </c>
      <c r="Z327" s="56"/>
      <c r="AA327" s="57"/>
      <c r="AE327" s="64"/>
      <c r="BB327" s="248" t="s">
        <v>1</v>
      </c>
      <c r="BL327" s="64">
        <f t="shared" si="60"/>
        <v>41.777777777777771</v>
      </c>
      <c r="BM327" s="64">
        <f t="shared" si="61"/>
        <v>45.12</v>
      </c>
      <c r="BN327" s="64">
        <f t="shared" si="62"/>
        <v>6.613756613756612E-2</v>
      </c>
      <c r="BO327" s="64">
        <f t="shared" si="63"/>
        <v>7.1428571428571425E-2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401">
        <v>4680115884830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92"/>
      <c r="T328" s="34"/>
      <c r="U328" s="34"/>
      <c r="V328" s="35" t="s">
        <v>66</v>
      </c>
      <c r="W328" s="382">
        <v>1900</v>
      </c>
      <c r="X328" s="383">
        <f t="shared" si="59"/>
        <v>1905</v>
      </c>
      <c r="Y328" s="36">
        <f>IFERROR(IF(X328=0,"",ROUNDUP(X328/H328,0)*0.02175),"")</f>
        <v>2.7622499999999999</v>
      </c>
      <c r="Z328" s="56"/>
      <c r="AA328" s="57"/>
      <c r="AE328" s="64"/>
      <c r="BB328" s="249" t="s">
        <v>1</v>
      </c>
      <c r="BL328" s="64">
        <f t="shared" si="60"/>
        <v>1960.8</v>
      </c>
      <c r="BM328" s="64">
        <f t="shared" si="61"/>
        <v>1965.96</v>
      </c>
      <c r="BN328" s="64">
        <f t="shared" si="62"/>
        <v>2.6388888888888888</v>
      </c>
      <c r="BO328" s="64">
        <f t="shared" si="63"/>
        <v>2.645833333333333</v>
      </c>
    </row>
    <row r="329" spans="1:67" ht="27" hidden="1" customHeight="1" x14ac:dyDescent="0.25">
      <c r="A329" s="54" t="s">
        <v>494</v>
      </c>
      <c r="B329" s="54" t="s">
        <v>496</v>
      </c>
      <c r="C329" s="31">
        <v>4301011943</v>
      </c>
      <c r="D329" s="401">
        <v>4680115884830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401">
        <v>4680115884847</v>
      </c>
      <c r="E330" s="392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92"/>
      <c r="T330" s="34"/>
      <c r="U330" s="34"/>
      <c r="V330" s="35" t="s">
        <v>66</v>
      </c>
      <c r="W330" s="382">
        <v>900</v>
      </c>
      <c r="X330" s="383">
        <f t="shared" si="59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1" t="s">
        <v>1</v>
      </c>
      <c r="BL330" s="64">
        <f t="shared" si="60"/>
        <v>928.8</v>
      </c>
      <c r="BM330" s="64">
        <f t="shared" si="61"/>
        <v>928.8</v>
      </c>
      <c r="BN330" s="64">
        <f t="shared" si="62"/>
        <v>1.25</v>
      </c>
      <c r="BO330" s="64">
        <f t="shared" si="63"/>
        <v>1.25</v>
      </c>
    </row>
    <row r="331" spans="1:67" ht="27" hidden="1" customHeight="1" x14ac:dyDescent="0.25">
      <c r="A331" s="54" t="s">
        <v>497</v>
      </c>
      <c r="B331" s="54" t="s">
        <v>499</v>
      </c>
      <c r="C331" s="31">
        <v>4301011946</v>
      </c>
      <c r="D331" s="401">
        <v>4680115884847</v>
      </c>
      <c r="E331" s="392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92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401">
        <v>4680115884854</v>
      </c>
      <c r="E332" s="392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92"/>
      <c r="T332" s="34"/>
      <c r="U332" s="34"/>
      <c r="V332" s="35" t="s">
        <v>66</v>
      </c>
      <c r="W332" s="382">
        <v>700</v>
      </c>
      <c r="X332" s="383">
        <f t="shared" si="59"/>
        <v>705</v>
      </c>
      <c r="Y332" s="36">
        <f>IFERROR(IF(X332=0,"",ROUNDUP(X332/H332,0)*0.02175),"")</f>
        <v>1.0222499999999999</v>
      </c>
      <c r="Z332" s="56"/>
      <c r="AA332" s="57"/>
      <c r="AE332" s="64"/>
      <c r="BB332" s="253" t="s">
        <v>1</v>
      </c>
      <c r="BL332" s="64">
        <f t="shared" si="60"/>
        <v>722.4</v>
      </c>
      <c r="BM332" s="64">
        <f t="shared" si="61"/>
        <v>727.56</v>
      </c>
      <c r="BN332" s="64">
        <f t="shared" si="62"/>
        <v>0.9722222222222221</v>
      </c>
      <c r="BO332" s="64">
        <f t="shared" si="63"/>
        <v>0.97916666666666663</v>
      </c>
    </row>
    <row r="333" spans="1:67" ht="27" hidden="1" customHeight="1" x14ac:dyDescent="0.25">
      <c r="A333" s="54" t="s">
        <v>500</v>
      </c>
      <c r="B333" s="54" t="s">
        <v>502</v>
      </c>
      <c r="C333" s="31">
        <v>4301011947</v>
      </c>
      <c r="D333" s="401">
        <v>4680115884854</v>
      </c>
      <c r="E333" s="392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hidden="1" customHeight="1" x14ac:dyDescent="0.25">
      <c r="A334" s="54" t="s">
        <v>503</v>
      </c>
      <c r="B334" s="54" t="s">
        <v>504</v>
      </c>
      <c r="C334" s="31">
        <v>4301011871</v>
      </c>
      <c r="D334" s="401">
        <v>4680115884908</v>
      </c>
      <c r="E334" s="392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92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4301011868</v>
      </c>
      <c r="D335" s="401">
        <v>4680115884861</v>
      </c>
      <c r="E335" s="392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92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hidden="1" customHeight="1" x14ac:dyDescent="0.25">
      <c r="A336" s="54" t="s">
        <v>507</v>
      </c>
      <c r="B336" s="54" t="s">
        <v>508</v>
      </c>
      <c r="C336" s="31">
        <v>4301011952</v>
      </c>
      <c r="D336" s="401">
        <v>4680115884922</v>
      </c>
      <c r="E336" s="392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92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4301011433</v>
      </c>
      <c r="D337" s="401">
        <v>4680115882638</v>
      </c>
      <c r="E337" s="392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92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3"/>
      <c r="B338" s="387"/>
      <c r="C338" s="387"/>
      <c r="D338" s="387"/>
      <c r="E338" s="387"/>
      <c r="F338" s="387"/>
      <c r="G338" s="387"/>
      <c r="H338" s="387"/>
      <c r="I338" s="387"/>
      <c r="J338" s="387"/>
      <c r="K338" s="387"/>
      <c r="L338" s="387"/>
      <c r="M338" s="387"/>
      <c r="N338" s="404"/>
      <c r="O338" s="397" t="s">
        <v>70</v>
      </c>
      <c r="P338" s="398"/>
      <c r="Q338" s="398"/>
      <c r="R338" s="398"/>
      <c r="S338" s="398"/>
      <c r="T338" s="398"/>
      <c r="U338" s="399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237.03703703703704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238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85"/>
      <c r="AA338" s="385"/>
    </row>
    <row r="339" spans="1:67" x14ac:dyDescent="0.2">
      <c r="A339" s="387"/>
      <c r="B339" s="387"/>
      <c r="C339" s="387"/>
      <c r="D339" s="387"/>
      <c r="E339" s="387"/>
      <c r="F339" s="387"/>
      <c r="G339" s="387"/>
      <c r="H339" s="387"/>
      <c r="I339" s="387"/>
      <c r="J339" s="387"/>
      <c r="K339" s="387"/>
      <c r="L339" s="387"/>
      <c r="M339" s="387"/>
      <c r="N339" s="404"/>
      <c r="O339" s="397" t="s">
        <v>70</v>
      </c>
      <c r="P339" s="398"/>
      <c r="Q339" s="398"/>
      <c r="R339" s="398"/>
      <c r="S339" s="398"/>
      <c r="T339" s="398"/>
      <c r="U339" s="399"/>
      <c r="V339" s="37" t="s">
        <v>66</v>
      </c>
      <c r="W339" s="384">
        <f>IFERROR(SUM(W326:W337),"0")</f>
        <v>3540</v>
      </c>
      <c r="X339" s="384">
        <f>IFERROR(SUM(X326:X337),"0")</f>
        <v>3553.2</v>
      </c>
      <c r="Y339" s="37"/>
      <c r="Z339" s="385"/>
      <c r="AA339" s="385"/>
    </row>
    <row r="340" spans="1:67" ht="14.25" hidden="1" customHeight="1" x14ac:dyDescent="0.25">
      <c r="A340" s="389" t="s">
        <v>105</v>
      </c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87"/>
      <c r="P340" s="387"/>
      <c r="Q340" s="387"/>
      <c r="R340" s="387"/>
      <c r="S340" s="387"/>
      <c r="T340" s="387"/>
      <c r="U340" s="387"/>
      <c r="V340" s="387"/>
      <c r="W340" s="387"/>
      <c r="X340" s="387"/>
      <c r="Y340" s="387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401">
        <v>4607091383980</v>
      </c>
      <c r="E341" s="392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3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92"/>
      <c r="T341" s="34"/>
      <c r="U341" s="34"/>
      <c r="V341" s="35" t="s">
        <v>66</v>
      </c>
      <c r="W341" s="382">
        <v>1000</v>
      </c>
      <c r="X341" s="383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59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401">
        <v>4607091384178</v>
      </c>
      <c r="E342" s="392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92"/>
      <c r="T342" s="34"/>
      <c r="U342" s="34"/>
      <c r="V342" s="35" t="s">
        <v>66</v>
      </c>
      <c r="W342" s="382">
        <v>8</v>
      </c>
      <c r="X342" s="383">
        <f>IFERROR(IF(W342="",0,CEILING((W342/$H342),1)*$H342),"")</f>
        <v>8</v>
      </c>
      <c r="Y342" s="36">
        <f>IFERROR(IF(X342=0,"",ROUNDUP(X342/H342,0)*0.00937),"")</f>
        <v>1.874E-2</v>
      </c>
      <c r="Z342" s="56"/>
      <c r="AA342" s="57"/>
      <c r="AE342" s="64"/>
      <c r="BB342" s="260" t="s">
        <v>1</v>
      </c>
      <c r="BL342" s="64">
        <f>IFERROR(W342*I342/H342,"0")</f>
        <v>8.48</v>
      </c>
      <c r="BM342" s="64">
        <f>IFERROR(X342*I342/H342,"0")</f>
        <v>8.48</v>
      </c>
      <c r="BN342" s="64">
        <f>IFERROR(1/J342*(W342/H342),"0")</f>
        <v>1.6666666666666666E-2</v>
      </c>
      <c r="BO342" s="64">
        <f>IFERROR(1/J342*(X342/H342),"0")</f>
        <v>1.6666666666666666E-2</v>
      </c>
    </row>
    <row r="343" spans="1:67" x14ac:dyDescent="0.2">
      <c r="A343" s="403"/>
      <c r="B343" s="387"/>
      <c r="C343" s="387"/>
      <c r="D343" s="387"/>
      <c r="E343" s="387"/>
      <c r="F343" s="387"/>
      <c r="G343" s="387"/>
      <c r="H343" s="387"/>
      <c r="I343" s="387"/>
      <c r="J343" s="387"/>
      <c r="K343" s="387"/>
      <c r="L343" s="387"/>
      <c r="M343" s="387"/>
      <c r="N343" s="404"/>
      <c r="O343" s="397" t="s">
        <v>70</v>
      </c>
      <c r="P343" s="398"/>
      <c r="Q343" s="398"/>
      <c r="R343" s="398"/>
      <c r="S343" s="398"/>
      <c r="T343" s="398"/>
      <c r="U343" s="399"/>
      <c r="V343" s="37" t="s">
        <v>71</v>
      </c>
      <c r="W343" s="384">
        <f>IFERROR(W341/H341,"0")+IFERROR(W342/H342,"0")</f>
        <v>68.666666666666671</v>
      </c>
      <c r="X343" s="384">
        <f>IFERROR(X341/H341,"0")+IFERROR(X342/H342,"0")</f>
        <v>69</v>
      </c>
      <c r="Y343" s="384">
        <f>IFERROR(IF(Y341="",0,Y341),"0")+IFERROR(IF(Y342="",0,Y342),"0")</f>
        <v>1.4759899999999999</v>
      </c>
      <c r="Z343" s="385"/>
      <c r="AA343" s="385"/>
    </row>
    <row r="344" spans="1:67" x14ac:dyDescent="0.2">
      <c r="A344" s="387"/>
      <c r="B344" s="387"/>
      <c r="C344" s="387"/>
      <c r="D344" s="387"/>
      <c r="E344" s="387"/>
      <c r="F344" s="387"/>
      <c r="G344" s="387"/>
      <c r="H344" s="387"/>
      <c r="I344" s="387"/>
      <c r="J344" s="387"/>
      <c r="K344" s="387"/>
      <c r="L344" s="387"/>
      <c r="M344" s="387"/>
      <c r="N344" s="404"/>
      <c r="O344" s="397" t="s">
        <v>70</v>
      </c>
      <c r="P344" s="398"/>
      <c r="Q344" s="398"/>
      <c r="R344" s="398"/>
      <c r="S344" s="398"/>
      <c r="T344" s="398"/>
      <c r="U344" s="399"/>
      <c r="V344" s="37" t="s">
        <v>66</v>
      </c>
      <c r="W344" s="384">
        <f>IFERROR(SUM(W341:W342),"0")</f>
        <v>1008</v>
      </c>
      <c r="X344" s="384">
        <f>IFERROR(SUM(X341:X342),"0")</f>
        <v>1013</v>
      </c>
      <c r="Y344" s="37"/>
      <c r="Z344" s="385"/>
      <c r="AA344" s="385"/>
    </row>
    <row r="345" spans="1:67" ht="14.25" hidden="1" customHeight="1" x14ac:dyDescent="0.25">
      <c r="A345" s="389" t="s">
        <v>72</v>
      </c>
      <c r="B345" s="387"/>
      <c r="C345" s="387"/>
      <c r="D345" s="387"/>
      <c r="E345" s="387"/>
      <c r="F345" s="387"/>
      <c r="G345" s="387"/>
      <c r="H345" s="387"/>
      <c r="I345" s="387"/>
      <c r="J345" s="387"/>
      <c r="K345" s="387"/>
      <c r="L345" s="387"/>
      <c r="M345" s="387"/>
      <c r="N345" s="387"/>
      <c r="O345" s="387"/>
      <c r="P345" s="387"/>
      <c r="Q345" s="387"/>
      <c r="R345" s="387"/>
      <c r="S345" s="387"/>
      <c r="T345" s="387"/>
      <c r="U345" s="387"/>
      <c r="V345" s="387"/>
      <c r="W345" s="387"/>
      <c r="X345" s="387"/>
      <c r="Y345" s="387"/>
      <c r="Z345" s="375"/>
      <c r="AA345" s="375"/>
    </row>
    <row r="346" spans="1:67" ht="27" hidden="1" customHeight="1" x14ac:dyDescent="0.25">
      <c r="A346" s="54" t="s">
        <v>515</v>
      </c>
      <c r="B346" s="54" t="s">
        <v>516</v>
      </c>
      <c r="C346" s="31">
        <v>4301051639</v>
      </c>
      <c r="D346" s="401">
        <v>4607091383928</v>
      </c>
      <c r="E346" s="392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92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515</v>
      </c>
      <c r="B347" s="54" t="s">
        <v>517</v>
      </c>
      <c r="C347" s="31">
        <v>4301051560</v>
      </c>
      <c r="D347" s="401">
        <v>4607091383928</v>
      </c>
      <c r="E347" s="392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127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92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401">
        <v>4607091384260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92"/>
      <c r="T348" s="34"/>
      <c r="U348" s="34"/>
      <c r="V348" s="35" t="s">
        <v>66</v>
      </c>
      <c r="W348" s="382">
        <v>80</v>
      </c>
      <c r="X348" s="383">
        <f>IFERROR(IF(W348="",0,CEILING((W348/$H348),1)*$H348),"")</f>
        <v>85.8</v>
      </c>
      <c r="Y348" s="36">
        <f>IFERROR(IF(X348=0,"",ROUNDUP(X348/H348,0)*0.02175),"")</f>
        <v>0.23924999999999999</v>
      </c>
      <c r="Z348" s="56"/>
      <c r="AA348" s="57"/>
      <c r="AE348" s="64"/>
      <c r="BB348" s="263" t="s">
        <v>1</v>
      </c>
      <c r="BL348" s="64">
        <f>IFERROR(W348*I348/H348,"0")</f>
        <v>85.784615384615407</v>
      </c>
      <c r="BM348" s="64">
        <f>IFERROR(X348*I348/H348,"0")</f>
        <v>92.004000000000005</v>
      </c>
      <c r="BN348" s="64">
        <f>IFERROR(1/J348*(W348/H348),"0")</f>
        <v>0.18315018315018317</v>
      </c>
      <c r="BO348" s="64">
        <f>IFERROR(1/J348*(X348/H348),"0")</f>
        <v>0.19642857142857142</v>
      </c>
    </row>
    <row r="349" spans="1:67" x14ac:dyDescent="0.2">
      <c r="A349" s="403"/>
      <c r="B349" s="387"/>
      <c r="C349" s="387"/>
      <c r="D349" s="387"/>
      <c r="E349" s="387"/>
      <c r="F349" s="387"/>
      <c r="G349" s="387"/>
      <c r="H349" s="387"/>
      <c r="I349" s="387"/>
      <c r="J349" s="387"/>
      <c r="K349" s="387"/>
      <c r="L349" s="387"/>
      <c r="M349" s="387"/>
      <c r="N349" s="404"/>
      <c r="O349" s="397" t="s">
        <v>70</v>
      </c>
      <c r="P349" s="398"/>
      <c r="Q349" s="398"/>
      <c r="R349" s="398"/>
      <c r="S349" s="398"/>
      <c r="T349" s="398"/>
      <c r="U349" s="399"/>
      <c r="V349" s="37" t="s">
        <v>71</v>
      </c>
      <c r="W349" s="384">
        <f>IFERROR(W346/H346,"0")+IFERROR(W347/H347,"0")+IFERROR(W348/H348,"0")</f>
        <v>10.256410256410257</v>
      </c>
      <c r="X349" s="384">
        <f>IFERROR(X346/H346,"0")+IFERROR(X347/H347,"0")+IFERROR(X348/H348,"0")</f>
        <v>11</v>
      </c>
      <c r="Y349" s="384">
        <f>IFERROR(IF(Y346="",0,Y346),"0")+IFERROR(IF(Y347="",0,Y347),"0")+IFERROR(IF(Y348="",0,Y348),"0")</f>
        <v>0.23924999999999999</v>
      </c>
      <c r="Z349" s="385"/>
      <c r="AA349" s="385"/>
    </row>
    <row r="350" spans="1:67" x14ac:dyDescent="0.2">
      <c r="A350" s="387"/>
      <c r="B350" s="387"/>
      <c r="C350" s="387"/>
      <c r="D350" s="387"/>
      <c r="E350" s="387"/>
      <c r="F350" s="387"/>
      <c r="G350" s="387"/>
      <c r="H350" s="387"/>
      <c r="I350" s="387"/>
      <c r="J350" s="387"/>
      <c r="K350" s="387"/>
      <c r="L350" s="387"/>
      <c r="M350" s="387"/>
      <c r="N350" s="404"/>
      <c r="O350" s="397" t="s">
        <v>70</v>
      </c>
      <c r="P350" s="398"/>
      <c r="Q350" s="398"/>
      <c r="R350" s="398"/>
      <c r="S350" s="398"/>
      <c r="T350" s="398"/>
      <c r="U350" s="399"/>
      <c r="V350" s="37" t="s">
        <v>66</v>
      </c>
      <c r="W350" s="384">
        <f>IFERROR(SUM(W346:W348),"0")</f>
        <v>80</v>
      </c>
      <c r="X350" s="384">
        <f>IFERROR(SUM(X346:X348),"0")</f>
        <v>85.8</v>
      </c>
      <c r="Y350" s="37"/>
      <c r="Z350" s="385"/>
      <c r="AA350" s="385"/>
    </row>
    <row r="351" spans="1:67" ht="14.25" hidden="1" customHeight="1" x14ac:dyDescent="0.25">
      <c r="A351" s="389" t="s">
        <v>215</v>
      </c>
      <c r="B351" s="387"/>
      <c r="C351" s="387"/>
      <c r="D351" s="387"/>
      <c r="E351" s="387"/>
      <c r="F351" s="387"/>
      <c r="G351" s="387"/>
      <c r="H351" s="387"/>
      <c r="I351" s="387"/>
      <c r="J351" s="387"/>
      <c r="K351" s="387"/>
      <c r="L351" s="387"/>
      <c r="M351" s="387"/>
      <c r="N351" s="387"/>
      <c r="O351" s="387"/>
      <c r="P351" s="387"/>
      <c r="Q351" s="387"/>
      <c r="R351" s="387"/>
      <c r="S351" s="387"/>
      <c r="T351" s="387"/>
      <c r="U351" s="387"/>
      <c r="V351" s="387"/>
      <c r="W351" s="387"/>
      <c r="X351" s="387"/>
      <c r="Y351" s="387"/>
      <c r="Z351" s="375"/>
      <c r="AA351" s="375"/>
    </row>
    <row r="352" spans="1:67" ht="16.5" hidden="1" customHeight="1" x14ac:dyDescent="0.25">
      <c r="A352" s="54" t="s">
        <v>520</v>
      </c>
      <c r="B352" s="54" t="s">
        <v>521</v>
      </c>
      <c r="C352" s="31">
        <v>4301060345</v>
      </c>
      <c r="D352" s="401">
        <v>4607091384673</v>
      </c>
      <c r="E352" s="392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2" s="391"/>
      <c r="Q352" s="391"/>
      <c r="R352" s="391"/>
      <c r="S352" s="392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4301060314</v>
      </c>
      <c r="D353" s="401">
        <v>4607091384673</v>
      </c>
      <c r="E353" s="392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91"/>
      <c r="Q353" s="391"/>
      <c r="R353" s="391"/>
      <c r="S353" s="392"/>
      <c r="T353" s="34"/>
      <c r="U353" s="34"/>
      <c r="V353" s="35" t="s">
        <v>66</v>
      </c>
      <c r="W353" s="382">
        <v>40</v>
      </c>
      <c r="X353" s="383">
        <f>IFERROR(IF(W353="",0,CEILING((W353/$H353),1)*$H353),"")</f>
        <v>46.8</v>
      </c>
      <c r="Y353" s="36">
        <f>IFERROR(IF(X353=0,"",ROUNDUP(X353/H353,0)*0.02175),"")</f>
        <v>0.1305</v>
      </c>
      <c r="Z353" s="56"/>
      <c r="AA353" s="57"/>
      <c r="AE353" s="64"/>
      <c r="BB353" s="265" t="s">
        <v>1</v>
      </c>
      <c r="BL353" s="64">
        <f>IFERROR(W353*I353/H353,"0")</f>
        <v>42.892307692307703</v>
      </c>
      <c r="BM353" s="64">
        <f>IFERROR(X353*I353/H353,"0")</f>
        <v>50.184000000000005</v>
      </c>
      <c r="BN353" s="64">
        <f>IFERROR(1/J353*(W353/H353),"0")</f>
        <v>9.1575091575091583E-2</v>
      </c>
      <c r="BO353" s="64">
        <f>IFERROR(1/J353*(X353/H353),"0")</f>
        <v>0.10714285714285714</v>
      </c>
    </row>
    <row r="354" spans="1:67" x14ac:dyDescent="0.2">
      <c r="A354" s="403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404"/>
      <c r="O354" s="397" t="s">
        <v>70</v>
      </c>
      <c r="P354" s="398"/>
      <c r="Q354" s="398"/>
      <c r="R354" s="398"/>
      <c r="S354" s="398"/>
      <c r="T354" s="398"/>
      <c r="U354" s="399"/>
      <c r="V354" s="37" t="s">
        <v>71</v>
      </c>
      <c r="W354" s="384">
        <f>IFERROR(W352/H352,"0")+IFERROR(W353/H353,"0")</f>
        <v>5.1282051282051286</v>
      </c>
      <c r="X354" s="384">
        <f>IFERROR(X352/H352,"0")+IFERROR(X353/H353,"0")</f>
        <v>6</v>
      </c>
      <c r="Y354" s="384">
        <f>IFERROR(IF(Y352="",0,Y352),"0")+IFERROR(IF(Y353="",0,Y353),"0")</f>
        <v>0.1305</v>
      </c>
      <c r="Z354" s="385"/>
      <c r="AA354" s="385"/>
    </row>
    <row r="355" spans="1:67" x14ac:dyDescent="0.2">
      <c r="A355" s="387"/>
      <c r="B355" s="387"/>
      <c r="C355" s="387"/>
      <c r="D355" s="387"/>
      <c r="E355" s="387"/>
      <c r="F355" s="387"/>
      <c r="G355" s="387"/>
      <c r="H355" s="387"/>
      <c r="I355" s="387"/>
      <c r="J355" s="387"/>
      <c r="K355" s="387"/>
      <c r="L355" s="387"/>
      <c r="M355" s="387"/>
      <c r="N355" s="404"/>
      <c r="O355" s="397" t="s">
        <v>70</v>
      </c>
      <c r="P355" s="398"/>
      <c r="Q355" s="398"/>
      <c r="R355" s="398"/>
      <c r="S355" s="398"/>
      <c r="T355" s="398"/>
      <c r="U355" s="399"/>
      <c r="V355" s="37" t="s">
        <v>66</v>
      </c>
      <c r="W355" s="384">
        <f>IFERROR(SUM(W352:W353),"0")</f>
        <v>40</v>
      </c>
      <c r="X355" s="384">
        <f>IFERROR(SUM(X352:X353),"0")</f>
        <v>46.8</v>
      </c>
      <c r="Y355" s="37"/>
      <c r="Z355" s="385"/>
      <c r="AA355" s="385"/>
    </row>
    <row r="356" spans="1:67" ht="16.5" hidden="1" customHeight="1" x14ac:dyDescent="0.25">
      <c r="A356" s="388" t="s">
        <v>523</v>
      </c>
      <c r="B356" s="387"/>
      <c r="C356" s="387"/>
      <c r="D356" s="387"/>
      <c r="E356" s="387"/>
      <c r="F356" s="387"/>
      <c r="G356" s="387"/>
      <c r="H356" s="387"/>
      <c r="I356" s="387"/>
      <c r="J356" s="387"/>
      <c r="K356" s="387"/>
      <c r="L356" s="387"/>
      <c r="M356" s="387"/>
      <c r="N356" s="387"/>
      <c r="O356" s="387"/>
      <c r="P356" s="387"/>
      <c r="Q356" s="387"/>
      <c r="R356" s="387"/>
      <c r="S356" s="387"/>
      <c r="T356" s="387"/>
      <c r="U356" s="387"/>
      <c r="V356" s="387"/>
      <c r="W356" s="387"/>
      <c r="X356" s="387"/>
      <c r="Y356" s="387"/>
      <c r="Z356" s="376"/>
      <c r="AA356" s="376"/>
    </row>
    <row r="357" spans="1:67" ht="14.25" hidden="1" customHeight="1" x14ac:dyDescent="0.25">
      <c r="A357" s="389" t="s">
        <v>113</v>
      </c>
      <c r="B357" s="387"/>
      <c r="C357" s="387"/>
      <c r="D357" s="387"/>
      <c r="E357" s="387"/>
      <c r="F357" s="387"/>
      <c r="G357" s="387"/>
      <c r="H357" s="387"/>
      <c r="I357" s="387"/>
      <c r="J357" s="387"/>
      <c r="K357" s="387"/>
      <c r="L357" s="387"/>
      <c r="M357" s="387"/>
      <c r="N357" s="387"/>
      <c r="O357" s="387"/>
      <c r="P357" s="387"/>
      <c r="Q357" s="387"/>
      <c r="R357" s="387"/>
      <c r="S357" s="387"/>
      <c r="T357" s="387"/>
      <c r="U357" s="387"/>
      <c r="V357" s="387"/>
      <c r="W357" s="387"/>
      <c r="X357" s="387"/>
      <c r="Y357" s="387"/>
      <c r="Z357" s="375"/>
      <c r="AA357" s="375"/>
    </row>
    <row r="358" spans="1:67" ht="27" hidden="1" customHeight="1" x14ac:dyDescent="0.25">
      <c r="A358" s="54" t="s">
        <v>524</v>
      </c>
      <c r="B358" s="54" t="s">
        <v>525</v>
      </c>
      <c r="C358" s="31">
        <v>4301011483</v>
      </c>
      <c r="D358" s="401">
        <v>4680115881907</v>
      </c>
      <c r="E358" s="392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92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526</v>
      </c>
      <c r="B359" s="54" t="s">
        <v>527</v>
      </c>
      <c r="C359" s="31">
        <v>4301011655</v>
      </c>
      <c r="D359" s="401">
        <v>4680115883925</v>
      </c>
      <c r="E359" s="392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92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403"/>
      <c r="B360" s="387"/>
      <c r="C360" s="387"/>
      <c r="D360" s="387"/>
      <c r="E360" s="387"/>
      <c r="F360" s="387"/>
      <c r="G360" s="387"/>
      <c r="H360" s="387"/>
      <c r="I360" s="387"/>
      <c r="J360" s="387"/>
      <c r="K360" s="387"/>
      <c r="L360" s="387"/>
      <c r="M360" s="387"/>
      <c r="N360" s="404"/>
      <c r="O360" s="397" t="s">
        <v>70</v>
      </c>
      <c r="P360" s="398"/>
      <c r="Q360" s="398"/>
      <c r="R360" s="398"/>
      <c r="S360" s="398"/>
      <c r="T360" s="398"/>
      <c r="U360" s="399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hidden="1" x14ac:dyDescent="0.2">
      <c r="A361" s="387"/>
      <c r="B361" s="387"/>
      <c r="C361" s="387"/>
      <c r="D361" s="387"/>
      <c r="E361" s="387"/>
      <c r="F361" s="387"/>
      <c r="G361" s="387"/>
      <c r="H361" s="387"/>
      <c r="I361" s="387"/>
      <c r="J361" s="387"/>
      <c r="K361" s="387"/>
      <c r="L361" s="387"/>
      <c r="M361" s="387"/>
      <c r="N361" s="404"/>
      <c r="O361" s="397" t="s">
        <v>70</v>
      </c>
      <c r="P361" s="398"/>
      <c r="Q361" s="398"/>
      <c r="R361" s="398"/>
      <c r="S361" s="398"/>
      <c r="T361" s="398"/>
      <c r="U361" s="399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hidden="1" customHeight="1" x14ac:dyDescent="0.25">
      <c r="A362" s="389" t="s">
        <v>61</v>
      </c>
      <c r="B362" s="387"/>
      <c r="C362" s="387"/>
      <c r="D362" s="387"/>
      <c r="E362" s="387"/>
      <c r="F362" s="387"/>
      <c r="G362" s="387"/>
      <c r="H362" s="387"/>
      <c r="I362" s="387"/>
      <c r="J362" s="387"/>
      <c r="K362" s="387"/>
      <c r="L362" s="387"/>
      <c r="M362" s="387"/>
      <c r="N362" s="387"/>
      <c r="O362" s="387"/>
      <c r="P362" s="387"/>
      <c r="Q362" s="387"/>
      <c r="R362" s="387"/>
      <c r="S362" s="387"/>
      <c r="T362" s="387"/>
      <c r="U362" s="387"/>
      <c r="V362" s="387"/>
      <c r="W362" s="387"/>
      <c r="X362" s="387"/>
      <c r="Y362" s="387"/>
      <c r="Z362" s="375"/>
      <c r="AA362" s="375"/>
    </row>
    <row r="363" spans="1:67" ht="27" hidden="1" customHeight="1" x14ac:dyDescent="0.25">
      <c r="A363" s="54" t="s">
        <v>528</v>
      </c>
      <c r="B363" s="54" t="s">
        <v>529</v>
      </c>
      <c r="C363" s="31">
        <v>4301031139</v>
      </c>
      <c r="D363" s="401">
        <v>4607091384802</v>
      </c>
      <c r="E363" s="392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92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528</v>
      </c>
      <c r="B364" s="54" t="s">
        <v>530</v>
      </c>
      <c r="C364" s="31">
        <v>4301031303</v>
      </c>
      <c r="D364" s="401">
        <v>4607091384802</v>
      </c>
      <c r="E364" s="392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92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531</v>
      </c>
      <c r="B365" s="54" t="s">
        <v>532</v>
      </c>
      <c r="C365" s="31">
        <v>4301031304</v>
      </c>
      <c r="D365" s="401">
        <v>4607091384826</v>
      </c>
      <c r="E365" s="392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92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03"/>
      <c r="B366" s="387"/>
      <c r="C366" s="387"/>
      <c r="D366" s="387"/>
      <c r="E366" s="387"/>
      <c r="F366" s="387"/>
      <c r="G366" s="387"/>
      <c r="H366" s="387"/>
      <c r="I366" s="387"/>
      <c r="J366" s="387"/>
      <c r="K366" s="387"/>
      <c r="L366" s="387"/>
      <c r="M366" s="387"/>
      <c r="N366" s="404"/>
      <c r="O366" s="397" t="s">
        <v>70</v>
      </c>
      <c r="P366" s="398"/>
      <c r="Q366" s="398"/>
      <c r="R366" s="398"/>
      <c r="S366" s="398"/>
      <c r="T366" s="398"/>
      <c r="U366" s="399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hidden="1" x14ac:dyDescent="0.2">
      <c r="A367" s="387"/>
      <c r="B367" s="387"/>
      <c r="C367" s="387"/>
      <c r="D367" s="387"/>
      <c r="E367" s="387"/>
      <c r="F367" s="387"/>
      <c r="G367" s="387"/>
      <c r="H367" s="387"/>
      <c r="I367" s="387"/>
      <c r="J367" s="387"/>
      <c r="K367" s="387"/>
      <c r="L367" s="387"/>
      <c r="M367" s="387"/>
      <c r="N367" s="404"/>
      <c r="O367" s="397" t="s">
        <v>70</v>
      </c>
      <c r="P367" s="398"/>
      <c r="Q367" s="398"/>
      <c r="R367" s="398"/>
      <c r="S367" s="398"/>
      <c r="T367" s="398"/>
      <c r="U367" s="399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hidden="1" customHeight="1" x14ac:dyDescent="0.25">
      <c r="A368" s="389" t="s">
        <v>72</v>
      </c>
      <c r="B368" s="387"/>
      <c r="C368" s="387"/>
      <c r="D368" s="387"/>
      <c r="E368" s="387"/>
      <c r="F368" s="387"/>
      <c r="G368" s="387"/>
      <c r="H368" s="387"/>
      <c r="I368" s="387"/>
      <c r="J368" s="387"/>
      <c r="K368" s="387"/>
      <c r="L368" s="387"/>
      <c r="M368" s="387"/>
      <c r="N368" s="387"/>
      <c r="O368" s="387"/>
      <c r="P368" s="387"/>
      <c r="Q368" s="387"/>
      <c r="R368" s="387"/>
      <c r="S368" s="387"/>
      <c r="T368" s="387"/>
      <c r="U368" s="387"/>
      <c r="V368" s="387"/>
      <c r="W368" s="387"/>
      <c r="X368" s="387"/>
      <c r="Y368" s="387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401">
        <v>4607091384246</v>
      </c>
      <c r="E369" s="392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92"/>
      <c r="T369" s="34"/>
      <c r="U369" s="34"/>
      <c r="V369" s="35" t="s">
        <v>66</v>
      </c>
      <c r="W369" s="382">
        <v>20</v>
      </c>
      <c r="X369" s="383">
        <f>IFERROR(IF(W369="",0,CEILING((W369/$H369),1)*$H369),"")</f>
        <v>23.4</v>
      </c>
      <c r="Y369" s="36">
        <f>IFERROR(IF(X369=0,"",ROUNDUP(X369/H369,0)*0.02175),"")</f>
        <v>6.5250000000000002E-2</v>
      </c>
      <c r="Z369" s="56"/>
      <c r="AA369" s="57"/>
      <c r="AE369" s="64"/>
      <c r="BB369" s="271" t="s">
        <v>1</v>
      </c>
      <c r="BL369" s="64">
        <f>IFERROR(W369*I369/H369,"0")</f>
        <v>21.446153846153852</v>
      </c>
      <c r="BM369" s="64">
        <f>IFERROR(X369*I369/H369,"0")</f>
        <v>25.092000000000002</v>
      </c>
      <c r="BN369" s="64">
        <f>IFERROR(1/J369*(W369/H369),"0")</f>
        <v>4.5787545787545791E-2</v>
      </c>
      <c r="BO369" s="64">
        <f>IFERROR(1/J369*(X369/H369),"0")</f>
        <v>5.3571428571428568E-2</v>
      </c>
    </row>
    <row r="370" spans="1:67" ht="27" hidden="1" customHeight="1" x14ac:dyDescent="0.25">
      <c r="A370" s="54" t="s">
        <v>535</v>
      </c>
      <c r="B370" s="54" t="s">
        <v>536</v>
      </c>
      <c r="C370" s="31">
        <v>4301051445</v>
      </c>
      <c r="D370" s="401">
        <v>4680115881976</v>
      </c>
      <c r="E370" s="392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92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537</v>
      </c>
      <c r="B371" s="54" t="s">
        <v>538</v>
      </c>
      <c r="C371" s="31">
        <v>4301051634</v>
      </c>
      <c r="D371" s="401">
        <v>4607091384253</v>
      </c>
      <c r="E371" s="392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1" s="391"/>
      <c r="Q371" s="391"/>
      <c r="R371" s="391"/>
      <c r="S371" s="392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537</v>
      </c>
      <c r="B372" s="54" t="s">
        <v>539</v>
      </c>
      <c r="C372" s="31">
        <v>4301051297</v>
      </c>
      <c r="D372" s="401">
        <v>4607091384253</v>
      </c>
      <c r="E372" s="392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91"/>
      <c r="Q372" s="391"/>
      <c r="R372" s="391"/>
      <c r="S372" s="392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540</v>
      </c>
      <c r="B373" s="54" t="s">
        <v>541</v>
      </c>
      <c r="C373" s="31">
        <v>4301051444</v>
      </c>
      <c r="D373" s="401">
        <v>4680115881969</v>
      </c>
      <c r="E373" s="392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92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3"/>
      <c r="B374" s="387"/>
      <c r="C374" s="387"/>
      <c r="D374" s="387"/>
      <c r="E374" s="387"/>
      <c r="F374" s="387"/>
      <c r="G374" s="387"/>
      <c r="H374" s="387"/>
      <c r="I374" s="387"/>
      <c r="J374" s="387"/>
      <c r="K374" s="387"/>
      <c r="L374" s="387"/>
      <c r="M374" s="387"/>
      <c r="N374" s="404"/>
      <c r="O374" s="397" t="s">
        <v>70</v>
      </c>
      <c r="P374" s="398"/>
      <c r="Q374" s="398"/>
      <c r="R374" s="398"/>
      <c r="S374" s="398"/>
      <c r="T374" s="398"/>
      <c r="U374" s="399"/>
      <c r="V374" s="37" t="s">
        <v>71</v>
      </c>
      <c r="W374" s="384">
        <f>IFERROR(W369/H369,"0")+IFERROR(W370/H370,"0")+IFERROR(W371/H371,"0")+IFERROR(W372/H372,"0")+IFERROR(W373/H373,"0")</f>
        <v>2.5641025641025643</v>
      </c>
      <c r="X374" s="384">
        <f>IFERROR(X369/H369,"0")+IFERROR(X370/H370,"0")+IFERROR(X371/H371,"0")+IFERROR(X372/H372,"0")+IFERROR(X373/H373,"0")</f>
        <v>3</v>
      </c>
      <c r="Y374" s="384">
        <f>IFERROR(IF(Y369="",0,Y369),"0")+IFERROR(IF(Y370="",0,Y370),"0")+IFERROR(IF(Y371="",0,Y371),"0")+IFERROR(IF(Y372="",0,Y372),"0")+IFERROR(IF(Y373="",0,Y373),"0")</f>
        <v>6.5250000000000002E-2</v>
      </c>
      <c r="Z374" s="385"/>
      <c r="AA374" s="385"/>
    </row>
    <row r="375" spans="1:67" x14ac:dyDescent="0.2">
      <c r="A375" s="387"/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7"/>
      <c r="M375" s="387"/>
      <c r="N375" s="404"/>
      <c r="O375" s="397" t="s">
        <v>70</v>
      </c>
      <c r="P375" s="398"/>
      <c r="Q375" s="398"/>
      <c r="R375" s="398"/>
      <c r="S375" s="398"/>
      <c r="T375" s="398"/>
      <c r="U375" s="399"/>
      <c r="V375" s="37" t="s">
        <v>66</v>
      </c>
      <c r="W375" s="384">
        <f>IFERROR(SUM(W369:W373),"0")</f>
        <v>20</v>
      </c>
      <c r="X375" s="384">
        <f>IFERROR(SUM(X369:X373),"0")</f>
        <v>23.4</v>
      </c>
      <c r="Y375" s="37"/>
      <c r="Z375" s="385"/>
      <c r="AA375" s="385"/>
    </row>
    <row r="376" spans="1:67" ht="14.25" hidden="1" customHeight="1" x14ac:dyDescent="0.25">
      <c r="A376" s="389" t="s">
        <v>215</v>
      </c>
      <c r="B376" s="387"/>
      <c r="C376" s="387"/>
      <c r="D376" s="387"/>
      <c r="E376" s="387"/>
      <c r="F376" s="387"/>
      <c r="G376" s="387"/>
      <c r="H376" s="387"/>
      <c r="I376" s="387"/>
      <c r="J376" s="387"/>
      <c r="K376" s="387"/>
      <c r="L376" s="387"/>
      <c r="M376" s="387"/>
      <c r="N376" s="387"/>
      <c r="O376" s="387"/>
      <c r="P376" s="387"/>
      <c r="Q376" s="387"/>
      <c r="R376" s="387"/>
      <c r="S376" s="387"/>
      <c r="T376" s="387"/>
      <c r="U376" s="387"/>
      <c r="V376" s="387"/>
      <c r="W376" s="387"/>
      <c r="X376" s="387"/>
      <c r="Y376" s="387"/>
      <c r="Z376" s="375"/>
      <c r="AA376" s="375"/>
    </row>
    <row r="377" spans="1:67" ht="27" hidden="1" customHeight="1" x14ac:dyDescent="0.25">
      <c r="A377" s="54" t="s">
        <v>542</v>
      </c>
      <c r="B377" s="54" t="s">
        <v>543</v>
      </c>
      <c r="C377" s="31">
        <v>4301060377</v>
      </c>
      <c r="D377" s="401">
        <v>4607091389357</v>
      </c>
      <c r="E377" s="392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7" s="391"/>
      <c r="Q377" s="391"/>
      <c r="R377" s="391"/>
      <c r="S377" s="392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542</v>
      </c>
      <c r="B378" s="54" t="s">
        <v>544</v>
      </c>
      <c r="C378" s="31">
        <v>4301060322</v>
      </c>
      <c r="D378" s="401">
        <v>4607091389357</v>
      </c>
      <c r="E378" s="392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91"/>
      <c r="Q378" s="391"/>
      <c r="R378" s="391"/>
      <c r="S378" s="392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404"/>
      <c r="O379" s="397" t="s">
        <v>70</v>
      </c>
      <c r="P379" s="398"/>
      <c r="Q379" s="398"/>
      <c r="R379" s="398"/>
      <c r="S379" s="398"/>
      <c r="T379" s="398"/>
      <c r="U379" s="399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hidden="1" x14ac:dyDescent="0.2">
      <c r="A380" s="387"/>
      <c r="B380" s="387"/>
      <c r="C380" s="387"/>
      <c r="D380" s="387"/>
      <c r="E380" s="387"/>
      <c r="F380" s="387"/>
      <c r="G380" s="387"/>
      <c r="H380" s="387"/>
      <c r="I380" s="387"/>
      <c r="J380" s="387"/>
      <c r="K380" s="387"/>
      <c r="L380" s="387"/>
      <c r="M380" s="387"/>
      <c r="N380" s="404"/>
      <c r="O380" s="397" t="s">
        <v>70</v>
      </c>
      <c r="P380" s="398"/>
      <c r="Q380" s="398"/>
      <c r="R380" s="398"/>
      <c r="S380" s="398"/>
      <c r="T380" s="398"/>
      <c r="U380" s="399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hidden="1" customHeight="1" x14ac:dyDescent="0.2">
      <c r="A381" s="458" t="s">
        <v>545</v>
      </c>
      <c r="B381" s="459"/>
      <c r="C381" s="459"/>
      <c r="D381" s="459"/>
      <c r="E381" s="459"/>
      <c r="F381" s="459"/>
      <c r="G381" s="459"/>
      <c r="H381" s="459"/>
      <c r="I381" s="459"/>
      <c r="J381" s="459"/>
      <c r="K381" s="459"/>
      <c r="L381" s="459"/>
      <c r="M381" s="459"/>
      <c r="N381" s="459"/>
      <c r="O381" s="459"/>
      <c r="P381" s="459"/>
      <c r="Q381" s="459"/>
      <c r="R381" s="459"/>
      <c r="S381" s="459"/>
      <c r="T381" s="459"/>
      <c r="U381" s="459"/>
      <c r="V381" s="459"/>
      <c r="W381" s="459"/>
      <c r="X381" s="459"/>
      <c r="Y381" s="459"/>
      <c r="Z381" s="48"/>
      <c r="AA381" s="48"/>
    </row>
    <row r="382" spans="1:67" ht="16.5" hidden="1" customHeight="1" x14ac:dyDescent="0.25">
      <c r="A382" s="388" t="s">
        <v>546</v>
      </c>
      <c r="B382" s="387"/>
      <c r="C382" s="387"/>
      <c r="D382" s="387"/>
      <c r="E382" s="387"/>
      <c r="F382" s="387"/>
      <c r="G382" s="387"/>
      <c r="H382" s="387"/>
      <c r="I382" s="387"/>
      <c r="J382" s="387"/>
      <c r="K382" s="387"/>
      <c r="L382" s="387"/>
      <c r="M382" s="387"/>
      <c r="N382" s="387"/>
      <c r="O382" s="387"/>
      <c r="P382" s="387"/>
      <c r="Q382" s="387"/>
      <c r="R382" s="387"/>
      <c r="S382" s="387"/>
      <c r="T382" s="387"/>
      <c r="U382" s="387"/>
      <c r="V382" s="387"/>
      <c r="W382" s="387"/>
      <c r="X382" s="387"/>
      <c r="Y382" s="387"/>
      <c r="Z382" s="376"/>
      <c r="AA382" s="376"/>
    </row>
    <row r="383" spans="1:67" ht="14.25" hidden="1" customHeight="1" x14ac:dyDescent="0.25">
      <c r="A383" s="389" t="s">
        <v>113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375"/>
      <c r="AA383" s="375"/>
    </row>
    <row r="384" spans="1:67" ht="27" hidden="1" customHeight="1" x14ac:dyDescent="0.25">
      <c r="A384" s="54" t="s">
        <v>547</v>
      </c>
      <c r="B384" s="54" t="s">
        <v>548</v>
      </c>
      <c r="C384" s="31">
        <v>4301011428</v>
      </c>
      <c r="D384" s="401">
        <v>4607091389708</v>
      </c>
      <c r="E384" s="392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92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401">
        <v>4607091389692</v>
      </c>
      <c r="E385" s="392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92"/>
      <c r="T385" s="34"/>
      <c r="U385" s="34"/>
      <c r="V385" s="35" t="s">
        <v>66</v>
      </c>
      <c r="W385" s="382">
        <v>13.5</v>
      </c>
      <c r="X385" s="383">
        <f>IFERROR(IF(W385="",0,CEILING((W385/$H385),1)*$H385),"")</f>
        <v>13.5</v>
      </c>
      <c r="Y385" s="36">
        <f>IFERROR(IF(X385=0,"",ROUNDUP(X385/H385,0)*0.00753),"")</f>
        <v>3.7650000000000003E-2</v>
      </c>
      <c r="Z385" s="56"/>
      <c r="AA385" s="57"/>
      <c r="AE385" s="64"/>
      <c r="BB385" s="279" t="s">
        <v>1</v>
      </c>
      <c r="BL385" s="64">
        <f>IFERROR(W385*I385/H385,"0")</f>
        <v>14.499999999999998</v>
      </c>
      <c r="BM385" s="64">
        <f>IFERROR(X385*I385/H385,"0")</f>
        <v>14.499999999999998</v>
      </c>
      <c r="BN385" s="64">
        <f>IFERROR(1/J385*(W385/H385),"0")</f>
        <v>3.2051282051282048E-2</v>
      </c>
      <c r="BO385" s="64">
        <f>IFERROR(1/J385*(X385/H385),"0")</f>
        <v>3.2051282051282048E-2</v>
      </c>
    </row>
    <row r="386" spans="1:67" x14ac:dyDescent="0.2">
      <c r="A386" s="403"/>
      <c r="B386" s="387"/>
      <c r="C386" s="387"/>
      <c r="D386" s="387"/>
      <c r="E386" s="387"/>
      <c r="F386" s="387"/>
      <c r="G386" s="387"/>
      <c r="H386" s="387"/>
      <c r="I386" s="387"/>
      <c r="J386" s="387"/>
      <c r="K386" s="387"/>
      <c r="L386" s="387"/>
      <c r="M386" s="387"/>
      <c r="N386" s="404"/>
      <c r="O386" s="397" t="s">
        <v>70</v>
      </c>
      <c r="P386" s="398"/>
      <c r="Q386" s="398"/>
      <c r="R386" s="398"/>
      <c r="S386" s="398"/>
      <c r="T386" s="398"/>
      <c r="U386" s="399"/>
      <c r="V386" s="37" t="s">
        <v>71</v>
      </c>
      <c r="W386" s="384">
        <f>IFERROR(W384/H384,"0")+IFERROR(W385/H385,"0")</f>
        <v>5</v>
      </c>
      <c r="X386" s="384">
        <f>IFERROR(X384/H384,"0")+IFERROR(X385/H385,"0")</f>
        <v>5</v>
      </c>
      <c r="Y386" s="384">
        <f>IFERROR(IF(Y384="",0,Y384),"0")+IFERROR(IF(Y385="",0,Y385),"0")</f>
        <v>3.7650000000000003E-2</v>
      </c>
      <c r="Z386" s="385"/>
      <c r="AA386" s="385"/>
    </row>
    <row r="387" spans="1:67" x14ac:dyDescent="0.2">
      <c r="A387" s="387"/>
      <c r="B387" s="387"/>
      <c r="C387" s="387"/>
      <c r="D387" s="387"/>
      <c r="E387" s="387"/>
      <c r="F387" s="387"/>
      <c r="G387" s="387"/>
      <c r="H387" s="387"/>
      <c r="I387" s="387"/>
      <c r="J387" s="387"/>
      <c r="K387" s="387"/>
      <c r="L387" s="387"/>
      <c r="M387" s="387"/>
      <c r="N387" s="404"/>
      <c r="O387" s="397" t="s">
        <v>70</v>
      </c>
      <c r="P387" s="398"/>
      <c r="Q387" s="398"/>
      <c r="R387" s="398"/>
      <c r="S387" s="398"/>
      <c r="T387" s="398"/>
      <c r="U387" s="399"/>
      <c r="V387" s="37" t="s">
        <v>66</v>
      </c>
      <c r="W387" s="384">
        <f>IFERROR(SUM(W384:W385),"0")</f>
        <v>13.5</v>
      </c>
      <c r="X387" s="384">
        <f>IFERROR(SUM(X384:X385),"0")</f>
        <v>13.5</v>
      </c>
      <c r="Y387" s="37"/>
      <c r="Z387" s="385"/>
      <c r="AA387" s="385"/>
    </row>
    <row r="388" spans="1:67" ht="14.25" hidden="1" customHeight="1" x14ac:dyDescent="0.25">
      <c r="A388" s="389" t="s">
        <v>61</v>
      </c>
      <c r="B388" s="387"/>
      <c r="C388" s="387"/>
      <c r="D388" s="387"/>
      <c r="E388" s="387"/>
      <c r="F388" s="387"/>
      <c r="G388" s="387"/>
      <c r="H388" s="387"/>
      <c r="I388" s="387"/>
      <c r="J388" s="387"/>
      <c r="K388" s="387"/>
      <c r="L388" s="387"/>
      <c r="M388" s="387"/>
      <c r="N388" s="387"/>
      <c r="O388" s="387"/>
      <c r="P388" s="387"/>
      <c r="Q388" s="387"/>
      <c r="R388" s="387"/>
      <c r="S388" s="387"/>
      <c r="T388" s="387"/>
      <c r="U388" s="387"/>
      <c r="V388" s="387"/>
      <c r="W388" s="387"/>
      <c r="X388" s="387"/>
      <c r="Y388" s="387"/>
      <c r="Z388" s="375"/>
      <c r="AA388" s="375"/>
    </row>
    <row r="389" spans="1:67" ht="27" hidden="1" customHeight="1" x14ac:dyDescent="0.25">
      <c r="A389" s="54" t="s">
        <v>551</v>
      </c>
      <c r="B389" s="54" t="s">
        <v>552</v>
      </c>
      <c r="C389" s="31">
        <v>4301031177</v>
      </c>
      <c r="D389" s="401">
        <v>4607091389753</v>
      </c>
      <c r="E389" s="392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92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4301031322</v>
      </c>
      <c r="D390" s="401">
        <v>4607091389753</v>
      </c>
      <c r="E390" s="392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3" t="s">
        <v>554</v>
      </c>
      <c r="P390" s="391"/>
      <c r="Q390" s="391"/>
      <c r="R390" s="391"/>
      <c r="S390" s="392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4301031174</v>
      </c>
      <c r="D391" s="401">
        <v>4607091389760</v>
      </c>
      <c r="E391" s="392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hidden="1" customHeight="1" x14ac:dyDescent="0.25">
      <c r="A392" s="54" t="s">
        <v>555</v>
      </c>
      <c r="B392" s="54" t="s">
        <v>557</v>
      </c>
      <c r="C392" s="31">
        <v>4301031323</v>
      </c>
      <c r="D392" s="401">
        <v>4607091389760</v>
      </c>
      <c r="E392" s="392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70" t="s">
        <v>558</v>
      </c>
      <c r="P392" s="391"/>
      <c r="Q392" s="391"/>
      <c r="R392" s="391"/>
      <c r="S392" s="392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hidden="1" customHeight="1" x14ac:dyDescent="0.25">
      <c r="A393" s="54" t="s">
        <v>559</v>
      </c>
      <c r="B393" s="54" t="s">
        <v>560</v>
      </c>
      <c r="C393" s="31">
        <v>4301031356</v>
      </c>
      <c r="D393" s="401">
        <v>4607091389746</v>
      </c>
      <c r="E393" s="392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91"/>
      <c r="Q393" s="391"/>
      <c r="R393" s="391"/>
      <c r="S393" s="392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401">
        <v>4607091389746</v>
      </c>
      <c r="E394" s="392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4" t="s">
        <v>561</v>
      </c>
      <c r="P394" s="391"/>
      <c r="Q394" s="391"/>
      <c r="R394" s="391"/>
      <c r="S394" s="392"/>
      <c r="T394" s="34"/>
      <c r="U394" s="34"/>
      <c r="V394" s="35" t="s">
        <v>66</v>
      </c>
      <c r="W394" s="382">
        <v>50</v>
      </c>
      <c r="X394" s="383">
        <f t="shared" si="64"/>
        <v>50.400000000000006</v>
      </c>
      <c r="Y394" s="36">
        <f t="shared" si="65"/>
        <v>9.0359999999999996E-2</v>
      </c>
      <c r="Z394" s="56"/>
      <c r="AA394" s="57"/>
      <c r="AE394" s="64"/>
      <c r="BB394" s="285" t="s">
        <v>1</v>
      </c>
      <c r="BL394" s="64">
        <f t="shared" si="66"/>
        <v>52.738095238095234</v>
      </c>
      <c r="BM394" s="64">
        <f t="shared" si="67"/>
        <v>53.160000000000004</v>
      </c>
      <c r="BN394" s="64">
        <f t="shared" si="68"/>
        <v>7.6312576312576319E-2</v>
      </c>
      <c r="BO394" s="64">
        <f t="shared" si="69"/>
        <v>7.6923076923076927E-2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401">
        <v>4680115882928</v>
      </c>
      <c r="E395" s="392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2">
        <v>56.000000000000007</v>
      </c>
      <c r="X395" s="383">
        <f t="shared" si="64"/>
        <v>57.12</v>
      </c>
      <c r="Y395" s="36">
        <f t="shared" si="65"/>
        <v>0.25602000000000003</v>
      </c>
      <c r="Z395" s="56"/>
      <c r="AA395" s="57"/>
      <c r="AE395" s="64"/>
      <c r="BB395" s="286" t="s">
        <v>1</v>
      </c>
      <c r="BL395" s="64">
        <f t="shared" si="66"/>
        <v>86.666666666666686</v>
      </c>
      <c r="BM395" s="64">
        <f t="shared" si="67"/>
        <v>88.4</v>
      </c>
      <c r="BN395" s="64">
        <f t="shared" si="68"/>
        <v>0.21367521367521369</v>
      </c>
      <c r="BO395" s="64">
        <f t="shared" si="69"/>
        <v>0.21794871794871795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4301031257</v>
      </c>
      <c r="D396" s="401">
        <v>4680115883147</v>
      </c>
      <c r="E396" s="392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6" s="391"/>
      <c r="Q396" s="391"/>
      <c r="R396" s="391"/>
      <c r="S396" s="392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4301031335</v>
      </c>
      <c r="D397" s="401">
        <v>4680115883147</v>
      </c>
      <c r="E397" s="392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663" t="s">
        <v>568</v>
      </c>
      <c r="P397" s="391"/>
      <c r="Q397" s="391"/>
      <c r="R397" s="391"/>
      <c r="S397" s="392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401">
        <v>4607091384338</v>
      </c>
      <c r="E398" s="392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2">
        <v>87.5</v>
      </c>
      <c r="X398" s="383">
        <f t="shared" si="64"/>
        <v>88.2</v>
      </c>
      <c r="Y398" s="36">
        <f t="shared" si="70"/>
        <v>0.21084</v>
      </c>
      <c r="Z398" s="56"/>
      <c r="AA398" s="57"/>
      <c r="AE398" s="64"/>
      <c r="BB398" s="289" t="s">
        <v>1</v>
      </c>
      <c r="BL398" s="64">
        <f t="shared" si="66"/>
        <v>92.916666666666657</v>
      </c>
      <c r="BM398" s="64">
        <f t="shared" si="67"/>
        <v>93.66</v>
      </c>
      <c r="BN398" s="64">
        <f t="shared" si="68"/>
        <v>0.17806267806267806</v>
      </c>
      <c r="BO398" s="64">
        <f t="shared" si="69"/>
        <v>0.17948717948717952</v>
      </c>
    </row>
    <row r="399" spans="1:67" ht="27" hidden="1" customHeight="1" x14ac:dyDescent="0.25">
      <c r="A399" s="54" t="s">
        <v>569</v>
      </c>
      <c r="B399" s="54" t="s">
        <v>571</v>
      </c>
      <c r="C399" s="31">
        <v>4301031330</v>
      </c>
      <c r="D399" s="401">
        <v>4607091384338</v>
      </c>
      <c r="E399" s="392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92" t="s">
        <v>572</v>
      </c>
      <c r="P399" s="391"/>
      <c r="Q399" s="391"/>
      <c r="R399" s="391"/>
      <c r="S399" s="392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hidden="1" customHeight="1" x14ac:dyDescent="0.25">
      <c r="A400" s="54" t="s">
        <v>573</v>
      </c>
      <c r="B400" s="54" t="s">
        <v>574</v>
      </c>
      <c r="C400" s="31">
        <v>4301031254</v>
      </c>
      <c r="D400" s="401">
        <v>4680115883154</v>
      </c>
      <c r="E400" s="392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1"/>
      <c r="Q400" s="391"/>
      <c r="R400" s="391"/>
      <c r="S400" s="392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4301031336</v>
      </c>
      <c r="D401" s="401">
        <v>4680115883154</v>
      </c>
      <c r="E401" s="392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2" t="s">
        <v>576</v>
      </c>
      <c r="P401" s="391"/>
      <c r="Q401" s="391"/>
      <c r="R401" s="391"/>
      <c r="S401" s="392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401">
        <v>4607091389524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2">
        <v>35</v>
      </c>
      <c r="X402" s="383">
        <f t="shared" si="64"/>
        <v>35.700000000000003</v>
      </c>
      <c r="Y402" s="36">
        <f t="shared" si="70"/>
        <v>8.5339999999999999E-2</v>
      </c>
      <c r="Z402" s="56"/>
      <c r="AA402" s="57"/>
      <c r="AE402" s="64"/>
      <c r="BB402" s="293" t="s">
        <v>1</v>
      </c>
      <c r="BL402" s="64">
        <f t="shared" si="66"/>
        <v>37.166666666666664</v>
      </c>
      <c r="BM402" s="64">
        <f t="shared" si="67"/>
        <v>37.910000000000004</v>
      </c>
      <c r="BN402" s="64">
        <f t="shared" si="68"/>
        <v>7.1225071225071226E-2</v>
      </c>
      <c r="BO402" s="64">
        <f t="shared" si="69"/>
        <v>7.2649572649572655E-2</v>
      </c>
    </row>
    <row r="403" spans="1:67" ht="37.5" hidden="1" customHeight="1" x14ac:dyDescent="0.25">
      <c r="A403" s="54" t="s">
        <v>577</v>
      </c>
      <c r="B403" s="54" t="s">
        <v>579</v>
      </c>
      <c r="C403" s="31">
        <v>4301031331</v>
      </c>
      <c r="D403" s="401">
        <v>4607091389524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5" t="s">
        <v>580</v>
      </c>
      <c r="P403" s="391"/>
      <c r="Q403" s="391"/>
      <c r="R403" s="391"/>
      <c r="S403" s="392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4301031258</v>
      </c>
      <c r="D404" s="401">
        <v>4680115883161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1"/>
      <c r="Q404" s="391"/>
      <c r="R404" s="391"/>
      <c r="S404" s="392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581</v>
      </c>
      <c r="B405" s="54" t="s">
        <v>583</v>
      </c>
      <c r="C405" s="31">
        <v>4301031337</v>
      </c>
      <c r="D405" s="401">
        <v>4680115883161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50</v>
      </c>
      <c r="O405" s="461" t="s">
        <v>584</v>
      </c>
      <c r="P405" s="391"/>
      <c r="Q405" s="391"/>
      <c r="R405" s="391"/>
      <c r="S405" s="392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hidden="1" customHeight="1" x14ac:dyDescent="0.25">
      <c r="A406" s="54" t="s">
        <v>585</v>
      </c>
      <c r="B406" s="54" t="s">
        <v>586</v>
      </c>
      <c r="C406" s="31">
        <v>4301031332</v>
      </c>
      <c r="D406" s="401">
        <v>4607091384345</v>
      </c>
      <c r="E406" s="392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91"/>
      <c r="Q406" s="391"/>
      <c r="R406" s="391"/>
      <c r="S406" s="392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hidden="1" customHeight="1" x14ac:dyDescent="0.25">
      <c r="A407" s="54" t="s">
        <v>588</v>
      </c>
      <c r="B407" s="54" t="s">
        <v>589</v>
      </c>
      <c r="C407" s="31">
        <v>4301031256</v>
      </c>
      <c r="D407" s="401">
        <v>4680115883178</v>
      </c>
      <c r="E407" s="392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92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4301031172</v>
      </c>
      <c r="D408" s="401">
        <v>4607091389531</v>
      </c>
      <c r="E408" s="392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4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2">
        <v>70</v>
      </c>
      <c r="X408" s="383">
        <f t="shared" si="64"/>
        <v>71.400000000000006</v>
      </c>
      <c r="Y408" s="36">
        <f t="shared" si="70"/>
        <v>0.17068</v>
      </c>
      <c r="Z408" s="56"/>
      <c r="AA408" s="57"/>
      <c r="AE408" s="64"/>
      <c r="BB408" s="299" t="s">
        <v>1</v>
      </c>
      <c r="BL408" s="64">
        <f t="shared" si="66"/>
        <v>74.333333333333329</v>
      </c>
      <c r="BM408" s="64">
        <f t="shared" si="67"/>
        <v>75.820000000000007</v>
      </c>
      <c r="BN408" s="64">
        <f t="shared" si="68"/>
        <v>0.14245014245014245</v>
      </c>
      <c r="BO408" s="64">
        <f t="shared" si="69"/>
        <v>0.14529914529914531</v>
      </c>
    </row>
    <row r="409" spans="1:67" ht="27" hidden="1" customHeight="1" x14ac:dyDescent="0.25">
      <c r="A409" s="54" t="s">
        <v>590</v>
      </c>
      <c r="B409" s="54" t="s">
        <v>592</v>
      </c>
      <c r="C409" s="31">
        <v>4301031333</v>
      </c>
      <c r="D409" s="401">
        <v>4607091389531</v>
      </c>
      <c r="E409" s="392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514" t="s">
        <v>593</v>
      </c>
      <c r="P409" s="391"/>
      <c r="Q409" s="391"/>
      <c r="R409" s="391"/>
      <c r="S409" s="392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hidden="1" customHeight="1" x14ac:dyDescent="0.25">
      <c r="A410" s="54" t="s">
        <v>594</v>
      </c>
      <c r="B410" s="54" t="s">
        <v>595</v>
      </c>
      <c r="C410" s="31">
        <v>4301031255</v>
      </c>
      <c r="D410" s="401">
        <v>4680115883185</v>
      </c>
      <c r="E410" s="392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45</v>
      </c>
      <c r="O410" s="41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0" s="391"/>
      <c r="Q410" s="391"/>
      <c r="R410" s="391"/>
      <c r="S410" s="392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hidden="1" customHeight="1" x14ac:dyDescent="0.25">
      <c r="A411" s="54" t="s">
        <v>594</v>
      </c>
      <c r="B411" s="54" t="s">
        <v>596</v>
      </c>
      <c r="C411" s="31">
        <v>4301031338</v>
      </c>
      <c r="D411" s="401">
        <v>4680115883185</v>
      </c>
      <c r="E411" s="392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50</v>
      </c>
      <c r="O411" s="607" t="s">
        <v>597</v>
      </c>
      <c r="P411" s="391"/>
      <c r="Q411" s="391"/>
      <c r="R411" s="391"/>
      <c r="S411" s="392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3"/>
      <c r="B412" s="387"/>
      <c r="C412" s="387"/>
      <c r="D412" s="387"/>
      <c r="E412" s="387"/>
      <c r="F412" s="387"/>
      <c r="G412" s="387"/>
      <c r="H412" s="387"/>
      <c r="I412" s="387"/>
      <c r="J412" s="387"/>
      <c r="K412" s="387"/>
      <c r="L412" s="387"/>
      <c r="M412" s="387"/>
      <c r="N412" s="404"/>
      <c r="O412" s="397" t="s">
        <v>70</v>
      </c>
      <c r="P412" s="398"/>
      <c r="Q412" s="398"/>
      <c r="R412" s="398"/>
      <c r="S412" s="398"/>
      <c r="T412" s="398"/>
      <c r="U412" s="399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136.90476190476187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139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0.81323999999999996</v>
      </c>
      <c r="Z412" s="385"/>
      <c r="AA412" s="385"/>
    </row>
    <row r="413" spans="1:67" x14ac:dyDescent="0.2">
      <c r="A413" s="387"/>
      <c r="B413" s="387"/>
      <c r="C413" s="387"/>
      <c r="D413" s="387"/>
      <c r="E413" s="387"/>
      <c r="F413" s="387"/>
      <c r="G413" s="387"/>
      <c r="H413" s="387"/>
      <c r="I413" s="387"/>
      <c r="J413" s="387"/>
      <c r="K413" s="387"/>
      <c r="L413" s="387"/>
      <c r="M413" s="387"/>
      <c r="N413" s="404"/>
      <c r="O413" s="397" t="s">
        <v>70</v>
      </c>
      <c r="P413" s="398"/>
      <c r="Q413" s="398"/>
      <c r="R413" s="398"/>
      <c r="S413" s="398"/>
      <c r="T413" s="398"/>
      <c r="U413" s="399"/>
      <c r="V413" s="37" t="s">
        <v>66</v>
      </c>
      <c r="W413" s="384">
        <f>IFERROR(SUM(W389:W411),"0")</f>
        <v>298.5</v>
      </c>
      <c r="X413" s="384">
        <f>IFERROR(SUM(X389:X411),"0")</f>
        <v>302.82000000000005</v>
      </c>
      <c r="Y413" s="37"/>
      <c r="Z413" s="385"/>
      <c r="AA413" s="385"/>
    </row>
    <row r="414" spans="1:67" ht="14.25" hidden="1" customHeight="1" x14ac:dyDescent="0.25">
      <c r="A414" s="389" t="s">
        <v>72</v>
      </c>
      <c r="B414" s="387"/>
      <c r="C414" s="387"/>
      <c r="D414" s="387"/>
      <c r="E414" s="387"/>
      <c r="F414" s="387"/>
      <c r="G414" s="387"/>
      <c r="H414" s="387"/>
      <c r="I414" s="387"/>
      <c r="J414" s="387"/>
      <c r="K414" s="387"/>
      <c r="L414" s="387"/>
      <c r="M414" s="387"/>
      <c r="N414" s="387"/>
      <c r="O414" s="387"/>
      <c r="P414" s="387"/>
      <c r="Q414" s="387"/>
      <c r="R414" s="387"/>
      <c r="S414" s="387"/>
      <c r="T414" s="387"/>
      <c r="U414" s="387"/>
      <c r="V414" s="387"/>
      <c r="W414" s="387"/>
      <c r="X414" s="387"/>
      <c r="Y414" s="387"/>
      <c r="Z414" s="375"/>
      <c r="AA414" s="375"/>
    </row>
    <row r="415" spans="1:67" ht="27" hidden="1" customHeight="1" x14ac:dyDescent="0.25">
      <c r="A415" s="54" t="s">
        <v>598</v>
      </c>
      <c r="B415" s="54" t="s">
        <v>599</v>
      </c>
      <c r="C415" s="31">
        <v>4301051431</v>
      </c>
      <c r="D415" s="401">
        <v>4607091389654</v>
      </c>
      <c r="E415" s="392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127</v>
      </c>
      <c r="M415" s="33"/>
      <c r="N415" s="32">
        <v>45</v>
      </c>
      <c r="O415" s="3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92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600</v>
      </c>
      <c r="B416" s="54" t="s">
        <v>601</v>
      </c>
      <c r="C416" s="31">
        <v>4301051284</v>
      </c>
      <c r="D416" s="401">
        <v>4607091384352</v>
      </c>
      <c r="E416" s="392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127</v>
      </c>
      <c r="M416" s="33"/>
      <c r="N416" s="32">
        <v>45</v>
      </c>
      <c r="O416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92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3"/>
      <c r="B417" s="387"/>
      <c r="C417" s="387"/>
      <c r="D417" s="387"/>
      <c r="E417" s="387"/>
      <c r="F417" s="387"/>
      <c r="G417" s="387"/>
      <c r="H417" s="387"/>
      <c r="I417" s="387"/>
      <c r="J417" s="387"/>
      <c r="K417" s="387"/>
      <c r="L417" s="387"/>
      <c r="M417" s="387"/>
      <c r="N417" s="404"/>
      <c r="O417" s="397" t="s">
        <v>70</v>
      </c>
      <c r="P417" s="398"/>
      <c r="Q417" s="398"/>
      <c r="R417" s="398"/>
      <c r="S417" s="398"/>
      <c r="T417" s="398"/>
      <c r="U417" s="399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hidden="1" x14ac:dyDescent="0.2">
      <c r="A418" s="387"/>
      <c r="B418" s="387"/>
      <c r="C418" s="387"/>
      <c r="D418" s="387"/>
      <c r="E418" s="387"/>
      <c r="F418" s="387"/>
      <c r="G418" s="387"/>
      <c r="H418" s="387"/>
      <c r="I418" s="387"/>
      <c r="J418" s="387"/>
      <c r="K418" s="387"/>
      <c r="L418" s="387"/>
      <c r="M418" s="387"/>
      <c r="N418" s="404"/>
      <c r="O418" s="397" t="s">
        <v>70</v>
      </c>
      <c r="P418" s="398"/>
      <c r="Q418" s="398"/>
      <c r="R418" s="398"/>
      <c r="S418" s="398"/>
      <c r="T418" s="398"/>
      <c r="U418" s="399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hidden="1" customHeight="1" x14ac:dyDescent="0.25">
      <c r="A419" s="389" t="s">
        <v>91</v>
      </c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87"/>
      <c r="P419" s="387"/>
      <c r="Q419" s="387"/>
      <c r="R419" s="387"/>
      <c r="S419" s="387"/>
      <c r="T419" s="387"/>
      <c r="U419" s="387"/>
      <c r="V419" s="387"/>
      <c r="W419" s="387"/>
      <c r="X419" s="387"/>
      <c r="Y419" s="387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401">
        <v>4680115884335</v>
      </c>
      <c r="E420" s="392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4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92"/>
      <c r="T420" s="34"/>
      <c r="U420" s="34"/>
      <c r="V420" s="35" t="s">
        <v>66</v>
      </c>
      <c r="W420" s="382">
        <v>9</v>
      </c>
      <c r="X420" s="383">
        <f>IFERROR(IF(W420="",0,CEILING((W420/$H420),1)*$H420),"")</f>
        <v>9.6</v>
      </c>
      <c r="Y420" s="36">
        <f>IFERROR(IF(X420=0,"",ROUNDUP(X420/H420,0)*0.00627),"")</f>
        <v>5.0160000000000003E-2</v>
      </c>
      <c r="Z420" s="56"/>
      <c r="AA420" s="57"/>
      <c r="AE420" s="64"/>
      <c r="BB420" s="305" t="s">
        <v>1</v>
      </c>
      <c r="BL420" s="64">
        <f>IFERROR(W420*I420/H420,"0")</f>
        <v>13.5</v>
      </c>
      <c r="BM420" s="64">
        <f>IFERROR(X420*I420/H420,"0")</f>
        <v>14.400000000000002</v>
      </c>
      <c r="BN420" s="64">
        <f>IFERROR(1/J420*(W420/H420),"0")</f>
        <v>3.7499999999999999E-2</v>
      </c>
      <c r="BO420" s="64">
        <f>IFERROR(1/J420*(X420/H420),"0")</f>
        <v>0.04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401">
        <v>4680115884342</v>
      </c>
      <c r="E421" s="392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92"/>
      <c r="T421" s="34"/>
      <c r="U421" s="34"/>
      <c r="V421" s="35" t="s">
        <v>66</v>
      </c>
      <c r="W421" s="382">
        <v>9</v>
      </c>
      <c r="X421" s="383">
        <f>IFERROR(IF(W421="",0,CEILING((W421/$H421),1)*$H421),"")</f>
        <v>9.6</v>
      </c>
      <c r="Y421" s="36">
        <f>IFERROR(IF(X421=0,"",ROUNDUP(X421/H421,0)*0.00627),"")</f>
        <v>5.0160000000000003E-2</v>
      </c>
      <c r="Z421" s="56"/>
      <c r="AA421" s="57"/>
      <c r="AE421" s="64"/>
      <c r="BB421" s="306" t="s">
        <v>1</v>
      </c>
      <c r="BL421" s="64">
        <f>IFERROR(W421*I421/H421,"0")</f>
        <v>13.5</v>
      </c>
      <c r="BM421" s="64">
        <f>IFERROR(X421*I421/H421,"0")</f>
        <v>14.400000000000002</v>
      </c>
      <c r="BN421" s="64">
        <f>IFERROR(1/J421*(W421/H421),"0")</f>
        <v>3.7499999999999999E-2</v>
      </c>
      <c r="BO421" s="64">
        <f>IFERROR(1/J421*(X421/H421),"0")</f>
        <v>0.04</v>
      </c>
    </row>
    <row r="422" spans="1:67" ht="27" hidden="1" customHeight="1" x14ac:dyDescent="0.25">
      <c r="A422" s="54" t="s">
        <v>608</v>
      </c>
      <c r="B422" s="54" t="s">
        <v>609</v>
      </c>
      <c r="C422" s="31">
        <v>4301170011</v>
      </c>
      <c r="D422" s="401">
        <v>4680115884113</v>
      </c>
      <c r="E422" s="392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92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3"/>
      <c r="B423" s="387"/>
      <c r="C423" s="387"/>
      <c r="D423" s="387"/>
      <c r="E423" s="387"/>
      <c r="F423" s="387"/>
      <c r="G423" s="387"/>
      <c r="H423" s="387"/>
      <c r="I423" s="387"/>
      <c r="J423" s="387"/>
      <c r="K423" s="387"/>
      <c r="L423" s="387"/>
      <c r="M423" s="387"/>
      <c r="N423" s="404"/>
      <c r="O423" s="397" t="s">
        <v>70</v>
      </c>
      <c r="P423" s="398"/>
      <c r="Q423" s="398"/>
      <c r="R423" s="398"/>
      <c r="S423" s="398"/>
      <c r="T423" s="398"/>
      <c r="U423" s="399"/>
      <c r="V423" s="37" t="s">
        <v>71</v>
      </c>
      <c r="W423" s="384">
        <f>IFERROR(W420/H420,"0")+IFERROR(W421/H421,"0")+IFERROR(W422/H422,"0")</f>
        <v>15</v>
      </c>
      <c r="X423" s="384">
        <f>IFERROR(X420/H420,"0")+IFERROR(X421/H421,"0")+IFERROR(X422/H422,"0")</f>
        <v>16</v>
      </c>
      <c r="Y423" s="384">
        <f>IFERROR(IF(Y420="",0,Y420),"0")+IFERROR(IF(Y421="",0,Y421),"0")+IFERROR(IF(Y422="",0,Y422),"0")</f>
        <v>0.10032000000000001</v>
      </c>
      <c r="Z423" s="385"/>
      <c r="AA423" s="385"/>
    </row>
    <row r="424" spans="1:67" x14ac:dyDescent="0.2">
      <c r="A424" s="387"/>
      <c r="B424" s="387"/>
      <c r="C424" s="387"/>
      <c r="D424" s="387"/>
      <c r="E424" s="387"/>
      <c r="F424" s="387"/>
      <c r="G424" s="387"/>
      <c r="H424" s="387"/>
      <c r="I424" s="387"/>
      <c r="J424" s="387"/>
      <c r="K424" s="387"/>
      <c r="L424" s="387"/>
      <c r="M424" s="387"/>
      <c r="N424" s="404"/>
      <c r="O424" s="397" t="s">
        <v>70</v>
      </c>
      <c r="P424" s="398"/>
      <c r="Q424" s="398"/>
      <c r="R424" s="398"/>
      <c r="S424" s="398"/>
      <c r="T424" s="398"/>
      <c r="U424" s="399"/>
      <c r="V424" s="37" t="s">
        <v>66</v>
      </c>
      <c r="W424" s="384">
        <f>IFERROR(SUM(W420:W422),"0")</f>
        <v>18</v>
      </c>
      <c r="X424" s="384">
        <f>IFERROR(SUM(X420:X422),"0")</f>
        <v>19.2</v>
      </c>
      <c r="Y424" s="37"/>
      <c r="Z424" s="385"/>
      <c r="AA424" s="385"/>
    </row>
    <row r="425" spans="1:67" ht="16.5" hidden="1" customHeight="1" x14ac:dyDescent="0.25">
      <c r="A425" s="388" t="s">
        <v>610</v>
      </c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87"/>
      <c r="P425" s="387"/>
      <c r="Q425" s="387"/>
      <c r="R425" s="387"/>
      <c r="S425" s="387"/>
      <c r="T425" s="387"/>
      <c r="U425" s="387"/>
      <c r="V425" s="387"/>
      <c r="W425" s="387"/>
      <c r="X425" s="387"/>
      <c r="Y425" s="387"/>
      <c r="Z425" s="376"/>
      <c r="AA425" s="376"/>
    </row>
    <row r="426" spans="1:67" ht="14.25" hidden="1" customHeight="1" x14ac:dyDescent="0.25">
      <c r="A426" s="389" t="s">
        <v>105</v>
      </c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87"/>
      <c r="P426" s="387"/>
      <c r="Q426" s="387"/>
      <c r="R426" s="387"/>
      <c r="S426" s="387"/>
      <c r="T426" s="387"/>
      <c r="U426" s="387"/>
      <c r="V426" s="387"/>
      <c r="W426" s="387"/>
      <c r="X426" s="387"/>
      <c r="Y426" s="387"/>
      <c r="Z426" s="375"/>
      <c r="AA426" s="375"/>
    </row>
    <row r="427" spans="1:67" ht="27" hidden="1" customHeight="1" x14ac:dyDescent="0.25">
      <c r="A427" s="54" t="s">
        <v>611</v>
      </c>
      <c r="B427" s="54" t="s">
        <v>612</v>
      </c>
      <c r="C427" s="31">
        <v>4301020315</v>
      </c>
      <c r="D427" s="401">
        <v>4607091389364</v>
      </c>
      <c r="E427" s="392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91"/>
      <c r="Q427" s="391"/>
      <c r="R427" s="391"/>
      <c r="S427" s="392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03"/>
      <c r="B428" s="387"/>
      <c r="C428" s="387"/>
      <c r="D428" s="387"/>
      <c r="E428" s="387"/>
      <c r="F428" s="387"/>
      <c r="G428" s="387"/>
      <c r="H428" s="387"/>
      <c r="I428" s="387"/>
      <c r="J428" s="387"/>
      <c r="K428" s="387"/>
      <c r="L428" s="387"/>
      <c r="M428" s="387"/>
      <c r="N428" s="404"/>
      <c r="O428" s="397" t="s">
        <v>70</v>
      </c>
      <c r="P428" s="398"/>
      <c r="Q428" s="398"/>
      <c r="R428" s="398"/>
      <c r="S428" s="398"/>
      <c r="T428" s="398"/>
      <c r="U428" s="399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hidden="1" x14ac:dyDescent="0.2">
      <c r="A429" s="387"/>
      <c r="B429" s="387"/>
      <c r="C429" s="387"/>
      <c r="D429" s="387"/>
      <c r="E429" s="387"/>
      <c r="F429" s="387"/>
      <c r="G429" s="387"/>
      <c r="H429" s="387"/>
      <c r="I429" s="387"/>
      <c r="J429" s="387"/>
      <c r="K429" s="387"/>
      <c r="L429" s="387"/>
      <c r="M429" s="387"/>
      <c r="N429" s="404"/>
      <c r="O429" s="397" t="s">
        <v>70</v>
      </c>
      <c r="P429" s="398"/>
      <c r="Q429" s="398"/>
      <c r="R429" s="398"/>
      <c r="S429" s="398"/>
      <c r="T429" s="398"/>
      <c r="U429" s="399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hidden="1" customHeight="1" x14ac:dyDescent="0.25">
      <c r="A430" s="389" t="s">
        <v>61</v>
      </c>
      <c r="B430" s="387"/>
      <c r="C430" s="387"/>
      <c r="D430" s="387"/>
      <c r="E430" s="387"/>
      <c r="F430" s="387"/>
      <c r="G430" s="387"/>
      <c r="H430" s="387"/>
      <c r="I430" s="387"/>
      <c r="J430" s="387"/>
      <c r="K430" s="387"/>
      <c r="L430" s="387"/>
      <c r="M430" s="387"/>
      <c r="N430" s="387"/>
      <c r="O430" s="387"/>
      <c r="P430" s="387"/>
      <c r="Q430" s="387"/>
      <c r="R430" s="387"/>
      <c r="S430" s="387"/>
      <c r="T430" s="387"/>
      <c r="U430" s="387"/>
      <c r="V430" s="387"/>
      <c r="W430" s="387"/>
      <c r="X430" s="387"/>
      <c r="Y430" s="387"/>
      <c r="Z430" s="375"/>
      <c r="AA430" s="375"/>
    </row>
    <row r="431" spans="1:67" ht="27" hidden="1" customHeight="1" x14ac:dyDescent="0.25">
      <c r="A431" s="54" t="s">
        <v>614</v>
      </c>
      <c r="B431" s="54" t="s">
        <v>615</v>
      </c>
      <c r="C431" s="31">
        <v>4301031212</v>
      </c>
      <c r="D431" s="401">
        <v>4607091389739</v>
      </c>
      <c r="E431" s="392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92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401">
        <v>4607091389739</v>
      </c>
      <c r="E432" s="392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24" t="s">
        <v>617</v>
      </c>
      <c r="P432" s="391"/>
      <c r="Q432" s="391"/>
      <c r="R432" s="391"/>
      <c r="S432" s="392"/>
      <c r="T432" s="34"/>
      <c r="U432" s="34"/>
      <c r="V432" s="35" t="s">
        <v>66</v>
      </c>
      <c r="W432" s="382">
        <v>70</v>
      </c>
      <c r="X432" s="383">
        <f t="shared" si="71"/>
        <v>71.400000000000006</v>
      </c>
      <c r="Y432" s="36">
        <f>IFERROR(IF(X432=0,"",ROUNDUP(X432/H432,0)*0.00753),"")</f>
        <v>0.12801000000000001</v>
      </c>
      <c r="Z432" s="56"/>
      <c r="AA432" s="57"/>
      <c r="AE432" s="64"/>
      <c r="BB432" s="310" t="s">
        <v>1</v>
      </c>
      <c r="BL432" s="64">
        <f t="shared" si="72"/>
        <v>73.833333333333329</v>
      </c>
      <c r="BM432" s="64">
        <f t="shared" si="73"/>
        <v>75.31</v>
      </c>
      <c r="BN432" s="64">
        <f t="shared" si="74"/>
        <v>0.10683760683760682</v>
      </c>
      <c r="BO432" s="64">
        <f t="shared" si="75"/>
        <v>0.10897435897435898</v>
      </c>
    </row>
    <row r="433" spans="1:67" ht="27" hidden="1" customHeight="1" x14ac:dyDescent="0.25">
      <c r="A433" s="54" t="s">
        <v>618</v>
      </c>
      <c r="B433" s="54" t="s">
        <v>619</v>
      </c>
      <c r="C433" s="31">
        <v>4301031363</v>
      </c>
      <c r="D433" s="401">
        <v>4607091389425</v>
      </c>
      <c r="E433" s="392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9" t="s">
        <v>620</v>
      </c>
      <c r="P433" s="391"/>
      <c r="Q433" s="391"/>
      <c r="R433" s="391"/>
      <c r="S433" s="392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621</v>
      </c>
      <c r="B434" s="54" t="s">
        <v>622</v>
      </c>
      <c r="C434" s="31">
        <v>4301031215</v>
      </c>
      <c r="D434" s="401">
        <v>4680115882911</v>
      </c>
      <c r="E434" s="392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92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4301031334</v>
      </c>
      <c r="D435" s="401">
        <v>4680115880771</v>
      </c>
      <c r="E435" s="392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22" t="s">
        <v>625</v>
      </c>
      <c r="P435" s="391"/>
      <c r="Q435" s="391"/>
      <c r="R435" s="391"/>
      <c r="S435" s="392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626</v>
      </c>
      <c r="C436" s="31">
        <v>4301031167</v>
      </c>
      <c r="D436" s="401">
        <v>4680115880771</v>
      </c>
      <c r="E436" s="392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92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401">
        <v>4607091389500</v>
      </c>
      <c r="E437" s="392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92"/>
      <c r="T437" s="34"/>
      <c r="U437" s="34"/>
      <c r="V437" s="35" t="s">
        <v>66</v>
      </c>
      <c r="W437" s="382">
        <v>14</v>
      </c>
      <c r="X437" s="383">
        <f t="shared" si="71"/>
        <v>14.700000000000001</v>
      </c>
      <c r="Y437" s="36">
        <f t="shared" si="76"/>
        <v>3.5140000000000005E-2</v>
      </c>
      <c r="Z437" s="56"/>
      <c r="AA437" s="57"/>
      <c r="AE437" s="64"/>
      <c r="BB437" s="315" t="s">
        <v>1</v>
      </c>
      <c r="BL437" s="64">
        <f t="shared" si="72"/>
        <v>14.866666666666665</v>
      </c>
      <c r="BM437" s="64">
        <f t="shared" si="73"/>
        <v>15.61</v>
      </c>
      <c r="BN437" s="64">
        <f t="shared" si="74"/>
        <v>2.8490028490028491E-2</v>
      </c>
      <c r="BO437" s="64">
        <f t="shared" si="75"/>
        <v>2.9914529914529919E-2</v>
      </c>
    </row>
    <row r="438" spans="1:67" ht="27" hidden="1" customHeight="1" x14ac:dyDescent="0.25">
      <c r="A438" s="54" t="s">
        <v>627</v>
      </c>
      <c r="B438" s="54" t="s">
        <v>629</v>
      </c>
      <c r="C438" s="31">
        <v>4301031327</v>
      </c>
      <c r="D438" s="401">
        <v>4607091389500</v>
      </c>
      <c r="E438" s="392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7" t="s">
        <v>630</v>
      </c>
      <c r="P438" s="391"/>
      <c r="Q438" s="391"/>
      <c r="R438" s="391"/>
      <c r="S438" s="392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3"/>
      <c r="B439" s="387"/>
      <c r="C439" s="387"/>
      <c r="D439" s="387"/>
      <c r="E439" s="387"/>
      <c r="F439" s="387"/>
      <c r="G439" s="387"/>
      <c r="H439" s="387"/>
      <c r="I439" s="387"/>
      <c r="J439" s="387"/>
      <c r="K439" s="387"/>
      <c r="L439" s="387"/>
      <c r="M439" s="387"/>
      <c r="N439" s="404"/>
      <c r="O439" s="397" t="s">
        <v>70</v>
      </c>
      <c r="P439" s="398"/>
      <c r="Q439" s="398"/>
      <c r="R439" s="398"/>
      <c r="S439" s="398"/>
      <c r="T439" s="398"/>
      <c r="U439" s="399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23.333333333333329</v>
      </c>
      <c r="X439" s="384">
        <f>IFERROR(X431/H431,"0")+IFERROR(X432/H432,"0")+IFERROR(X433/H433,"0")+IFERROR(X434/H434,"0")+IFERROR(X435/H435,"0")+IFERROR(X436/H436,"0")+IFERROR(X437/H437,"0")+IFERROR(X438/H438,"0")</f>
        <v>24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0.16315000000000002</v>
      </c>
      <c r="Z439" s="385"/>
      <c r="AA439" s="385"/>
    </row>
    <row r="440" spans="1:67" x14ac:dyDescent="0.2">
      <c r="A440" s="387"/>
      <c r="B440" s="387"/>
      <c r="C440" s="387"/>
      <c r="D440" s="387"/>
      <c r="E440" s="387"/>
      <c r="F440" s="387"/>
      <c r="G440" s="387"/>
      <c r="H440" s="387"/>
      <c r="I440" s="387"/>
      <c r="J440" s="387"/>
      <c r="K440" s="387"/>
      <c r="L440" s="387"/>
      <c r="M440" s="387"/>
      <c r="N440" s="404"/>
      <c r="O440" s="397" t="s">
        <v>70</v>
      </c>
      <c r="P440" s="398"/>
      <c r="Q440" s="398"/>
      <c r="R440" s="398"/>
      <c r="S440" s="398"/>
      <c r="T440" s="398"/>
      <c r="U440" s="399"/>
      <c r="V440" s="37" t="s">
        <v>66</v>
      </c>
      <c r="W440" s="384">
        <f>IFERROR(SUM(W431:W438),"0")</f>
        <v>84</v>
      </c>
      <c r="X440" s="384">
        <f>IFERROR(SUM(X431:X438),"0")</f>
        <v>86.100000000000009</v>
      </c>
      <c r="Y440" s="37"/>
      <c r="Z440" s="385"/>
      <c r="AA440" s="385"/>
    </row>
    <row r="441" spans="1:67" ht="14.25" hidden="1" customHeight="1" x14ac:dyDescent="0.25">
      <c r="A441" s="389" t="s">
        <v>91</v>
      </c>
      <c r="B441" s="387"/>
      <c r="C441" s="387"/>
      <c r="D441" s="387"/>
      <c r="E441" s="387"/>
      <c r="F441" s="387"/>
      <c r="G441" s="387"/>
      <c r="H441" s="387"/>
      <c r="I441" s="387"/>
      <c r="J441" s="387"/>
      <c r="K441" s="387"/>
      <c r="L441" s="387"/>
      <c r="M441" s="387"/>
      <c r="N441" s="387"/>
      <c r="O441" s="387"/>
      <c r="P441" s="387"/>
      <c r="Q441" s="387"/>
      <c r="R441" s="387"/>
      <c r="S441" s="387"/>
      <c r="T441" s="387"/>
      <c r="U441" s="387"/>
      <c r="V441" s="387"/>
      <c r="W441" s="387"/>
      <c r="X441" s="387"/>
      <c r="Y441" s="387"/>
      <c r="Z441" s="375"/>
      <c r="AA441" s="375"/>
    </row>
    <row r="442" spans="1:67" ht="27" hidden="1" customHeight="1" x14ac:dyDescent="0.25">
      <c r="A442" s="54" t="s">
        <v>631</v>
      </c>
      <c r="B442" s="54" t="s">
        <v>632</v>
      </c>
      <c r="C442" s="31">
        <v>4301040358</v>
      </c>
      <c r="D442" s="401">
        <v>4680115884571</v>
      </c>
      <c r="E442" s="392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5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92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7"/>
      <c r="C443" s="387"/>
      <c r="D443" s="387"/>
      <c r="E443" s="387"/>
      <c r="F443" s="387"/>
      <c r="G443" s="387"/>
      <c r="H443" s="387"/>
      <c r="I443" s="387"/>
      <c r="J443" s="387"/>
      <c r="K443" s="387"/>
      <c r="L443" s="387"/>
      <c r="M443" s="387"/>
      <c r="N443" s="404"/>
      <c r="O443" s="397" t="s">
        <v>70</v>
      </c>
      <c r="P443" s="398"/>
      <c r="Q443" s="398"/>
      <c r="R443" s="398"/>
      <c r="S443" s="398"/>
      <c r="T443" s="398"/>
      <c r="U443" s="399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hidden="1" x14ac:dyDescent="0.2">
      <c r="A444" s="387"/>
      <c r="B444" s="387"/>
      <c r="C444" s="387"/>
      <c r="D444" s="387"/>
      <c r="E444" s="387"/>
      <c r="F444" s="387"/>
      <c r="G444" s="387"/>
      <c r="H444" s="387"/>
      <c r="I444" s="387"/>
      <c r="J444" s="387"/>
      <c r="K444" s="387"/>
      <c r="L444" s="387"/>
      <c r="M444" s="387"/>
      <c r="N444" s="404"/>
      <c r="O444" s="397" t="s">
        <v>70</v>
      </c>
      <c r="P444" s="398"/>
      <c r="Q444" s="398"/>
      <c r="R444" s="398"/>
      <c r="S444" s="398"/>
      <c r="T444" s="398"/>
      <c r="U444" s="399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hidden="1" customHeight="1" x14ac:dyDescent="0.25">
      <c r="A445" s="389" t="s">
        <v>100</v>
      </c>
      <c r="B445" s="387"/>
      <c r="C445" s="387"/>
      <c r="D445" s="387"/>
      <c r="E445" s="387"/>
      <c r="F445" s="387"/>
      <c r="G445" s="387"/>
      <c r="H445" s="387"/>
      <c r="I445" s="387"/>
      <c r="J445" s="387"/>
      <c r="K445" s="387"/>
      <c r="L445" s="387"/>
      <c r="M445" s="387"/>
      <c r="N445" s="387"/>
      <c r="O445" s="387"/>
      <c r="P445" s="387"/>
      <c r="Q445" s="387"/>
      <c r="R445" s="387"/>
      <c r="S445" s="387"/>
      <c r="T445" s="387"/>
      <c r="U445" s="387"/>
      <c r="V445" s="387"/>
      <c r="W445" s="387"/>
      <c r="X445" s="387"/>
      <c r="Y445" s="387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401">
        <v>4680115884090</v>
      </c>
      <c r="E446" s="392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92"/>
      <c r="T446" s="34"/>
      <c r="U446" s="34"/>
      <c r="V446" s="35" t="s">
        <v>66</v>
      </c>
      <c r="W446" s="382">
        <v>3.3</v>
      </c>
      <c r="X446" s="383">
        <f>IFERROR(IF(W446="",0,CEILING((W446/$H446),1)*$H446),"")</f>
        <v>3.96</v>
      </c>
      <c r="Y446" s="36">
        <f>IFERROR(IF(X446=0,"",ROUNDUP(X446/H446,0)*0.00627),"")</f>
        <v>1.881E-2</v>
      </c>
      <c r="Z446" s="56"/>
      <c r="AA446" s="57"/>
      <c r="AE446" s="64"/>
      <c r="BB446" s="318" t="s">
        <v>1</v>
      </c>
      <c r="BL446" s="64">
        <f>IFERROR(W446*I446/H446,"0")</f>
        <v>4.6999999999999993</v>
      </c>
      <c r="BM446" s="64">
        <f>IFERROR(X446*I446/H446,"0")</f>
        <v>5.64</v>
      </c>
      <c r="BN446" s="64">
        <f>IFERROR(1/J446*(W446/H446),"0")</f>
        <v>1.2499999999999997E-2</v>
      </c>
      <c r="BO446" s="64">
        <f>IFERROR(1/J446*(X446/H446),"0")</f>
        <v>1.4999999999999999E-2</v>
      </c>
    </row>
    <row r="447" spans="1:67" x14ac:dyDescent="0.2">
      <c r="A447" s="403"/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404"/>
      <c r="O447" s="397" t="s">
        <v>70</v>
      </c>
      <c r="P447" s="398"/>
      <c r="Q447" s="398"/>
      <c r="R447" s="398"/>
      <c r="S447" s="398"/>
      <c r="T447" s="398"/>
      <c r="U447" s="399"/>
      <c r="V447" s="37" t="s">
        <v>71</v>
      </c>
      <c r="W447" s="384">
        <f>IFERROR(W446/H446,"0")</f>
        <v>2.4999999999999996</v>
      </c>
      <c r="X447" s="384">
        <f>IFERROR(X446/H446,"0")</f>
        <v>3</v>
      </c>
      <c r="Y447" s="384">
        <f>IFERROR(IF(Y446="",0,Y446),"0")</f>
        <v>1.881E-2</v>
      </c>
      <c r="Z447" s="385"/>
      <c r="AA447" s="385"/>
    </row>
    <row r="448" spans="1:67" x14ac:dyDescent="0.2">
      <c r="A448" s="387"/>
      <c r="B448" s="387"/>
      <c r="C448" s="387"/>
      <c r="D448" s="387"/>
      <c r="E448" s="387"/>
      <c r="F448" s="387"/>
      <c r="G448" s="387"/>
      <c r="H448" s="387"/>
      <c r="I448" s="387"/>
      <c r="J448" s="387"/>
      <c r="K448" s="387"/>
      <c r="L448" s="387"/>
      <c r="M448" s="387"/>
      <c r="N448" s="404"/>
      <c r="O448" s="397" t="s">
        <v>70</v>
      </c>
      <c r="P448" s="398"/>
      <c r="Q448" s="398"/>
      <c r="R448" s="398"/>
      <c r="S448" s="398"/>
      <c r="T448" s="398"/>
      <c r="U448" s="399"/>
      <c r="V448" s="37" t="s">
        <v>66</v>
      </c>
      <c r="W448" s="384">
        <f>IFERROR(SUM(W446:W446),"0")</f>
        <v>3.3</v>
      </c>
      <c r="X448" s="384">
        <f>IFERROR(SUM(X446:X446),"0")</f>
        <v>3.96</v>
      </c>
      <c r="Y448" s="37"/>
      <c r="Z448" s="385"/>
      <c r="AA448" s="385"/>
    </row>
    <row r="449" spans="1:67" ht="14.25" hidden="1" customHeight="1" x14ac:dyDescent="0.25">
      <c r="A449" s="389" t="s">
        <v>635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387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401">
        <v>4680115884564</v>
      </c>
      <c r="E450" s="392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92"/>
      <c r="T450" s="34"/>
      <c r="U450" s="34"/>
      <c r="V450" s="35" t="s">
        <v>66</v>
      </c>
      <c r="W450" s="382">
        <v>12</v>
      </c>
      <c r="X450" s="383">
        <f>IFERROR(IF(W450="",0,CEILING((W450/$H450),1)*$H450),"")</f>
        <v>12</v>
      </c>
      <c r="Y450" s="36">
        <f>IFERROR(IF(X450=0,"",ROUNDUP(X450/H450,0)*0.00627),"")</f>
        <v>2.5080000000000002E-2</v>
      </c>
      <c r="Z450" s="56"/>
      <c r="AA450" s="57"/>
      <c r="AE450" s="64"/>
      <c r="BB450" s="319" t="s">
        <v>1</v>
      </c>
      <c r="BL450" s="64">
        <f>IFERROR(W450*I450/H450,"0")</f>
        <v>14.4</v>
      </c>
      <c r="BM450" s="64">
        <f>IFERROR(X450*I450/H450,"0")</f>
        <v>14.4</v>
      </c>
      <c r="BN450" s="64">
        <f>IFERROR(1/J450*(W450/H450),"0")</f>
        <v>0.02</v>
      </c>
      <c r="BO450" s="64">
        <f>IFERROR(1/J450*(X450/H450),"0")</f>
        <v>0.02</v>
      </c>
    </row>
    <row r="451" spans="1:67" x14ac:dyDescent="0.2">
      <c r="A451" s="403"/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404"/>
      <c r="O451" s="397" t="s">
        <v>70</v>
      </c>
      <c r="P451" s="398"/>
      <c r="Q451" s="398"/>
      <c r="R451" s="398"/>
      <c r="S451" s="398"/>
      <c r="T451" s="398"/>
      <c r="U451" s="399"/>
      <c r="V451" s="37" t="s">
        <v>71</v>
      </c>
      <c r="W451" s="384">
        <f>IFERROR(W450/H450,"0")</f>
        <v>4</v>
      </c>
      <c r="X451" s="384">
        <f>IFERROR(X450/H450,"0")</f>
        <v>4</v>
      </c>
      <c r="Y451" s="384">
        <f>IFERROR(IF(Y450="",0,Y450),"0")</f>
        <v>2.5080000000000002E-2</v>
      </c>
      <c r="Z451" s="385"/>
      <c r="AA451" s="385"/>
    </row>
    <row r="452" spans="1:67" x14ac:dyDescent="0.2">
      <c r="A452" s="387"/>
      <c r="B452" s="387"/>
      <c r="C452" s="387"/>
      <c r="D452" s="387"/>
      <c r="E452" s="387"/>
      <c r="F452" s="387"/>
      <c r="G452" s="387"/>
      <c r="H452" s="387"/>
      <c r="I452" s="387"/>
      <c r="J452" s="387"/>
      <c r="K452" s="387"/>
      <c r="L452" s="387"/>
      <c r="M452" s="387"/>
      <c r="N452" s="404"/>
      <c r="O452" s="397" t="s">
        <v>70</v>
      </c>
      <c r="P452" s="398"/>
      <c r="Q452" s="398"/>
      <c r="R452" s="398"/>
      <c r="S452" s="398"/>
      <c r="T452" s="398"/>
      <c r="U452" s="399"/>
      <c r="V452" s="37" t="s">
        <v>66</v>
      </c>
      <c r="W452" s="384">
        <f>IFERROR(SUM(W450:W450),"0")</f>
        <v>12</v>
      </c>
      <c r="X452" s="384">
        <f>IFERROR(SUM(X450:X450),"0")</f>
        <v>12</v>
      </c>
      <c r="Y452" s="37"/>
      <c r="Z452" s="385"/>
      <c r="AA452" s="385"/>
    </row>
    <row r="453" spans="1:67" ht="16.5" hidden="1" customHeight="1" x14ac:dyDescent="0.25">
      <c r="A453" s="388" t="s">
        <v>638</v>
      </c>
      <c r="B453" s="387"/>
      <c r="C453" s="387"/>
      <c r="D453" s="387"/>
      <c r="E453" s="387"/>
      <c r="F453" s="387"/>
      <c r="G453" s="387"/>
      <c r="H453" s="387"/>
      <c r="I453" s="387"/>
      <c r="J453" s="387"/>
      <c r="K453" s="387"/>
      <c r="L453" s="387"/>
      <c r="M453" s="387"/>
      <c r="N453" s="387"/>
      <c r="O453" s="387"/>
      <c r="P453" s="387"/>
      <c r="Q453" s="387"/>
      <c r="R453" s="387"/>
      <c r="S453" s="387"/>
      <c r="T453" s="387"/>
      <c r="U453" s="387"/>
      <c r="V453" s="387"/>
      <c r="W453" s="387"/>
      <c r="X453" s="387"/>
      <c r="Y453" s="387"/>
      <c r="Z453" s="376"/>
      <c r="AA453" s="376"/>
    </row>
    <row r="454" spans="1:67" ht="14.25" hidden="1" customHeight="1" x14ac:dyDescent="0.25">
      <c r="A454" s="389" t="s">
        <v>61</v>
      </c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87"/>
      <c r="P454" s="387"/>
      <c r="Q454" s="387"/>
      <c r="R454" s="387"/>
      <c r="S454" s="387"/>
      <c r="T454" s="387"/>
      <c r="U454" s="387"/>
      <c r="V454" s="387"/>
      <c r="W454" s="387"/>
      <c r="X454" s="387"/>
      <c r="Y454" s="387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401">
        <v>4680115885189</v>
      </c>
      <c r="E455" s="392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92"/>
      <c r="T455" s="34"/>
      <c r="U455" s="34"/>
      <c r="V455" s="35" t="s">
        <v>66</v>
      </c>
      <c r="W455" s="382">
        <v>6</v>
      </c>
      <c r="X455" s="383">
        <f>IFERROR(IF(W455="",0,CEILING((W455/$H455),1)*$H455),"")</f>
        <v>6</v>
      </c>
      <c r="Y455" s="36">
        <f>IFERROR(IF(X455=0,"",ROUNDUP(X455/H455,0)*0.00502),"")</f>
        <v>2.5100000000000001E-2</v>
      </c>
      <c r="Z455" s="56"/>
      <c r="AA455" s="57"/>
      <c r="AE455" s="64"/>
      <c r="BB455" s="320" t="s">
        <v>1</v>
      </c>
      <c r="BL455" s="64">
        <f>IFERROR(W455*I455/H455,"0")</f>
        <v>6.8600000000000012</v>
      </c>
      <c r="BM455" s="64">
        <f>IFERROR(X455*I455/H455,"0")</f>
        <v>6.8600000000000012</v>
      </c>
      <c r="BN455" s="64">
        <f>IFERROR(1/J455*(W455/H455),"0")</f>
        <v>2.1367521367521368E-2</v>
      </c>
      <c r="BO455" s="64">
        <f>IFERROR(1/J455*(X455/H455),"0")</f>
        <v>2.1367521367521368E-2</v>
      </c>
    </row>
    <row r="456" spans="1:67" ht="27" hidden="1" customHeight="1" x14ac:dyDescent="0.25">
      <c r="A456" s="54" t="s">
        <v>641</v>
      </c>
      <c r="B456" s="54" t="s">
        <v>642</v>
      </c>
      <c r="C456" s="31">
        <v>4301031293</v>
      </c>
      <c r="D456" s="401">
        <v>4680115885172</v>
      </c>
      <c r="E456" s="392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92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401">
        <v>4680115885110</v>
      </c>
      <c r="E457" s="392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92"/>
      <c r="T457" s="34"/>
      <c r="U457" s="34"/>
      <c r="V457" s="35" t="s">
        <v>66</v>
      </c>
      <c r="W457" s="382">
        <v>20</v>
      </c>
      <c r="X457" s="383">
        <f>IFERROR(IF(W457="",0,CEILING((W457/$H457),1)*$H457),"")</f>
        <v>20.399999999999999</v>
      </c>
      <c r="Y457" s="36">
        <f>IFERROR(IF(X457=0,"",ROUNDUP(X457/H457,0)*0.00502),"")</f>
        <v>8.5339999999999999E-2</v>
      </c>
      <c r="Z457" s="56"/>
      <c r="AA457" s="57"/>
      <c r="AE457" s="64"/>
      <c r="BB457" s="322" t="s">
        <v>1</v>
      </c>
      <c r="BL457" s="64">
        <f>IFERROR(W457*I457/H457,"0")</f>
        <v>33.666666666666664</v>
      </c>
      <c r="BM457" s="64">
        <f>IFERROR(X457*I457/H457,"0")</f>
        <v>34.340000000000003</v>
      </c>
      <c r="BN457" s="64">
        <f>IFERROR(1/J457*(W457/H457),"0")</f>
        <v>7.122507122507124E-2</v>
      </c>
      <c r="BO457" s="64">
        <f>IFERROR(1/J457*(X457/H457),"0")</f>
        <v>7.2649572649572655E-2</v>
      </c>
    </row>
    <row r="458" spans="1:67" x14ac:dyDescent="0.2">
      <c r="A458" s="403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404"/>
      <c r="O458" s="397" t="s">
        <v>70</v>
      </c>
      <c r="P458" s="398"/>
      <c r="Q458" s="398"/>
      <c r="R458" s="398"/>
      <c r="S458" s="398"/>
      <c r="T458" s="398"/>
      <c r="U458" s="399"/>
      <c r="V458" s="37" t="s">
        <v>71</v>
      </c>
      <c r="W458" s="384">
        <f>IFERROR(W455/H455,"0")+IFERROR(W456/H456,"0")+IFERROR(W457/H457,"0")</f>
        <v>21.666666666666668</v>
      </c>
      <c r="X458" s="384">
        <f>IFERROR(X455/H455,"0")+IFERROR(X456/H456,"0")+IFERROR(X457/H457,"0")</f>
        <v>22</v>
      </c>
      <c r="Y458" s="384">
        <f>IFERROR(IF(Y455="",0,Y455),"0")+IFERROR(IF(Y456="",0,Y456),"0")+IFERROR(IF(Y457="",0,Y457),"0")</f>
        <v>0.11044</v>
      </c>
      <c r="Z458" s="385"/>
      <c r="AA458" s="385"/>
    </row>
    <row r="459" spans="1:67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404"/>
      <c r="O459" s="397" t="s">
        <v>70</v>
      </c>
      <c r="P459" s="398"/>
      <c r="Q459" s="398"/>
      <c r="R459" s="398"/>
      <c r="S459" s="398"/>
      <c r="T459" s="398"/>
      <c r="U459" s="399"/>
      <c r="V459" s="37" t="s">
        <v>66</v>
      </c>
      <c r="W459" s="384">
        <f>IFERROR(SUM(W455:W457),"0")</f>
        <v>26</v>
      </c>
      <c r="X459" s="384">
        <f>IFERROR(SUM(X455:X457),"0")</f>
        <v>26.4</v>
      </c>
      <c r="Y459" s="37"/>
      <c r="Z459" s="385"/>
      <c r="AA459" s="385"/>
    </row>
    <row r="460" spans="1:67" ht="16.5" hidden="1" customHeight="1" x14ac:dyDescent="0.25">
      <c r="A460" s="388" t="s">
        <v>645</v>
      </c>
      <c r="B460" s="387"/>
      <c r="C460" s="387"/>
      <c r="D460" s="387"/>
      <c r="E460" s="387"/>
      <c r="F460" s="387"/>
      <c r="G460" s="387"/>
      <c r="H460" s="387"/>
      <c r="I460" s="387"/>
      <c r="J460" s="387"/>
      <c r="K460" s="387"/>
      <c r="L460" s="387"/>
      <c r="M460" s="387"/>
      <c r="N460" s="387"/>
      <c r="O460" s="387"/>
      <c r="P460" s="387"/>
      <c r="Q460" s="387"/>
      <c r="R460" s="387"/>
      <c r="S460" s="387"/>
      <c r="T460" s="387"/>
      <c r="U460" s="387"/>
      <c r="V460" s="387"/>
      <c r="W460" s="387"/>
      <c r="X460" s="387"/>
      <c r="Y460" s="387"/>
      <c r="Z460" s="376"/>
      <c r="AA460" s="376"/>
    </row>
    <row r="461" spans="1:67" ht="14.25" hidden="1" customHeight="1" x14ac:dyDescent="0.25">
      <c r="A461" s="389" t="s">
        <v>61</v>
      </c>
      <c r="B461" s="387"/>
      <c r="C461" s="387"/>
      <c r="D461" s="387"/>
      <c r="E461" s="387"/>
      <c r="F461" s="387"/>
      <c r="G461" s="387"/>
      <c r="H461" s="387"/>
      <c r="I461" s="387"/>
      <c r="J461" s="387"/>
      <c r="K461" s="387"/>
      <c r="L461" s="387"/>
      <c r="M461" s="387"/>
      <c r="N461" s="387"/>
      <c r="O461" s="387"/>
      <c r="P461" s="387"/>
      <c r="Q461" s="387"/>
      <c r="R461" s="387"/>
      <c r="S461" s="387"/>
      <c r="T461" s="387"/>
      <c r="U461" s="387"/>
      <c r="V461" s="387"/>
      <c r="W461" s="387"/>
      <c r="X461" s="387"/>
      <c r="Y461" s="387"/>
      <c r="Z461" s="375"/>
      <c r="AA461" s="375"/>
    </row>
    <row r="462" spans="1:67" ht="27" hidden="1" customHeight="1" x14ac:dyDescent="0.25">
      <c r="A462" s="54" t="s">
        <v>646</v>
      </c>
      <c r="B462" s="54" t="s">
        <v>647</v>
      </c>
      <c r="C462" s="31">
        <v>4301031365</v>
      </c>
      <c r="D462" s="401">
        <v>4680115885738</v>
      </c>
      <c r="E462" s="392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89" t="s">
        <v>648</v>
      </c>
      <c r="P462" s="391"/>
      <c r="Q462" s="391"/>
      <c r="R462" s="391"/>
      <c r="S462" s="392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hidden="1" customHeight="1" x14ac:dyDescent="0.25">
      <c r="A463" s="54" t="s">
        <v>649</v>
      </c>
      <c r="B463" s="54" t="s">
        <v>650</v>
      </c>
      <c r="C463" s="31">
        <v>4301031261</v>
      </c>
      <c r="D463" s="401">
        <v>4680115885103</v>
      </c>
      <c r="E463" s="392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92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03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404"/>
      <c r="O464" s="397" t="s">
        <v>70</v>
      </c>
      <c r="P464" s="398"/>
      <c r="Q464" s="398"/>
      <c r="R464" s="398"/>
      <c r="S464" s="398"/>
      <c r="T464" s="398"/>
      <c r="U464" s="399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hidden="1" x14ac:dyDescent="0.2">
      <c r="A465" s="387"/>
      <c r="B465" s="387"/>
      <c r="C465" s="387"/>
      <c r="D465" s="387"/>
      <c r="E465" s="387"/>
      <c r="F465" s="387"/>
      <c r="G465" s="387"/>
      <c r="H465" s="387"/>
      <c r="I465" s="387"/>
      <c r="J465" s="387"/>
      <c r="K465" s="387"/>
      <c r="L465" s="387"/>
      <c r="M465" s="387"/>
      <c r="N465" s="404"/>
      <c r="O465" s="397" t="s">
        <v>70</v>
      </c>
      <c r="P465" s="398"/>
      <c r="Q465" s="398"/>
      <c r="R465" s="398"/>
      <c r="S465" s="398"/>
      <c r="T465" s="398"/>
      <c r="U465" s="399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hidden="1" customHeight="1" x14ac:dyDescent="0.25">
      <c r="A466" s="389" t="s">
        <v>215</v>
      </c>
      <c r="B466" s="387"/>
      <c r="C466" s="387"/>
      <c r="D466" s="387"/>
      <c r="E466" s="387"/>
      <c r="F466" s="387"/>
      <c r="G466" s="387"/>
      <c r="H466" s="387"/>
      <c r="I466" s="387"/>
      <c r="J466" s="387"/>
      <c r="K466" s="387"/>
      <c r="L466" s="387"/>
      <c r="M466" s="387"/>
      <c r="N466" s="387"/>
      <c r="O466" s="387"/>
      <c r="P466" s="387"/>
      <c r="Q466" s="387"/>
      <c r="R466" s="387"/>
      <c r="S466" s="387"/>
      <c r="T466" s="387"/>
      <c r="U466" s="387"/>
      <c r="V466" s="387"/>
      <c r="W466" s="387"/>
      <c r="X466" s="387"/>
      <c r="Y466" s="387"/>
      <c r="Z466" s="375"/>
      <c r="AA466" s="375"/>
    </row>
    <row r="467" spans="1:67" ht="27" hidden="1" customHeight="1" x14ac:dyDescent="0.25">
      <c r="A467" s="54" t="s">
        <v>651</v>
      </c>
      <c r="B467" s="54" t="s">
        <v>652</v>
      </c>
      <c r="C467" s="31">
        <v>4301060412</v>
      </c>
      <c r="D467" s="401">
        <v>4680115885509</v>
      </c>
      <c r="E467" s="392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3" t="s">
        <v>653</v>
      </c>
      <c r="P467" s="391"/>
      <c r="Q467" s="391"/>
      <c r="R467" s="391"/>
      <c r="S467" s="392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03"/>
      <c r="B468" s="387"/>
      <c r="C468" s="387"/>
      <c r="D468" s="387"/>
      <c r="E468" s="387"/>
      <c r="F468" s="387"/>
      <c r="G468" s="387"/>
      <c r="H468" s="387"/>
      <c r="I468" s="387"/>
      <c r="J468" s="387"/>
      <c r="K468" s="387"/>
      <c r="L468" s="387"/>
      <c r="M468" s="387"/>
      <c r="N468" s="404"/>
      <c r="O468" s="397" t="s">
        <v>70</v>
      </c>
      <c r="P468" s="398"/>
      <c r="Q468" s="398"/>
      <c r="R468" s="398"/>
      <c r="S468" s="398"/>
      <c r="T468" s="398"/>
      <c r="U468" s="399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hidden="1" x14ac:dyDescent="0.2">
      <c r="A469" s="387"/>
      <c r="B469" s="387"/>
      <c r="C469" s="387"/>
      <c r="D469" s="387"/>
      <c r="E469" s="387"/>
      <c r="F469" s="387"/>
      <c r="G469" s="387"/>
      <c r="H469" s="387"/>
      <c r="I469" s="387"/>
      <c r="J469" s="387"/>
      <c r="K469" s="387"/>
      <c r="L469" s="387"/>
      <c r="M469" s="387"/>
      <c r="N469" s="404"/>
      <c r="O469" s="397" t="s">
        <v>70</v>
      </c>
      <c r="P469" s="398"/>
      <c r="Q469" s="398"/>
      <c r="R469" s="398"/>
      <c r="S469" s="398"/>
      <c r="T469" s="398"/>
      <c r="U469" s="399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hidden="1" customHeight="1" x14ac:dyDescent="0.2">
      <c r="A470" s="458" t="s">
        <v>654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8"/>
      <c r="AA470" s="48"/>
    </row>
    <row r="471" spans="1:67" ht="16.5" hidden="1" customHeight="1" x14ac:dyDescent="0.25">
      <c r="A471" s="388" t="s">
        <v>654</v>
      </c>
      <c r="B471" s="387"/>
      <c r="C471" s="387"/>
      <c r="D471" s="387"/>
      <c r="E471" s="387"/>
      <c r="F471" s="387"/>
      <c r="G471" s="387"/>
      <c r="H471" s="387"/>
      <c r="I471" s="387"/>
      <c r="J471" s="387"/>
      <c r="K471" s="387"/>
      <c r="L471" s="387"/>
      <c r="M471" s="387"/>
      <c r="N471" s="387"/>
      <c r="O471" s="387"/>
      <c r="P471" s="387"/>
      <c r="Q471" s="387"/>
      <c r="R471" s="387"/>
      <c r="S471" s="387"/>
      <c r="T471" s="387"/>
      <c r="U471" s="387"/>
      <c r="V471" s="387"/>
      <c r="W471" s="387"/>
      <c r="X471" s="387"/>
      <c r="Y471" s="387"/>
      <c r="Z471" s="376"/>
      <c r="AA471" s="376"/>
    </row>
    <row r="472" spans="1:67" ht="14.25" hidden="1" customHeight="1" x14ac:dyDescent="0.25">
      <c r="A472" s="389" t="s">
        <v>113</v>
      </c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87"/>
      <c r="P472" s="387"/>
      <c r="Q472" s="387"/>
      <c r="R472" s="387"/>
      <c r="S472" s="387"/>
      <c r="T472" s="387"/>
      <c r="U472" s="387"/>
      <c r="V472" s="387"/>
      <c r="W472" s="387"/>
      <c r="X472" s="387"/>
      <c r="Y472" s="387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401">
        <v>4607091389067</v>
      </c>
      <c r="E473" s="392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2">
        <v>100</v>
      </c>
      <c r="X473" s="383">
        <f t="shared" ref="X473:X482" si="77">IFERROR(IF(W473="",0,CEILING((W473/$H473),1)*$H473),"")</f>
        <v>100.32000000000001</v>
      </c>
      <c r="Y473" s="36">
        <f t="shared" ref="Y473:Y478" si="78">IFERROR(IF(X473=0,"",ROUNDUP(X473/H473,0)*0.01196),"")</f>
        <v>0.22724</v>
      </c>
      <c r="Z473" s="56"/>
      <c r="AA473" s="57"/>
      <c r="AE473" s="64"/>
      <c r="BB473" s="326" t="s">
        <v>1</v>
      </c>
      <c r="BL473" s="64">
        <f t="shared" ref="BL473:BL482" si="79">IFERROR(W473*I473/H473,"0")</f>
        <v>106.81818181818181</v>
      </c>
      <c r="BM473" s="64">
        <f t="shared" ref="BM473:BM482" si="80">IFERROR(X473*I473/H473,"0")</f>
        <v>107.16</v>
      </c>
      <c r="BN473" s="64">
        <f t="shared" ref="BN473:BN482" si="81">IFERROR(1/J473*(W473/H473),"0")</f>
        <v>0.18210955710955709</v>
      </c>
      <c r="BO473" s="64">
        <f t="shared" ref="BO473:BO482" si="82">IFERROR(1/J473*(X473/H473),"0")</f>
        <v>0.18269230769230771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401">
        <v>4680115885226</v>
      </c>
      <c r="E474" s="392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127</v>
      </c>
      <c r="M474" s="33"/>
      <c r="N474" s="32">
        <v>60</v>
      </c>
      <c r="O474" s="5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2">
        <v>200</v>
      </c>
      <c r="X474" s="383">
        <f t="shared" si="77"/>
        <v>200.64000000000001</v>
      </c>
      <c r="Y474" s="36">
        <f t="shared" si="78"/>
        <v>0.45448</v>
      </c>
      <c r="Z474" s="56"/>
      <c r="AA474" s="57"/>
      <c r="AE474" s="64"/>
      <c r="BB474" s="327" t="s">
        <v>1</v>
      </c>
      <c r="BL474" s="64">
        <f t="shared" si="79"/>
        <v>213.63636363636363</v>
      </c>
      <c r="BM474" s="64">
        <f t="shared" si="80"/>
        <v>214.32</v>
      </c>
      <c r="BN474" s="64">
        <f t="shared" si="81"/>
        <v>0.36421911421911418</v>
      </c>
      <c r="BO474" s="64">
        <f t="shared" si="82"/>
        <v>0.36538461538461542</v>
      </c>
    </row>
    <row r="475" spans="1:67" ht="27" hidden="1" customHeight="1" x14ac:dyDescent="0.25">
      <c r="A475" s="54" t="s">
        <v>659</v>
      </c>
      <c r="B475" s="54" t="s">
        <v>660</v>
      </c>
      <c r="C475" s="31">
        <v>4301011961</v>
      </c>
      <c r="D475" s="401">
        <v>4680115885271</v>
      </c>
      <c r="E475" s="392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87" t="s">
        <v>661</v>
      </c>
      <c r="P475" s="391"/>
      <c r="Q475" s="391"/>
      <c r="R475" s="391"/>
      <c r="S475" s="392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4301011774</v>
      </c>
      <c r="D476" s="401">
        <v>4680115884502</v>
      </c>
      <c r="E476" s="392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401">
        <v>4607091389104</v>
      </c>
      <c r="E477" s="392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2">
        <v>150</v>
      </c>
      <c r="X477" s="383">
        <f t="shared" si="77"/>
        <v>153.12</v>
      </c>
      <c r="Y477" s="36">
        <f t="shared" si="78"/>
        <v>0.34683999999999998</v>
      </c>
      <c r="Z477" s="56"/>
      <c r="AA477" s="57"/>
      <c r="AE477" s="64"/>
      <c r="BB477" s="330" t="s">
        <v>1</v>
      </c>
      <c r="BL477" s="64">
        <f t="shared" si="79"/>
        <v>160.22727272727272</v>
      </c>
      <c r="BM477" s="64">
        <f t="shared" si="80"/>
        <v>163.56</v>
      </c>
      <c r="BN477" s="64">
        <f t="shared" si="81"/>
        <v>0.27316433566433568</v>
      </c>
      <c r="BO477" s="64">
        <f t="shared" si="82"/>
        <v>0.27884615384615385</v>
      </c>
    </row>
    <row r="478" spans="1:67" ht="16.5" hidden="1" customHeight="1" x14ac:dyDescent="0.25">
      <c r="A478" s="54" t="s">
        <v>666</v>
      </c>
      <c r="B478" s="54" t="s">
        <v>667</v>
      </c>
      <c r="C478" s="31">
        <v>4301011799</v>
      </c>
      <c r="D478" s="401">
        <v>4680115884519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127</v>
      </c>
      <c r="M478" s="33"/>
      <c r="N478" s="32">
        <v>60</v>
      </c>
      <c r="O47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401">
        <v>4680115880603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2">
        <v>90</v>
      </c>
      <c r="X479" s="383">
        <f t="shared" si="77"/>
        <v>90</v>
      </c>
      <c r="Y479" s="36">
        <f>IFERROR(IF(X479=0,"",ROUNDUP(X479/H479,0)*0.00937),"")</f>
        <v>0.23424999999999999</v>
      </c>
      <c r="Z479" s="56"/>
      <c r="AA479" s="57"/>
      <c r="AE479" s="64"/>
      <c r="BB479" s="332" t="s">
        <v>1</v>
      </c>
      <c r="BL479" s="64">
        <f t="shared" si="79"/>
        <v>95.999999999999986</v>
      </c>
      <c r="BM479" s="64">
        <f t="shared" si="80"/>
        <v>95.999999999999986</v>
      </c>
      <c r="BN479" s="64">
        <f t="shared" si="81"/>
        <v>0.20833333333333334</v>
      </c>
      <c r="BO479" s="64">
        <f t="shared" si="82"/>
        <v>0.20833333333333334</v>
      </c>
    </row>
    <row r="480" spans="1:67" ht="27" hidden="1" customHeight="1" x14ac:dyDescent="0.25">
      <c r="A480" s="54" t="s">
        <v>670</v>
      </c>
      <c r="B480" s="54" t="s">
        <v>671</v>
      </c>
      <c r="C480" s="31">
        <v>4301011959</v>
      </c>
      <c r="D480" s="401">
        <v>4680115882782</v>
      </c>
      <c r="E480" s="392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4" t="s">
        <v>672</v>
      </c>
      <c r="P480" s="391"/>
      <c r="Q480" s="391"/>
      <c r="R480" s="391"/>
      <c r="S480" s="392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hidden="1" customHeight="1" x14ac:dyDescent="0.25">
      <c r="A481" s="54" t="s">
        <v>673</v>
      </c>
      <c r="B481" s="54" t="s">
        <v>674</v>
      </c>
      <c r="C481" s="31">
        <v>4301011190</v>
      </c>
      <c r="D481" s="401">
        <v>4607091389098</v>
      </c>
      <c r="E481" s="392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127</v>
      </c>
      <c r="M481" s="33"/>
      <c r="N481" s="32">
        <v>50</v>
      </c>
      <c r="O481" s="7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92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401">
        <v>4607091389982</v>
      </c>
      <c r="E482" s="392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92"/>
      <c r="T482" s="34"/>
      <c r="U482" s="34"/>
      <c r="V482" s="35" t="s">
        <v>66</v>
      </c>
      <c r="W482" s="382">
        <v>108</v>
      </c>
      <c r="X482" s="383">
        <f t="shared" si="77"/>
        <v>108</v>
      </c>
      <c r="Y482" s="36">
        <f>IFERROR(IF(X482=0,"",ROUNDUP(X482/H482,0)*0.00937),"")</f>
        <v>0.28110000000000002</v>
      </c>
      <c r="Z482" s="56"/>
      <c r="AA482" s="57"/>
      <c r="AE482" s="64"/>
      <c r="BB482" s="335" t="s">
        <v>1</v>
      </c>
      <c r="BL482" s="64">
        <f t="shared" si="79"/>
        <v>115.19999999999999</v>
      </c>
      <c r="BM482" s="64">
        <f t="shared" si="80"/>
        <v>115.19999999999999</v>
      </c>
      <c r="BN482" s="64">
        <f t="shared" si="81"/>
        <v>0.25</v>
      </c>
      <c r="BO482" s="64">
        <f t="shared" si="82"/>
        <v>0.25</v>
      </c>
    </row>
    <row r="483" spans="1:67" x14ac:dyDescent="0.2">
      <c r="A483" s="403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404"/>
      <c r="O483" s="397" t="s">
        <v>70</v>
      </c>
      <c r="P483" s="398"/>
      <c r="Q483" s="398"/>
      <c r="R483" s="398"/>
      <c r="S483" s="398"/>
      <c r="T483" s="398"/>
      <c r="U483" s="399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140.22727272727272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141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1.5439099999999999</v>
      </c>
      <c r="Z483" s="385"/>
      <c r="AA483" s="385"/>
    </row>
    <row r="484" spans="1:67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404"/>
      <c r="O484" s="397" t="s">
        <v>70</v>
      </c>
      <c r="P484" s="398"/>
      <c r="Q484" s="398"/>
      <c r="R484" s="398"/>
      <c r="S484" s="398"/>
      <c r="T484" s="398"/>
      <c r="U484" s="399"/>
      <c r="V484" s="37" t="s">
        <v>66</v>
      </c>
      <c r="W484" s="384">
        <f>IFERROR(SUM(W473:W482),"0")</f>
        <v>648</v>
      </c>
      <c r="X484" s="384">
        <f>IFERROR(SUM(X473:X482),"0")</f>
        <v>652.08000000000004</v>
      </c>
      <c r="Y484" s="37"/>
      <c r="Z484" s="385"/>
      <c r="AA484" s="385"/>
    </row>
    <row r="485" spans="1:67" ht="14.25" hidden="1" customHeight="1" x14ac:dyDescent="0.25">
      <c r="A485" s="389" t="s">
        <v>105</v>
      </c>
      <c r="B485" s="387"/>
      <c r="C485" s="387"/>
      <c r="D485" s="387"/>
      <c r="E485" s="387"/>
      <c r="F485" s="387"/>
      <c r="G485" s="387"/>
      <c r="H485" s="387"/>
      <c r="I485" s="387"/>
      <c r="J485" s="387"/>
      <c r="K485" s="387"/>
      <c r="L485" s="387"/>
      <c r="M485" s="387"/>
      <c r="N485" s="387"/>
      <c r="O485" s="387"/>
      <c r="P485" s="387"/>
      <c r="Q485" s="387"/>
      <c r="R485" s="387"/>
      <c r="S485" s="387"/>
      <c r="T485" s="387"/>
      <c r="U485" s="387"/>
      <c r="V485" s="387"/>
      <c r="W485" s="387"/>
      <c r="X485" s="387"/>
      <c r="Y485" s="387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401">
        <v>4607091388930</v>
      </c>
      <c r="E486" s="392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92"/>
      <c r="T486" s="34"/>
      <c r="U486" s="34"/>
      <c r="V486" s="35" t="s">
        <v>66</v>
      </c>
      <c r="W486" s="382">
        <v>120</v>
      </c>
      <c r="X486" s="383">
        <f>IFERROR(IF(W486="",0,CEILING((W486/$H486),1)*$H486),"")</f>
        <v>121.44000000000001</v>
      </c>
      <c r="Y486" s="36">
        <f>IFERROR(IF(X486=0,"",ROUNDUP(X486/H486,0)*0.01196),"")</f>
        <v>0.27507999999999999</v>
      </c>
      <c r="Z486" s="56"/>
      <c r="AA486" s="57"/>
      <c r="AE486" s="64"/>
      <c r="BB486" s="336" t="s">
        <v>1</v>
      </c>
      <c r="BL486" s="64">
        <f>IFERROR(W486*I486/H486,"0")</f>
        <v>128.18181818181816</v>
      </c>
      <c r="BM486" s="64">
        <f>IFERROR(X486*I486/H486,"0")</f>
        <v>129.72</v>
      </c>
      <c r="BN486" s="64">
        <f>IFERROR(1/J486*(W486/H486),"0")</f>
        <v>0.21853146853146854</v>
      </c>
      <c r="BO486" s="64">
        <f>IFERROR(1/J486*(X486/H486),"0")</f>
        <v>0.22115384615384617</v>
      </c>
    </row>
    <row r="487" spans="1:67" ht="16.5" hidden="1" customHeight="1" x14ac:dyDescent="0.25">
      <c r="A487" s="54" t="s">
        <v>679</v>
      </c>
      <c r="B487" s="54" t="s">
        <v>680</v>
      </c>
      <c r="C487" s="31">
        <v>4301020206</v>
      </c>
      <c r="D487" s="401">
        <v>4680115880054</v>
      </c>
      <c r="E487" s="392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92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3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404"/>
      <c r="O488" s="397" t="s">
        <v>70</v>
      </c>
      <c r="P488" s="398"/>
      <c r="Q488" s="398"/>
      <c r="R488" s="398"/>
      <c r="S488" s="398"/>
      <c r="T488" s="398"/>
      <c r="U488" s="399"/>
      <c r="V488" s="37" t="s">
        <v>71</v>
      </c>
      <c r="W488" s="384">
        <f>IFERROR(W486/H486,"0")+IFERROR(W487/H487,"0")</f>
        <v>22.727272727272727</v>
      </c>
      <c r="X488" s="384">
        <f>IFERROR(X486/H486,"0")+IFERROR(X487/H487,"0")</f>
        <v>23</v>
      </c>
      <c r="Y488" s="384">
        <f>IFERROR(IF(Y486="",0,Y486),"0")+IFERROR(IF(Y487="",0,Y487),"0")</f>
        <v>0.27507999999999999</v>
      </c>
      <c r="Z488" s="385"/>
      <c r="AA488" s="385"/>
    </row>
    <row r="489" spans="1:67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404"/>
      <c r="O489" s="397" t="s">
        <v>70</v>
      </c>
      <c r="P489" s="398"/>
      <c r="Q489" s="398"/>
      <c r="R489" s="398"/>
      <c r="S489" s="398"/>
      <c r="T489" s="398"/>
      <c r="U489" s="399"/>
      <c r="V489" s="37" t="s">
        <v>66</v>
      </c>
      <c r="W489" s="384">
        <f>IFERROR(SUM(W486:W487),"0")</f>
        <v>120</v>
      </c>
      <c r="X489" s="384">
        <f>IFERROR(SUM(X486:X487),"0")</f>
        <v>121.44000000000001</v>
      </c>
      <c r="Y489" s="37"/>
      <c r="Z489" s="385"/>
      <c r="AA489" s="385"/>
    </row>
    <row r="490" spans="1:67" ht="14.25" hidden="1" customHeight="1" x14ac:dyDescent="0.25">
      <c r="A490" s="389" t="s">
        <v>61</v>
      </c>
      <c r="B490" s="387"/>
      <c r="C490" s="387"/>
      <c r="D490" s="387"/>
      <c r="E490" s="387"/>
      <c r="F490" s="387"/>
      <c r="G490" s="387"/>
      <c r="H490" s="387"/>
      <c r="I490" s="387"/>
      <c r="J490" s="387"/>
      <c r="K490" s="387"/>
      <c r="L490" s="387"/>
      <c r="M490" s="387"/>
      <c r="N490" s="387"/>
      <c r="O490" s="387"/>
      <c r="P490" s="387"/>
      <c r="Q490" s="387"/>
      <c r="R490" s="387"/>
      <c r="S490" s="387"/>
      <c r="T490" s="387"/>
      <c r="U490" s="387"/>
      <c r="V490" s="387"/>
      <c r="W490" s="387"/>
      <c r="X490" s="387"/>
      <c r="Y490" s="387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401">
        <v>4680115883116</v>
      </c>
      <c r="E491" s="392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2">
        <v>80</v>
      </c>
      <c r="X491" s="383">
        <f t="shared" ref="X491:X496" si="83">IFERROR(IF(W491="",0,CEILING((W491/$H491),1)*$H491),"")</f>
        <v>84.48</v>
      </c>
      <c r="Y491" s="36">
        <f>IFERROR(IF(X491=0,"",ROUNDUP(X491/H491,0)*0.01196),"")</f>
        <v>0.19136</v>
      </c>
      <c r="Z491" s="56"/>
      <c r="AA491" s="57"/>
      <c r="AE491" s="64"/>
      <c r="BB491" s="338" t="s">
        <v>1</v>
      </c>
      <c r="BL491" s="64">
        <f t="shared" ref="BL491:BL496" si="84">IFERROR(W491*I491/H491,"0")</f>
        <v>85.454545454545453</v>
      </c>
      <c r="BM491" s="64">
        <f t="shared" ref="BM491:BM496" si="85">IFERROR(X491*I491/H491,"0")</f>
        <v>90.24</v>
      </c>
      <c r="BN491" s="64">
        <f t="shared" ref="BN491:BN496" si="86">IFERROR(1/J491*(W491/H491),"0")</f>
        <v>0.14568764568764569</v>
      </c>
      <c r="BO491" s="64">
        <f t="shared" ref="BO491:BO496" si="87">IFERROR(1/J491*(X491/H491),"0")</f>
        <v>0.15384615384615385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401">
        <v>4680115883093</v>
      </c>
      <c r="E492" s="392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2">
        <v>70</v>
      </c>
      <c r="X492" s="383">
        <f t="shared" si="83"/>
        <v>73.92</v>
      </c>
      <c r="Y492" s="36">
        <f>IFERROR(IF(X492=0,"",ROUNDUP(X492/H492,0)*0.01196),"")</f>
        <v>0.16744000000000001</v>
      </c>
      <c r="Z492" s="56"/>
      <c r="AA492" s="57"/>
      <c r="AE492" s="64"/>
      <c r="BB492" s="339" t="s">
        <v>1</v>
      </c>
      <c r="BL492" s="64">
        <f t="shared" si="84"/>
        <v>74.772727272727266</v>
      </c>
      <c r="BM492" s="64">
        <f t="shared" si="85"/>
        <v>78.959999999999994</v>
      </c>
      <c r="BN492" s="64">
        <f t="shared" si="86"/>
        <v>0.12747668997668998</v>
      </c>
      <c r="BO492" s="64">
        <f t="shared" si="87"/>
        <v>0.13461538461538464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401">
        <v>4680115883109</v>
      </c>
      <c r="E493" s="392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2">
        <v>180</v>
      </c>
      <c r="X493" s="383">
        <f t="shared" si="83"/>
        <v>184.8</v>
      </c>
      <c r="Y493" s="36">
        <f>IFERROR(IF(X493=0,"",ROUNDUP(X493/H493,0)*0.01196),"")</f>
        <v>0.41860000000000003</v>
      </c>
      <c r="Z493" s="56"/>
      <c r="AA493" s="57"/>
      <c r="AE493" s="64"/>
      <c r="BB493" s="340" t="s">
        <v>1</v>
      </c>
      <c r="BL493" s="64">
        <f t="shared" si="84"/>
        <v>192.27272727272725</v>
      </c>
      <c r="BM493" s="64">
        <f t="shared" si="85"/>
        <v>197.39999999999998</v>
      </c>
      <c r="BN493" s="64">
        <f t="shared" si="86"/>
        <v>0.32779720279720276</v>
      </c>
      <c r="BO493" s="64">
        <f t="shared" si="87"/>
        <v>0.33653846153846156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401">
        <v>4680115882072</v>
      </c>
      <c r="E494" s="392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2">
        <v>36</v>
      </c>
      <c r="X494" s="383">
        <f t="shared" si="83"/>
        <v>36</v>
      </c>
      <c r="Y494" s="36">
        <f>IFERROR(IF(X494=0,"",ROUNDUP(X494/H494,0)*0.00937),"")</f>
        <v>9.3700000000000006E-2</v>
      </c>
      <c r="Z494" s="56"/>
      <c r="AA494" s="57"/>
      <c r="AE494" s="64"/>
      <c r="BB494" s="341" t="s">
        <v>1</v>
      </c>
      <c r="BL494" s="64">
        <f t="shared" si="84"/>
        <v>38.4</v>
      </c>
      <c r="BM494" s="64">
        <f t="shared" si="85"/>
        <v>38.4</v>
      </c>
      <c r="BN494" s="64">
        <f t="shared" si="86"/>
        <v>8.3333333333333329E-2</v>
      </c>
      <c r="BO494" s="64">
        <f t="shared" si="87"/>
        <v>8.3333333333333329E-2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401">
        <v>4680115882102</v>
      </c>
      <c r="E495" s="392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2">
        <v>12</v>
      </c>
      <c r="X495" s="383">
        <f t="shared" si="83"/>
        <v>14.4</v>
      </c>
      <c r="Y495" s="36">
        <f>IFERROR(IF(X495=0,"",ROUNDUP(X495/H495,0)*0.00937),"")</f>
        <v>3.7479999999999999E-2</v>
      </c>
      <c r="Z495" s="56"/>
      <c r="AA495" s="57"/>
      <c r="AE495" s="64"/>
      <c r="BB495" s="342" t="s">
        <v>1</v>
      </c>
      <c r="BL495" s="64">
        <f t="shared" si="84"/>
        <v>12.7</v>
      </c>
      <c r="BM495" s="64">
        <f t="shared" si="85"/>
        <v>15.24</v>
      </c>
      <c r="BN495" s="64">
        <f t="shared" si="86"/>
        <v>2.7777777777777776E-2</v>
      </c>
      <c r="BO495" s="64">
        <f t="shared" si="87"/>
        <v>3.3333333333333333E-2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401">
        <v>4680115882096</v>
      </c>
      <c r="E496" s="392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92"/>
      <c r="T496" s="34"/>
      <c r="U496" s="34"/>
      <c r="V496" s="35" t="s">
        <v>66</v>
      </c>
      <c r="W496" s="382">
        <v>66</v>
      </c>
      <c r="X496" s="383">
        <f t="shared" si="83"/>
        <v>68.400000000000006</v>
      </c>
      <c r="Y496" s="36">
        <f>IFERROR(IF(X496=0,"",ROUNDUP(X496/H496,0)*0.00937),"")</f>
        <v>0.17802999999999999</v>
      </c>
      <c r="Z496" s="56"/>
      <c r="AA496" s="57"/>
      <c r="AE496" s="64"/>
      <c r="BB496" s="343" t="s">
        <v>1</v>
      </c>
      <c r="BL496" s="64">
        <f t="shared" si="84"/>
        <v>69.849999999999994</v>
      </c>
      <c r="BM496" s="64">
        <f t="shared" si="85"/>
        <v>72.390000000000015</v>
      </c>
      <c r="BN496" s="64">
        <f t="shared" si="86"/>
        <v>0.15277777777777776</v>
      </c>
      <c r="BO496" s="64">
        <f t="shared" si="87"/>
        <v>0.15833333333333333</v>
      </c>
    </row>
    <row r="497" spans="1:67" x14ac:dyDescent="0.2">
      <c r="A497" s="403"/>
      <c r="B497" s="387"/>
      <c r="C497" s="387"/>
      <c r="D497" s="387"/>
      <c r="E497" s="387"/>
      <c r="F497" s="387"/>
      <c r="G497" s="387"/>
      <c r="H497" s="387"/>
      <c r="I497" s="387"/>
      <c r="J497" s="387"/>
      <c r="K497" s="387"/>
      <c r="L497" s="387"/>
      <c r="M497" s="387"/>
      <c r="N497" s="404"/>
      <c r="O497" s="397" t="s">
        <v>70</v>
      </c>
      <c r="P497" s="398"/>
      <c r="Q497" s="398"/>
      <c r="R497" s="398"/>
      <c r="S497" s="398"/>
      <c r="T497" s="398"/>
      <c r="U497" s="399"/>
      <c r="V497" s="37" t="s">
        <v>71</v>
      </c>
      <c r="W497" s="384">
        <f>IFERROR(W491/H491,"0")+IFERROR(W492/H492,"0")+IFERROR(W493/H493,"0")+IFERROR(W494/H494,"0")+IFERROR(W495/H495,"0")+IFERROR(W496/H496,"0")</f>
        <v>94.166666666666657</v>
      </c>
      <c r="X497" s="384">
        <f>IFERROR(X491/H491,"0")+IFERROR(X492/H492,"0")+IFERROR(X493/H493,"0")+IFERROR(X494/H494,"0")+IFERROR(X495/H495,"0")+IFERROR(X496/H496,"0")</f>
        <v>98</v>
      </c>
      <c r="Y497" s="384">
        <f>IFERROR(IF(Y491="",0,Y491),"0")+IFERROR(IF(Y492="",0,Y492),"0")+IFERROR(IF(Y493="",0,Y493),"0")+IFERROR(IF(Y494="",0,Y494),"0")+IFERROR(IF(Y495="",0,Y495),"0")+IFERROR(IF(Y496="",0,Y496),"0")</f>
        <v>1.0866100000000001</v>
      </c>
      <c r="Z497" s="385"/>
      <c r="AA497" s="385"/>
    </row>
    <row r="498" spans="1:67" x14ac:dyDescent="0.2">
      <c r="A498" s="387"/>
      <c r="B498" s="387"/>
      <c r="C498" s="387"/>
      <c r="D498" s="387"/>
      <c r="E498" s="387"/>
      <c r="F498" s="387"/>
      <c r="G498" s="387"/>
      <c r="H498" s="387"/>
      <c r="I498" s="387"/>
      <c r="J498" s="387"/>
      <c r="K498" s="387"/>
      <c r="L498" s="387"/>
      <c r="M498" s="387"/>
      <c r="N498" s="404"/>
      <c r="O498" s="397" t="s">
        <v>70</v>
      </c>
      <c r="P498" s="398"/>
      <c r="Q498" s="398"/>
      <c r="R498" s="398"/>
      <c r="S498" s="398"/>
      <c r="T498" s="398"/>
      <c r="U498" s="399"/>
      <c r="V498" s="37" t="s">
        <v>66</v>
      </c>
      <c r="W498" s="384">
        <f>IFERROR(SUM(W491:W496),"0")</f>
        <v>444</v>
      </c>
      <c r="X498" s="384">
        <f>IFERROR(SUM(X491:X496),"0")</f>
        <v>462</v>
      </c>
      <c r="Y498" s="37"/>
      <c r="Z498" s="385"/>
      <c r="AA498" s="385"/>
    </row>
    <row r="499" spans="1:67" ht="14.25" hidden="1" customHeight="1" x14ac:dyDescent="0.25">
      <c r="A499" s="389" t="s">
        <v>72</v>
      </c>
      <c r="B499" s="387"/>
      <c r="C499" s="387"/>
      <c r="D499" s="387"/>
      <c r="E499" s="387"/>
      <c r="F499" s="387"/>
      <c r="G499" s="387"/>
      <c r="H499" s="387"/>
      <c r="I499" s="387"/>
      <c r="J499" s="387"/>
      <c r="K499" s="387"/>
      <c r="L499" s="387"/>
      <c r="M499" s="387"/>
      <c r="N499" s="387"/>
      <c r="O499" s="387"/>
      <c r="P499" s="387"/>
      <c r="Q499" s="387"/>
      <c r="R499" s="387"/>
      <c r="S499" s="387"/>
      <c r="T499" s="387"/>
      <c r="U499" s="387"/>
      <c r="V499" s="387"/>
      <c r="W499" s="387"/>
      <c r="X499" s="387"/>
      <c r="Y499" s="387"/>
      <c r="Z499" s="375"/>
      <c r="AA499" s="375"/>
    </row>
    <row r="500" spans="1:67" ht="16.5" hidden="1" customHeight="1" x14ac:dyDescent="0.25">
      <c r="A500" s="54" t="s">
        <v>693</v>
      </c>
      <c r="B500" s="54" t="s">
        <v>694</v>
      </c>
      <c r="C500" s="31">
        <v>4301051230</v>
      </c>
      <c r="D500" s="401">
        <v>4607091383409</v>
      </c>
      <c r="E500" s="392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695</v>
      </c>
      <c r="B501" s="54" t="s">
        <v>696</v>
      </c>
      <c r="C501" s="31">
        <v>4301051231</v>
      </c>
      <c r="D501" s="401">
        <v>4607091383416</v>
      </c>
      <c r="E501" s="392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92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697</v>
      </c>
      <c r="B502" s="54" t="s">
        <v>698</v>
      </c>
      <c r="C502" s="31">
        <v>4301051058</v>
      </c>
      <c r="D502" s="401">
        <v>4680115883536</v>
      </c>
      <c r="E502" s="392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92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403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404"/>
      <c r="O503" s="397" t="s">
        <v>70</v>
      </c>
      <c r="P503" s="398"/>
      <c r="Q503" s="398"/>
      <c r="R503" s="398"/>
      <c r="S503" s="398"/>
      <c r="T503" s="398"/>
      <c r="U503" s="399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hidden="1" x14ac:dyDescent="0.2">
      <c r="A504" s="387"/>
      <c r="B504" s="387"/>
      <c r="C504" s="387"/>
      <c r="D504" s="387"/>
      <c r="E504" s="387"/>
      <c r="F504" s="387"/>
      <c r="G504" s="387"/>
      <c r="H504" s="387"/>
      <c r="I504" s="387"/>
      <c r="J504" s="387"/>
      <c r="K504" s="387"/>
      <c r="L504" s="387"/>
      <c r="M504" s="387"/>
      <c r="N504" s="404"/>
      <c r="O504" s="397" t="s">
        <v>70</v>
      </c>
      <c r="P504" s="398"/>
      <c r="Q504" s="398"/>
      <c r="R504" s="398"/>
      <c r="S504" s="398"/>
      <c r="T504" s="398"/>
      <c r="U504" s="399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hidden="1" customHeight="1" x14ac:dyDescent="0.25">
      <c r="A505" s="389" t="s">
        <v>215</v>
      </c>
      <c r="B505" s="387"/>
      <c r="C505" s="387"/>
      <c r="D505" s="387"/>
      <c r="E505" s="387"/>
      <c r="F505" s="387"/>
      <c r="G505" s="387"/>
      <c r="H505" s="387"/>
      <c r="I505" s="387"/>
      <c r="J505" s="387"/>
      <c r="K505" s="387"/>
      <c r="L505" s="387"/>
      <c r="M505" s="387"/>
      <c r="N505" s="387"/>
      <c r="O505" s="387"/>
      <c r="P505" s="387"/>
      <c r="Q505" s="387"/>
      <c r="R505" s="387"/>
      <c r="S505" s="387"/>
      <c r="T505" s="387"/>
      <c r="U505" s="387"/>
      <c r="V505" s="387"/>
      <c r="W505" s="387"/>
      <c r="X505" s="387"/>
      <c r="Y505" s="387"/>
      <c r="Z505" s="375"/>
      <c r="AA505" s="375"/>
    </row>
    <row r="506" spans="1:67" ht="16.5" hidden="1" customHeight="1" x14ac:dyDescent="0.25">
      <c r="A506" s="54" t="s">
        <v>699</v>
      </c>
      <c r="B506" s="54" t="s">
        <v>700</v>
      </c>
      <c r="C506" s="31">
        <v>4301060363</v>
      </c>
      <c r="D506" s="401">
        <v>4680115885035</v>
      </c>
      <c r="E506" s="392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92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03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404"/>
      <c r="O507" s="397" t="s">
        <v>70</v>
      </c>
      <c r="P507" s="398"/>
      <c r="Q507" s="398"/>
      <c r="R507" s="398"/>
      <c r="S507" s="398"/>
      <c r="T507" s="398"/>
      <c r="U507" s="399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hidden="1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404"/>
      <c r="O508" s="397" t="s">
        <v>70</v>
      </c>
      <c r="P508" s="398"/>
      <c r="Q508" s="398"/>
      <c r="R508" s="398"/>
      <c r="S508" s="398"/>
      <c r="T508" s="398"/>
      <c r="U508" s="399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hidden="1" customHeight="1" x14ac:dyDescent="0.2">
      <c r="A509" s="458" t="s">
        <v>701</v>
      </c>
      <c r="B509" s="459"/>
      <c r="C509" s="459"/>
      <c r="D509" s="459"/>
      <c r="E509" s="459"/>
      <c r="F509" s="459"/>
      <c r="G509" s="459"/>
      <c r="H509" s="459"/>
      <c r="I509" s="459"/>
      <c r="J509" s="459"/>
      <c r="K509" s="459"/>
      <c r="L509" s="459"/>
      <c r="M509" s="459"/>
      <c r="N509" s="459"/>
      <c r="O509" s="459"/>
      <c r="P509" s="459"/>
      <c r="Q509" s="459"/>
      <c r="R509" s="459"/>
      <c r="S509" s="459"/>
      <c r="T509" s="459"/>
      <c r="U509" s="459"/>
      <c r="V509" s="459"/>
      <c r="W509" s="459"/>
      <c r="X509" s="459"/>
      <c r="Y509" s="459"/>
      <c r="Z509" s="48"/>
      <c r="AA509" s="48"/>
    </row>
    <row r="510" spans="1:67" ht="16.5" hidden="1" customHeight="1" x14ac:dyDescent="0.25">
      <c r="A510" s="388" t="s">
        <v>701</v>
      </c>
      <c r="B510" s="387"/>
      <c r="C510" s="387"/>
      <c r="D510" s="387"/>
      <c r="E510" s="387"/>
      <c r="F510" s="387"/>
      <c r="G510" s="387"/>
      <c r="H510" s="387"/>
      <c r="I510" s="387"/>
      <c r="J510" s="387"/>
      <c r="K510" s="387"/>
      <c r="L510" s="387"/>
      <c r="M510" s="387"/>
      <c r="N510" s="387"/>
      <c r="O510" s="387"/>
      <c r="P510" s="387"/>
      <c r="Q510" s="387"/>
      <c r="R510" s="387"/>
      <c r="S510" s="387"/>
      <c r="T510" s="387"/>
      <c r="U510" s="387"/>
      <c r="V510" s="387"/>
      <c r="W510" s="387"/>
      <c r="X510" s="387"/>
      <c r="Y510" s="387"/>
      <c r="Z510" s="376"/>
      <c r="AA510" s="376"/>
    </row>
    <row r="511" spans="1:67" ht="14.25" hidden="1" customHeight="1" x14ac:dyDescent="0.25">
      <c r="A511" s="389" t="s">
        <v>113</v>
      </c>
      <c r="B511" s="387"/>
      <c r="C511" s="387"/>
      <c r="D511" s="387"/>
      <c r="E511" s="387"/>
      <c r="F511" s="387"/>
      <c r="G511" s="387"/>
      <c r="H511" s="387"/>
      <c r="I511" s="387"/>
      <c r="J511" s="387"/>
      <c r="K511" s="387"/>
      <c r="L511" s="387"/>
      <c r="M511" s="387"/>
      <c r="N511" s="387"/>
      <c r="O511" s="387"/>
      <c r="P511" s="387"/>
      <c r="Q511" s="387"/>
      <c r="R511" s="387"/>
      <c r="S511" s="387"/>
      <c r="T511" s="387"/>
      <c r="U511" s="387"/>
      <c r="V511" s="387"/>
      <c r="W511" s="387"/>
      <c r="X511" s="387"/>
      <c r="Y511" s="387"/>
      <c r="Z511" s="375"/>
      <c r="AA511" s="375"/>
    </row>
    <row r="512" spans="1:67" ht="27" hidden="1" customHeight="1" x14ac:dyDescent="0.25">
      <c r="A512" s="54" t="s">
        <v>702</v>
      </c>
      <c r="B512" s="54" t="s">
        <v>703</v>
      </c>
      <c r="C512" s="31">
        <v>4301011763</v>
      </c>
      <c r="D512" s="401">
        <v>4640242181011</v>
      </c>
      <c r="E512" s="392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127</v>
      </c>
      <c r="M512" s="33"/>
      <c r="N512" s="32">
        <v>55</v>
      </c>
      <c r="O512" s="540" t="s">
        <v>704</v>
      </c>
      <c r="P512" s="391"/>
      <c r="Q512" s="391"/>
      <c r="R512" s="391"/>
      <c r="S512" s="392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hidden="1" customHeight="1" x14ac:dyDescent="0.25">
      <c r="A513" s="54" t="s">
        <v>705</v>
      </c>
      <c r="B513" s="54" t="s">
        <v>706</v>
      </c>
      <c r="C513" s="31">
        <v>4301011951</v>
      </c>
      <c r="D513" s="401">
        <v>4640242180045</v>
      </c>
      <c r="E513" s="392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91"/>
      <c r="Q513" s="391"/>
      <c r="R513" s="391"/>
      <c r="S513" s="392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708</v>
      </c>
      <c r="B514" s="54" t="s">
        <v>709</v>
      </c>
      <c r="C514" s="31">
        <v>4301011585</v>
      </c>
      <c r="D514" s="401">
        <v>4640242180441</v>
      </c>
      <c r="E514" s="392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6" t="s">
        <v>710</v>
      </c>
      <c r="P514" s="391"/>
      <c r="Q514" s="391"/>
      <c r="R514" s="391"/>
      <c r="S514" s="392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711</v>
      </c>
      <c r="B515" s="54" t="s">
        <v>712</v>
      </c>
      <c r="C515" s="31">
        <v>4301011950</v>
      </c>
      <c r="D515" s="401">
        <v>4640242180601</v>
      </c>
      <c r="E515" s="392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6" t="s">
        <v>713</v>
      </c>
      <c r="P515" s="391"/>
      <c r="Q515" s="391"/>
      <c r="R515" s="391"/>
      <c r="S515" s="392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401">
        <v>4640242180564</v>
      </c>
      <c r="E516" s="392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4" t="s">
        <v>716</v>
      </c>
      <c r="P516" s="391"/>
      <c r="Q516" s="391"/>
      <c r="R516" s="391"/>
      <c r="S516" s="392"/>
      <c r="T516" s="34"/>
      <c r="U516" s="34"/>
      <c r="V516" s="35" t="s">
        <v>66</v>
      </c>
      <c r="W516" s="382">
        <v>20</v>
      </c>
      <c r="X516" s="383">
        <f t="shared" si="88"/>
        <v>24</v>
      </c>
      <c r="Y516" s="36">
        <f t="shared" si="89"/>
        <v>4.3499999999999997E-2</v>
      </c>
      <c r="Z516" s="56"/>
      <c r="AA516" s="57"/>
      <c r="AE516" s="64"/>
      <c r="BB516" s="352" t="s">
        <v>1</v>
      </c>
      <c r="BL516" s="64">
        <f t="shared" si="90"/>
        <v>20.8</v>
      </c>
      <c r="BM516" s="64">
        <f t="shared" si="91"/>
        <v>24.959999999999997</v>
      </c>
      <c r="BN516" s="64">
        <f t="shared" si="92"/>
        <v>2.976190476190476E-2</v>
      </c>
      <c r="BO516" s="64">
        <f t="shared" si="93"/>
        <v>3.5714285714285712E-2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4301011762</v>
      </c>
      <c r="D517" s="401">
        <v>4640242180922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60" t="s">
        <v>719</v>
      </c>
      <c r="P517" s="391"/>
      <c r="Q517" s="391"/>
      <c r="R517" s="391"/>
      <c r="S517" s="392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720</v>
      </c>
      <c r="B518" s="54" t="s">
        <v>721</v>
      </c>
      <c r="C518" s="31">
        <v>4301011764</v>
      </c>
      <c r="D518" s="401">
        <v>4640242181189</v>
      </c>
      <c r="E518" s="392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127</v>
      </c>
      <c r="M518" s="33"/>
      <c r="N518" s="32">
        <v>55</v>
      </c>
      <c r="O518" s="748" t="s">
        <v>722</v>
      </c>
      <c r="P518" s="391"/>
      <c r="Q518" s="391"/>
      <c r="R518" s="391"/>
      <c r="S518" s="392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hidden="1" customHeight="1" x14ac:dyDescent="0.25">
      <c r="A519" s="54" t="s">
        <v>723</v>
      </c>
      <c r="B519" s="54" t="s">
        <v>724</v>
      </c>
      <c r="C519" s="31">
        <v>4301011551</v>
      </c>
      <c r="D519" s="401">
        <v>4640242180038</v>
      </c>
      <c r="E519" s="392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61" t="s">
        <v>725</v>
      </c>
      <c r="P519" s="391"/>
      <c r="Q519" s="391"/>
      <c r="R519" s="391"/>
      <c r="S519" s="392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hidden="1" customHeight="1" x14ac:dyDescent="0.25">
      <c r="A520" s="54" t="s">
        <v>726</v>
      </c>
      <c r="B520" s="54" t="s">
        <v>727</v>
      </c>
      <c r="C520" s="31">
        <v>4301011765</v>
      </c>
      <c r="D520" s="401">
        <v>4640242181172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18" t="s">
        <v>728</v>
      </c>
      <c r="P520" s="391"/>
      <c r="Q520" s="391"/>
      <c r="R520" s="391"/>
      <c r="S520" s="392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3"/>
      <c r="B521" s="387"/>
      <c r="C521" s="387"/>
      <c r="D521" s="387"/>
      <c r="E521" s="387"/>
      <c r="F521" s="387"/>
      <c r="G521" s="387"/>
      <c r="H521" s="387"/>
      <c r="I521" s="387"/>
      <c r="J521" s="387"/>
      <c r="K521" s="387"/>
      <c r="L521" s="387"/>
      <c r="M521" s="387"/>
      <c r="N521" s="404"/>
      <c r="O521" s="397" t="s">
        <v>70</v>
      </c>
      <c r="P521" s="398"/>
      <c r="Q521" s="398"/>
      <c r="R521" s="398"/>
      <c r="S521" s="398"/>
      <c r="T521" s="398"/>
      <c r="U521" s="399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1.6666666666666667</v>
      </c>
      <c r="X521" s="384">
        <f>IFERROR(X512/H512,"0")+IFERROR(X513/H513,"0")+IFERROR(X514/H514,"0")+IFERROR(X515/H515,"0")+IFERROR(X516/H516,"0")+IFERROR(X517/H517,"0")+IFERROR(X518/H518,"0")+IFERROR(X519/H519,"0")+IFERROR(X520/H520,"0")</f>
        <v>2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4.3499999999999997E-2</v>
      </c>
      <c r="Z521" s="385"/>
      <c r="AA521" s="385"/>
    </row>
    <row r="522" spans="1:67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404"/>
      <c r="O522" s="397" t="s">
        <v>70</v>
      </c>
      <c r="P522" s="398"/>
      <c r="Q522" s="398"/>
      <c r="R522" s="398"/>
      <c r="S522" s="398"/>
      <c r="T522" s="398"/>
      <c r="U522" s="399"/>
      <c r="V522" s="37" t="s">
        <v>66</v>
      </c>
      <c r="W522" s="384">
        <f>IFERROR(SUM(W512:W520),"0")</f>
        <v>20</v>
      </c>
      <c r="X522" s="384">
        <f>IFERROR(SUM(X512:X520),"0")</f>
        <v>24</v>
      </c>
      <c r="Y522" s="37"/>
      <c r="Z522" s="385"/>
      <c r="AA522" s="385"/>
    </row>
    <row r="523" spans="1:67" ht="14.25" hidden="1" customHeight="1" x14ac:dyDescent="0.25">
      <c r="A523" s="389" t="s">
        <v>105</v>
      </c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87"/>
      <c r="P523" s="387"/>
      <c r="Q523" s="387"/>
      <c r="R523" s="387"/>
      <c r="S523" s="387"/>
      <c r="T523" s="387"/>
      <c r="U523" s="387"/>
      <c r="V523" s="387"/>
      <c r="W523" s="387"/>
      <c r="X523" s="387"/>
      <c r="Y523" s="387"/>
      <c r="Z523" s="375"/>
      <c r="AA523" s="375"/>
    </row>
    <row r="524" spans="1:67" ht="27" hidden="1" customHeight="1" x14ac:dyDescent="0.25">
      <c r="A524" s="54" t="s">
        <v>729</v>
      </c>
      <c r="B524" s="54" t="s">
        <v>730</v>
      </c>
      <c r="C524" s="31">
        <v>4301020260</v>
      </c>
      <c r="D524" s="401">
        <v>4640242180526</v>
      </c>
      <c r="E524" s="392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91"/>
      <c r="Q524" s="391"/>
      <c r="R524" s="391"/>
      <c r="S524" s="392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732</v>
      </c>
      <c r="B525" s="54" t="s">
        <v>733</v>
      </c>
      <c r="C525" s="31">
        <v>4301020269</v>
      </c>
      <c r="D525" s="401">
        <v>4640242180519</v>
      </c>
      <c r="E525" s="392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127</v>
      </c>
      <c r="M525" s="33"/>
      <c r="N525" s="32">
        <v>50</v>
      </c>
      <c r="O525" s="497" t="s">
        <v>734</v>
      </c>
      <c r="P525" s="391"/>
      <c r="Q525" s="391"/>
      <c r="R525" s="391"/>
      <c r="S525" s="392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735</v>
      </c>
      <c r="B526" s="54" t="s">
        <v>736</v>
      </c>
      <c r="C526" s="31">
        <v>4301020309</v>
      </c>
      <c r="D526" s="401">
        <v>4640242180090</v>
      </c>
      <c r="E526" s="392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17" t="s">
        <v>737</v>
      </c>
      <c r="P526" s="391"/>
      <c r="Q526" s="391"/>
      <c r="R526" s="391"/>
      <c r="S526" s="392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738</v>
      </c>
      <c r="B527" s="54" t="s">
        <v>739</v>
      </c>
      <c r="C527" s="31">
        <v>4301020314</v>
      </c>
      <c r="D527" s="401">
        <v>4640242180090</v>
      </c>
      <c r="E527" s="392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91"/>
      <c r="Q527" s="391"/>
      <c r="R527" s="391"/>
      <c r="S527" s="392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741</v>
      </c>
      <c r="B528" s="54" t="s">
        <v>742</v>
      </c>
      <c r="C528" s="31">
        <v>4301020295</v>
      </c>
      <c r="D528" s="401">
        <v>4640242181363</v>
      </c>
      <c r="E528" s="392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77" t="s">
        <v>743</v>
      </c>
      <c r="P528" s="391"/>
      <c r="Q528" s="391"/>
      <c r="R528" s="391"/>
      <c r="S528" s="392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03"/>
      <c r="B529" s="387"/>
      <c r="C529" s="387"/>
      <c r="D529" s="387"/>
      <c r="E529" s="387"/>
      <c r="F529" s="387"/>
      <c r="G529" s="387"/>
      <c r="H529" s="387"/>
      <c r="I529" s="387"/>
      <c r="J529" s="387"/>
      <c r="K529" s="387"/>
      <c r="L529" s="387"/>
      <c r="M529" s="387"/>
      <c r="N529" s="404"/>
      <c r="O529" s="397" t="s">
        <v>70</v>
      </c>
      <c r="P529" s="398"/>
      <c r="Q529" s="398"/>
      <c r="R529" s="398"/>
      <c r="S529" s="398"/>
      <c r="T529" s="398"/>
      <c r="U529" s="399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hidden="1" x14ac:dyDescent="0.2">
      <c r="A530" s="387"/>
      <c r="B530" s="387"/>
      <c r="C530" s="387"/>
      <c r="D530" s="387"/>
      <c r="E530" s="387"/>
      <c r="F530" s="387"/>
      <c r="G530" s="387"/>
      <c r="H530" s="387"/>
      <c r="I530" s="387"/>
      <c r="J530" s="387"/>
      <c r="K530" s="387"/>
      <c r="L530" s="387"/>
      <c r="M530" s="387"/>
      <c r="N530" s="404"/>
      <c r="O530" s="397" t="s">
        <v>70</v>
      </c>
      <c r="P530" s="398"/>
      <c r="Q530" s="398"/>
      <c r="R530" s="398"/>
      <c r="S530" s="398"/>
      <c r="T530" s="398"/>
      <c r="U530" s="399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hidden="1" customHeight="1" x14ac:dyDescent="0.25">
      <c r="A531" s="389" t="s">
        <v>61</v>
      </c>
      <c r="B531" s="387"/>
      <c r="C531" s="387"/>
      <c r="D531" s="387"/>
      <c r="E531" s="387"/>
      <c r="F531" s="387"/>
      <c r="G531" s="387"/>
      <c r="H531" s="387"/>
      <c r="I531" s="387"/>
      <c r="J531" s="387"/>
      <c r="K531" s="387"/>
      <c r="L531" s="387"/>
      <c r="M531" s="387"/>
      <c r="N531" s="387"/>
      <c r="O531" s="387"/>
      <c r="P531" s="387"/>
      <c r="Q531" s="387"/>
      <c r="R531" s="387"/>
      <c r="S531" s="387"/>
      <c r="T531" s="387"/>
      <c r="U531" s="387"/>
      <c r="V531" s="387"/>
      <c r="W531" s="387"/>
      <c r="X531" s="387"/>
      <c r="Y531" s="387"/>
      <c r="Z531" s="375"/>
      <c r="AA531" s="375"/>
    </row>
    <row r="532" spans="1:67" ht="27" hidden="1" customHeight="1" x14ac:dyDescent="0.25">
      <c r="A532" s="54" t="s">
        <v>744</v>
      </c>
      <c r="B532" s="54" t="s">
        <v>745</v>
      </c>
      <c r="C532" s="31">
        <v>4301031280</v>
      </c>
      <c r="D532" s="401">
        <v>4640242180816</v>
      </c>
      <c r="E532" s="392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91"/>
      <c r="Q532" s="391"/>
      <c r="R532" s="391"/>
      <c r="S532" s="392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747</v>
      </c>
      <c r="B533" s="54" t="s">
        <v>748</v>
      </c>
      <c r="C533" s="31">
        <v>4301031244</v>
      </c>
      <c r="D533" s="401">
        <v>4640242180595</v>
      </c>
      <c r="E533" s="392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749</v>
      </c>
      <c r="P533" s="391"/>
      <c r="Q533" s="391"/>
      <c r="R533" s="391"/>
      <c r="S533" s="392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750</v>
      </c>
      <c r="B534" s="54" t="s">
        <v>751</v>
      </c>
      <c r="C534" s="31">
        <v>4301031321</v>
      </c>
      <c r="D534" s="401">
        <v>4640242180076</v>
      </c>
      <c r="E534" s="392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56" t="s">
        <v>752</v>
      </c>
      <c r="P534" s="391"/>
      <c r="Q534" s="391"/>
      <c r="R534" s="391"/>
      <c r="S534" s="392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753</v>
      </c>
      <c r="B535" s="54" t="s">
        <v>754</v>
      </c>
      <c r="C535" s="31">
        <v>4301031200</v>
      </c>
      <c r="D535" s="401">
        <v>4640242180489</v>
      </c>
      <c r="E535" s="392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3" t="s">
        <v>755</v>
      </c>
      <c r="P535" s="391"/>
      <c r="Q535" s="391"/>
      <c r="R535" s="391"/>
      <c r="S535" s="392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403"/>
      <c r="B536" s="387"/>
      <c r="C536" s="387"/>
      <c r="D536" s="387"/>
      <c r="E536" s="387"/>
      <c r="F536" s="387"/>
      <c r="G536" s="387"/>
      <c r="H536" s="387"/>
      <c r="I536" s="387"/>
      <c r="J536" s="387"/>
      <c r="K536" s="387"/>
      <c r="L536" s="387"/>
      <c r="M536" s="387"/>
      <c r="N536" s="404"/>
      <c r="O536" s="397" t="s">
        <v>70</v>
      </c>
      <c r="P536" s="398"/>
      <c r="Q536" s="398"/>
      <c r="R536" s="398"/>
      <c r="S536" s="398"/>
      <c r="T536" s="398"/>
      <c r="U536" s="399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hidden="1" x14ac:dyDescent="0.2">
      <c r="A537" s="387"/>
      <c r="B537" s="387"/>
      <c r="C537" s="387"/>
      <c r="D537" s="387"/>
      <c r="E537" s="387"/>
      <c r="F537" s="387"/>
      <c r="G537" s="387"/>
      <c r="H537" s="387"/>
      <c r="I537" s="387"/>
      <c r="J537" s="387"/>
      <c r="K537" s="387"/>
      <c r="L537" s="387"/>
      <c r="M537" s="387"/>
      <c r="N537" s="404"/>
      <c r="O537" s="397" t="s">
        <v>70</v>
      </c>
      <c r="P537" s="398"/>
      <c r="Q537" s="398"/>
      <c r="R537" s="398"/>
      <c r="S537" s="398"/>
      <c r="T537" s="398"/>
      <c r="U537" s="399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hidden="1" customHeight="1" x14ac:dyDescent="0.25">
      <c r="A538" s="389" t="s">
        <v>72</v>
      </c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87"/>
      <c r="P538" s="387"/>
      <c r="Q538" s="387"/>
      <c r="R538" s="387"/>
      <c r="S538" s="387"/>
      <c r="T538" s="387"/>
      <c r="U538" s="387"/>
      <c r="V538" s="387"/>
      <c r="W538" s="387"/>
      <c r="X538" s="387"/>
      <c r="Y538" s="387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401">
        <v>4640242180533</v>
      </c>
      <c r="E539" s="392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127</v>
      </c>
      <c r="M539" s="33"/>
      <c r="N539" s="32">
        <v>40</v>
      </c>
      <c r="O539" s="706" t="s">
        <v>758</v>
      </c>
      <c r="P539" s="391"/>
      <c r="Q539" s="391"/>
      <c r="R539" s="391"/>
      <c r="S539" s="392"/>
      <c r="T539" s="34"/>
      <c r="U539" s="34"/>
      <c r="V539" s="35" t="s">
        <v>66</v>
      </c>
      <c r="W539" s="382">
        <v>800</v>
      </c>
      <c r="X539" s="383">
        <f>IFERROR(IF(W539="",0,CEILING((W539/$H539),1)*$H539),"")</f>
        <v>803.4</v>
      </c>
      <c r="Y539" s="36">
        <f>IFERROR(IF(X539=0,"",ROUNDUP(X539/H539,0)*0.02175),"")</f>
        <v>2.2402499999999996</v>
      </c>
      <c r="Z539" s="56"/>
      <c r="AA539" s="57"/>
      <c r="AE539" s="64"/>
      <c r="BB539" s="366" t="s">
        <v>1</v>
      </c>
      <c r="BL539" s="64">
        <f>IFERROR(W539*I539/H539,"0")</f>
        <v>857.84615384615392</v>
      </c>
      <c r="BM539" s="64">
        <f>IFERROR(X539*I539/H539,"0")</f>
        <v>861.49200000000008</v>
      </c>
      <c r="BN539" s="64">
        <f>IFERROR(1/J539*(W539/H539),"0")</f>
        <v>1.8315018315018314</v>
      </c>
      <c r="BO539" s="64">
        <f>IFERROR(1/J539*(X539/H539),"0")</f>
        <v>1.8392857142857142</v>
      </c>
    </row>
    <row r="540" spans="1:67" ht="27" hidden="1" customHeight="1" x14ac:dyDescent="0.25">
      <c r="A540" s="54" t="s">
        <v>759</v>
      </c>
      <c r="B540" s="54" t="s">
        <v>760</v>
      </c>
      <c r="C540" s="31">
        <v>4301051780</v>
      </c>
      <c r="D540" s="401">
        <v>4640242180106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91"/>
      <c r="Q540" s="391"/>
      <c r="R540" s="391"/>
      <c r="S540" s="392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762</v>
      </c>
      <c r="B541" s="54" t="s">
        <v>763</v>
      </c>
      <c r="C541" s="31">
        <v>4301051510</v>
      </c>
      <c r="D541" s="401">
        <v>4640242180540</v>
      </c>
      <c r="E541" s="392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1" t="s">
        <v>764</v>
      </c>
      <c r="P541" s="391"/>
      <c r="Q541" s="391"/>
      <c r="R541" s="391"/>
      <c r="S541" s="392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3"/>
      <c r="B542" s="387"/>
      <c r="C542" s="387"/>
      <c r="D542" s="387"/>
      <c r="E542" s="387"/>
      <c r="F542" s="387"/>
      <c r="G542" s="387"/>
      <c r="H542" s="387"/>
      <c r="I542" s="387"/>
      <c r="J542" s="387"/>
      <c r="K542" s="387"/>
      <c r="L542" s="387"/>
      <c r="M542" s="387"/>
      <c r="N542" s="404"/>
      <c r="O542" s="397" t="s">
        <v>70</v>
      </c>
      <c r="P542" s="398"/>
      <c r="Q542" s="398"/>
      <c r="R542" s="398"/>
      <c r="S542" s="398"/>
      <c r="T542" s="398"/>
      <c r="U542" s="399"/>
      <c r="V542" s="37" t="s">
        <v>71</v>
      </c>
      <c r="W542" s="384">
        <f>IFERROR(W539/H539,"0")+IFERROR(W540/H540,"0")+IFERROR(W541/H541,"0")</f>
        <v>102.56410256410257</v>
      </c>
      <c r="X542" s="384">
        <f>IFERROR(X539/H539,"0")+IFERROR(X540/H540,"0")+IFERROR(X541/H541,"0")</f>
        <v>103</v>
      </c>
      <c r="Y542" s="384">
        <f>IFERROR(IF(Y539="",0,Y539),"0")+IFERROR(IF(Y540="",0,Y540),"0")+IFERROR(IF(Y541="",0,Y541),"0")</f>
        <v>2.2402499999999996</v>
      </c>
      <c r="Z542" s="385"/>
      <c r="AA542" s="385"/>
    </row>
    <row r="543" spans="1:67" x14ac:dyDescent="0.2">
      <c r="A543" s="387"/>
      <c r="B543" s="387"/>
      <c r="C543" s="387"/>
      <c r="D543" s="387"/>
      <c r="E543" s="387"/>
      <c r="F543" s="387"/>
      <c r="G543" s="387"/>
      <c r="H543" s="387"/>
      <c r="I543" s="387"/>
      <c r="J543" s="387"/>
      <c r="K543" s="387"/>
      <c r="L543" s="387"/>
      <c r="M543" s="387"/>
      <c r="N543" s="404"/>
      <c r="O543" s="397" t="s">
        <v>70</v>
      </c>
      <c r="P543" s="398"/>
      <c r="Q543" s="398"/>
      <c r="R543" s="398"/>
      <c r="S543" s="398"/>
      <c r="T543" s="398"/>
      <c r="U543" s="399"/>
      <c r="V543" s="37" t="s">
        <v>66</v>
      </c>
      <c r="W543" s="384">
        <f>IFERROR(SUM(W539:W541),"0")</f>
        <v>800</v>
      </c>
      <c r="X543" s="384">
        <f>IFERROR(SUM(X539:X541),"0")</f>
        <v>803.4</v>
      </c>
      <c r="Y543" s="37"/>
      <c r="Z543" s="385"/>
      <c r="AA543" s="385"/>
    </row>
    <row r="544" spans="1:67" ht="14.25" hidden="1" customHeight="1" x14ac:dyDescent="0.25">
      <c r="A544" s="389" t="s">
        <v>215</v>
      </c>
      <c r="B544" s="387"/>
      <c r="C544" s="387"/>
      <c r="D544" s="387"/>
      <c r="E544" s="387"/>
      <c r="F544" s="387"/>
      <c r="G544" s="387"/>
      <c r="H544" s="387"/>
      <c r="I544" s="387"/>
      <c r="J544" s="387"/>
      <c r="K544" s="387"/>
      <c r="L544" s="387"/>
      <c r="M544" s="387"/>
      <c r="N544" s="387"/>
      <c r="O544" s="387"/>
      <c r="P544" s="387"/>
      <c r="Q544" s="387"/>
      <c r="R544" s="387"/>
      <c r="S544" s="387"/>
      <c r="T544" s="387"/>
      <c r="U544" s="387"/>
      <c r="V544" s="387"/>
      <c r="W544" s="387"/>
      <c r="X544" s="387"/>
      <c r="Y544" s="387"/>
      <c r="Z544" s="375"/>
      <c r="AA544" s="375"/>
    </row>
    <row r="545" spans="1:67" ht="27" hidden="1" customHeight="1" x14ac:dyDescent="0.25">
      <c r="A545" s="54" t="s">
        <v>765</v>
      </c>
      <c r="B545" s="54" t="s">
        <v>766</v>
      </c>
      <c r="C545" s="31">
        <v>4301060354</v>
      </c>
      <c r="D545" s="401">
        <v>4640242180120</v>
      </c>
      <c r="E545" s="392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767</v>
      </c>
      <c r="P545" s="391"/>
      <c r="Q545" s="391"/>
      <c r="R545" s="391"/>
      <c r="S545" s="392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765</v>
      </c>
      <c r="B546" s="54" t="s">
        <v>768</v>
      </c>
      <c r="C546" s="31">
        <v>4301060408</v>
      </c>
      <c r="D546" s="401">
        <v>4640242180120</v>
      </c>
      <c r="E546" s="392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3" t="s">
        <v>769</v>
      </c>
      <c r="P546" s="391"/>
      <c r="Q546" s="391"/>
      <c r="R546" s="391"/>
      <c r="S546" s="392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770</v>
      </c>
      <c r="B547" s="54" t="s">
        <v>771</v>
      </c>
      <c r="C547" s="31">
        <v>4301060355</v>
      </c>
      <c r="D547" s="401">
        <v>4640242180137</v>
      </c>
      <c r="E547" s="392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55" t="s">
        <v>772</v>
      </c>
      <c r="P547" s="391"/>
      <c r="Q547" s="391"/>
      <c r="R547" s="391"/>
      <c r="S547" s="392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770</v>
      </c>
      <c r="B548" s="54" t="s">
        <v>773</v>
      </c>
      <c r="C548" s="31">
        <v>4301060407</v>
      </c>
      <c r="D548" s="401">
        <v>4640242180137</v>
      </c>
      <c r="E548" s="392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91"/>
      <c r="Q548" s="391"/>
      <c r="R548" s="391"/>
      <c r="S548" s="392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03"/>
      <c r="B549" s="387"/>
      <c r="C549" s="387"/>
      <c r="D549" s="387"/>
      <c r="E549" s="387"/>
      <c r="F549" s="387"/>
      <c r="G549" s="387"/>
      <c r="H549" s="387"/>
      <c r="I549" s="387"/>
      <c r="J549" s="387"/>
      <c r="K549" s="387"/>
      <c r="L549" s="387"/>
      <c r="M549" s="387"/>
      <c r="N549" s="404"/>
      <c r="O549" s="397" t="s">
        <v>70</v>
      </c>
      <c r="P549" s="398"/>
      <c r="Q549" s="398"/>
      <c r="R549" s="398"/>
      <c r="S549" s="398"/>
      <c r="T549" s="398"/>
      <c r="U549" s="399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hidden="1" x14ac:dyDescent="0.2">
      <c r="A550" s="387"/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7"/>
      <c r="M550" s="387"/>
      <c r="N550" s="404"/>
      <c r="O550" s="397" t="s">
        <v>70</v>
      </c>
      <c r="P550" s="398"/>
      <c r="Q550" s="398"/>
      <c r="R550" s="398"/>
      <c r="S550" s="398"/>
      <c r="T550" s="398"/>
      <c r="U550" s="399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701"/>
      <c r="B551" s="387"/>
      <c r="C551" s="387"/>
      <c r="D551" s="387"/>
      <c r="E551" s="387"/>
      <c r="F551" s="387"/>
      <c r="G551" s="387"/>
      <c r="H551" s="387"/>
      <c r="I551" s="387"/>
      <c r="J551" s="387"/>
      <c r="K551" s="387"/>
      <c r="L551" s="387"/>
      <c r="M551" s="387"/>
      <c r="N551" s="561"/>
      <c r="O551" s="409" t="s">
        <v>775</v>
      </c>
      <c r="P551" s="410"/>
      <c r="Q551" s="410"/>
      <c r="R551" s="410"/>
      <c r="S551" s="410"/>
      <c r="T551" s="410"/>
      <c r="U551" s="411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16968.900000000001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17143.14</v>
      </c>
      <c r="Y551" s="37"/>
      <c r="Z551" s="385"/>
      <c r="AA551" s="385"/>
    </row>
    <row r="552" spans="1:67" x14ac:dyDescent="0.2">
      <c r="A552" s="387"/>
      <c r="B552" s="387"/>
      <c r="C552" s="387"/>
      <c r="D552" s="387"/>
      <c r="E552" s="387"/>
      <c r="F552" s="387"/>
      <c r="G552" s="387"/>
      <c r="H552" s="387"/>
      <c r="I552" s="387"/>
      <c r="J552" s="387"/>
      <c r="K552" s="387"/>
      <c r="L552" s="387"/>
      <c r="M552" s="387"/>
      <c r="N552" s="561"/>
      <c r="O552" s="409" t="s">
        <v>776</v>
      </c>
      <c r="P552" s="410"/>
      <c r="Q552" s="410"/>
      <c r="R552" s="410"/>
      <c r="S552" s="410"/>
      <c r="T552" s="410"/>
      <c r="U552" s="411"/>
      <c r="V552" s="37" t="s">
        <v>66</v>
      </c>
      <c r="W552" s="384">
        <f>IFERROR(SUM(BL22:BL548),"0")</f>
        <v>18104.052996390579</v>
      </c>
      <c r="X552" s="384">
        <f>IFERROR(SUM(BM22:BM548),"0")</f>
        <v>18290.072</v>
      </c>
      <c r="Y552" s="37"/>
      <c r="Z552" s="385"/>
      <c r="AA552" s="385"/>
    </row>
    <row r="553" spans="1:67" x14ac:dyDescent="0.2">
      <c r="A553" s="387"/>
      <c r="B553" s="387"/>
      <c r="C553" s="387"/>
      <c r="D553" s="387"/>
      <c r="E553" s="387"/>
      <c r="F553" s="387"/>
      <c r="G553" s="387"/>
      <c r="H553" s="387"/>
      <c r="I553" s="387"/>
      <c r="J553" s="387"/>
      <c r="K553" s="387"/>
      <c r="L553" s="387"/>
      <c r="M553" s="387"/>
      <c r="N553" s="561"/>
      <c r="O553" s="409" t="s">
        <v>777</v>
      </c>
      <c r="P553" s="410"/>
      <c r="Q553" s="410"/>
      <c r="R553" s="410"/>
      <c r="S553" s="410"/>
      <c r="T553" s="410"/>
      <c r="U553" s="411"/>
      <c r="V553" s="37" t="s">
        <v>778</v>
      </c>
      <c r="W553" s="38">
        <f>ROUNDUP(SUM(BN22:BN548),0)</f>
        <v>34</v>
      </c>
      <c r="X553" s="38">
        <f>ROUNDUP(SUM(BO22:BO548),0)</f>
        <v>34</v>
      </c>
      <c r="Y553" s="37"/>
      <c r="Z553" s="385"/>
      <c r="AA553" s="385"/>
    </row>
    <row r="554" spans="1:67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561"/>
      <c r="O554" s="409" t="s">
        <v>779</v>
      </c>
      <c r="P554" s="410"/>
      <c r="Q554" s="410"/>
      <c r="R554" s="410"/>
      <c r="S554" s="410"/>
      <c r="T554" s="410"/>
      <c r="U554" s="411"/>
      <c r="V554" s="37" t="s">
        <v>66</v>
      </c>
      <c r="W554" s="384">
        <f>GrossWeightTotal+PalletQtyTotal*25</f>
        <v>18954.052996390579</v>
      </c>
      <c r="X554" s="384">
        <f>GrossWeightTotalR+PalletQtyTotalR*25</f>
        <v>19140.072</v>
      </c>
      <c r="Y554" s="37"/>
      <c r="Z554" s="385"/>
      <c r="AA554" s="385"/>
    </row>
    <row r="555" spans="1:67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561"/>
      <c r="O555" s="409" t="s">
        <v>780</v>
      </c>
      <c r="P555" s="410"/>
      <c r="Q555" s="410"/>
      <c r="R555" s="410"/>
      <c r="S555" s="410"/>
      <c r="T555" s="410"/>
      <c r="U555" s="411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3754.1352992473671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3786</v>
      </c>
      <c r="Y555" s="37"/>
      <c r="Z555" s="385"/>
      <c r="AA555" s="385"/>
    </row>
    <row r="556" spans="1:67" ht="14.25" hidden="1" customHeight="1" x14ac:dyDescent="0.2">
      <c r="A556" s="387"/>
      <c r="B556" s="387"/>
      <c r="C556" s="387"/>
      <c r="D556" s="387"/>
      <c r="E556" s="387"/>
      <c r="F556" s="387"/>
      <c r="G556" s="387"/>
      <c r="H556" s="387"/>
      <c r="I556" s="387"/>
      <c r="J556" s="387"/>
      <c r="K556" s="387"/>
      <c r="L556" s="387"/>
      <c r="M556" s="387"/>
      <c r="N556" s="561"/>
      <c r="O556" s="409" t="s">
        <v>781</v>
      </c>
      <c r="P556" s="410"/>
      <c r="Q556" s="410"/>
      <c r="R556" s="410"/>
      <c r="S556" s="410"/>
      <c r="T556" s="410"/>
      <c r="U556" s="411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39.291530000000009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394" t="s">
        <v>103</v>
      </c>
      <c r="D558" s="712"/>
      <c r="E558" s="712"/>
      <c r="F558" s="425"/>
      <c r="G558" s="394" t="s">
        <v>235</v>
      </c>
      <c r="H558" s="712"/>
      <c r="I558" s="712"/>
      <c r="J558" s="712"/>
      <c r="K558" s="712"/>
      <c r="L558" s="712"/>
      <c r="M558" s="712"/>
      <c r="N558" s="712"/>
      <c r="O558" s="712"/>
      <c r="P558" s="425"/>
      <c r="Q558" s="394" t="s">
        <v>488</v>
      </c>
      <c r="R558" s="425"/>
      <c r="S558" s="394" t="s">
        <v>545</v>
      </c>
      <c r="T558" s="712"/>
      <c r="U558" s="712"/>
      <c r="V558" s="425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629" t="s">
        <v>784</v>
      </c>
      <c r="B559" s="394" t="s">
        <v>60</v>
      </c>
      <c r="C559" s="394" t="s">
        <v>104</v>
      </c>
      <c r="D559" s="394" t="s">
        <v>112</v>
      </c>
      <c r="E559" s="394" t="s">
        <v>103</v>
      </c>
      <c r="F559" s="394" t="s">
        <v>225</v>
      </c>
      <c r="G559" s="394" t="s">
        <v>236</v>
      </c>
      <c r="H559" s="394" t="s">
        <v>251</v>
      </c>
      <c r="I559" s="394" t="s">
        <v>268</v>
      </c>
      <c r="J559" s="394" t="s">
        <v>344</v>
      </c>
      <c r="K559" s="394" t="s">
        <v>367</v>
      </c>
      <c r="L559" s="394" t="s">
        <v>385</v>
      </c>
      <c r="M559" s="374"/>
      <c r="N559" s="394" t="s">
        <v>402</v>
      </c>
      <c r="O559" s="394" t="s">
        <v>470</v>
      </c>
      <c r="P559" s="394" t="s">
        <v>477</v>
      </c>
      <c r="Q559" s="394" t="s">
        <v>489</v>
      </c>
      <c r="R559" s="394" t="s">
        <v>523</v>
      </c>
      <c r="S559" s="394" t="s">
        <v>546</v>
      </c>
      <c r="T559" s="394" t="s">
        <v>610</v>
      </c>
      <c r="U559" s="394" t="s">
        <v>638</v>
      </c>
      <c r="V559" s="394" t="s">
        <v>645</v>
      </c>
      <c r="W559" s="394" t="s">
        <v>654</v>
      </c>
      <c r="X559" s="394" t="s">
        <v>701</v>
      </c>
      <c r="AA559" s="52"/>
      <c r="AD559" s="374"/>
    </row>
    <row r="560" spans="1:67" ht="13.5" customHeight="1" thickBot="1" x14ac:dyDescent="0.25">
      <c r="A560" s="630"/>
      <c r="B560" s="395"/>
      <c r="C560" s="395"/>
      <c r="D560" s="395"/>
      <c r="E560" s="395"/>
      <c r="F560" s="395"/>
      <c r="G560" s="395"/>
      <c r="H560" s="395"/>
      <c r="I560" s="395"/>
      <c r="J560" s="395"/>
      <c r="K560" s="395"/>
      <c r="L560" s="395"/>
      <c r="M560" s="374"/>
      <c r="N560" s="395"/>
      <c r="O560" s="395"/>
      <c r="P560" s="395"/>
      <c r="Q560" s="395"/>
      <c r="R560" s="395"/>
      <c r="S560" s="395"/>
      <c r="T560" s="395"/>
      <c r="U560" s="395"/>
      <c r="V560" s="395"/>
      <c r="W560" s="395"/>
      <c r="X560" s="395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299.70000000000005</v>
      </c>
      <c r="D561" s="46">
        <f>IFERROR(X59*1,"0")+IFERROR(X60*1,"0")+IFERROR(X61*1,"0")+IFERROR(X62*1,"0")</f>
        <v>752.40000000000009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2972.2400000000007</v>
      </c>
      <c r="F561" s="46">
        <f>IFERROR(X134*1,"0")+IFERROR(X135*1,"0")+IFERROR(X136*1,"0")+IFERROR(X137*1,"0")+IFERROR(X138*1,"0")</f>
        <v>1060.2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506.1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2561.4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328.8</v>
      </c>
      <c r="K561" s="46">
        <f>IFERROR(X232*1,"0")+IFERROR(X233*1,"0")+IFERROR(X234*1,"0")+IFERROR(X235*1,"0")+IFERROR(X236*1,"0")+IFERROR(X237*1,"0")+IFERROR(X238*1,"0")+IFERROR(X239*1,"0")</f>
        <v>226.4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346.2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840.6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4698.8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23.4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335.5200000000001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102.06</v>
      </c>
      <c r="U561" s="46">
        <f>IFERROR(X455*1,"0")+IFERROR(X456*1,"0")+IFERROR(X457*1,"0")</f>
        <v>26.4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1235.5200000000002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827.4</v>
      </c>
      <c r="AA561" s="52"/>
      <c r="AD561" s="374"/>
    </row>
  </sheetData>
  <sheetProtection algorithmName="SHA-512" hashValue="6KwukcX+19P1g1IxK/VtV7nWEN+BFp0Rs7QazH4tGSqub8nKQ3qqOyV1aqQq0gxl+x43fR8EPQyosdxgMbHoEw==" saltValue="8s+Qy7N23x92WkzoL/RZLA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08,00"/>
        <filter val="1 054,00"/>
        <filter val="1 900,00"/>
        <filter val="1 982,00"/>
        <filter val="1,67"/>
        <filter val="10,26"/>
        <filter val="100,00"/>
        <filter val="102,56"/>
        <filter val="105,00"/>
        <filter val="108,00"/>
        <filter val="110,00"/>
        <filter val="116,00"/>
        <filter val="12,00"/>
        <filter val="12,34"/>
        <filter val="120,00"/>
        <filter val="127,78"/>
        <filter val="128,00"/>
        <filter val="13,50"/>
        <filter val="13,75"/>
        <filter val="136,90"/>
        <filter val="14,00"/>
        <filter val="140,00"/>
        <filter val="140,23"/>
        <filter val="15,00"/>
        <filter val="150,00"/>
        <filter val="16 968,90"/>
        <filter val="170,00"/>
        <filter val="175,00"/>
        <filter val="18 104,05"/>
        <filter val="18 954,05"/>
        <filter val="18,00"/>
        <filter val="18,33"/>
        <filter val="180,00"/>
        <filter val="192,50"/>
        <filter val="2 010,00"/>
        <filter val="2,50"/>
        <filter val="2,56"/>
        <filter val="20,00"/>
        <filter val="200,00"/>
        <filter val="21,67"/>
        <filter val="214,00"/>
        <filter val="219,05"/>
        <filter val="22,73"/>
        <filter val="23,33"/>
        <filter val="237,04"/>
        <filter val="24,00"/>
        <filter val="240,00"/>
        <filter val="249,64"/>
        <filter val="253,81"/>
        <filter val="26,00"/>
        <filter val="28,93"/>
        <filter val="280,00"/>
        <filter val="290,00"/>
        <filter val="298,50"/>
        <filter val="3 540,00"/>
        <filter val="3 754,14"/>
        <filter val="3,30"/>
        <filter val="300,00"/>
        <filter val="320,00"/>
        <filter val="33,00"/>
        <filter val="34"/>
        <filter val="340,00"/>
        <filter val="35,00"/>
        <filter val="350,00"/>
        <filter val="36,00"/>
        <filter val="38,50"/>
        <filter val="383,33"/>
        <filter val="387,71"/>
        <filter val="39,29"/>
        <filter val="4,00"/>
        <filter val="40,00"/>
        <filter val="400,00"/>
        <filter val="405,00"/>
        <filter val="420,00"/>
        <filter val="43,22"/>
        <filter val="444,00"/>
        <filter val="45,00"/>
        <filter val="450,00"/>
        <filter val="455,00"/>
        <filter val="48,00"/>
        <filter val="480,00"/>
        <filter val="495,00"/>
        <filter val="5,00"/>
        <filter val="5,13"/>
        <filter val="50,00"/>
        <filter val="500,00"/>
        <filter val="550,00"/>
        <filter val="56,00"/>
        <filter val="6,00"/>
        <filter val="60,00"/>
        <filter val="648,00"/>
        <filter val="66,00"/>
        <filter val="675,00"/>
        <filter val="68,67"/>
        <filter val="70,00"/>
        <filter val="700,00"/>
        <filter val="72,60"/>
        <filter val="750,00"/>
        <filter val="76,85"/>
        <filter val="77,78"/>
        <filter val="792,24"/>
        <filter val="8,00"/>
        <filter val="80,00"/>
        <filter val="800,00"/>
        <filter val="805,00"/>
        <filter val="812,60"/>
        <filter val="84,00"/>
        <filter val="87,50"/>
        <filter val="88,00"/>
        <filter val="9,00"/>
        <filter val="90,00"/>
        <filter val="900,00"/>
        <filter val="91,67"/>
        <filter val="94,17"/>
      </filters>
    </filterColumn>
  </autoFilter>
  <mergeCells count="1005"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O200:S200"/>
    <mergeCell ref="O265:S265"/>
    <mergeCell ref="A362:Y362"/>
    <mergeCell ref="O436:S436"/>
    <mergeCell ref="D70:E70"/>
    <mergeCell ref="O279:U279"/>
    <mergeCell ref="A202:N203"/>
    <mergeCell ref="D238:E238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O17:S18"/>
    <mergeCell ref="O222:S222"/>
    <mergeCell ref="O526:S526"/>
    <mergeCell ref="O520:S520"/>
    <mergeCell ref="O234:S234"/>
    <mergeCell ref="O99:S99"/>
    <mergeCell ref="O221:S221"/>
    <mergeCell ref="I17:I18"/>
    <mergeCell ref="P6:Q6"/>
    <mergeCell ref="O29:S29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O310:S310"/>
    <mergeCell ref="O166:S166"/>
    <mergeCell ref="O372:S372"/>
    <mergeCell ref="D390:E390"/>
    <mergeCell ref="O408:S408"/>
    <mergeCell ref="O402:S40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A21:Y21"/>
    <mergeCell ref="P9:Q9"/>
    <mergeCell ref="O162:U162"/>
    <mergeCell ref="A46:Y46"/>
    <mergeCell ref="D260:E260"/>
    <mergeCell ref="O31:S31"/>
    <mergeCell ref="O34:S34"/>
    <mergeCell ref="O28:S28"/>
    <mergeCell ref="O92:S92"/>
    <mergeCell ref="O434:S434"/>
    <mergeCell ref="O334:S334"/>
    <mergeCell ref="H9:I9"/>
    <mergeCell ref="O30:S30"/>
    <mergeCell ref="D281:E281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O223:U223"/>
    <mergeCell ref="D256:E256"/>
    <mergeCell ref="A351:Y351"/>
    <mergeCell ref="O395:S395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D84:E84"/>
    <mergeCell ref="D22:E22"/>
    <mergeCell ref="D155:E155"/>
    <mergeCell ref="A223:N224"/>
    <mergeCell ref="D320:E320"/>
    <mergeCell ref="G17:G18"/>
    <mergeCell ref="O94:U94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O515:S515"/>
    <mergeCell ref="D314:E314"/>
    <mergeCell ref="O283:S283"/>
    <mergeCell ref="O268:U268"/>
    <mergeCell ref="O179:S179"/>
    <mergeCell ref="A302:N303"/>
    <mergeCell ref="A445:Y445"/>
    <mergeCell ref="O366:U366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349:U349"/>
    <mergeCell ref="O70:S7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D437:E437"/>
    <mergeCell ref="O428:U428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536:N537"/>
    <mergeCell ref="O528:S528"/>
    <mergeCell ref="D539:E539"/>
    <mergeCell ref="O173:U173"/>
    <mergeCell ref="D333:E333"/>
    <mergeCell ref="O180:S180"/>
    <mergeCell ref="D404:E404"/>
    <mergeCell ref="D526:E526"/>
    <mergeCell ref="O542:U542"/>
    <mergeCell ref="O533:S533"/>
    <mergeCell ref="A412:N413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D265:E265"/>
    <mergeCell ref="D35:E35"/>
    <mergeCell ref="O399:S399"/>
    <mergeCell ref="O184:U184"/>
    <mergeCell ref="O321:U321"/>
    <mergeCell ref="D177:E177"/>
    <mergeCell ref="D33:E33"/>
    <mergeCell ref="D226:E226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788</v>
      </c>
      <c r="D6" s="47" t="s">
        <v>789</v>
      </c>
      <c r="E6" s="47"/>
    </row>
    <row r="7" spans="2:8" x14ac:dyDescent="0.2">
      <c r="B7" s="47" t="s">
        <v>790</v>
      </c>
      <c r="C7" s="47" t="s">
        <v>791</v>
      </c>
      <c r="D7" s="47" t="s">
        <v>792</v>
      </c>
      <c r="E7" s="47"/>
    </row>
    <row r="9" spans="2:8" x14ac:dyDescent="0.2">
      <c r="B9" s="47" t="s">
        <v>793</v>
      </c>
      <c r="C9" s="47" t="s">
        <v>788</v>
      </c>
      <c r="D9" s="47"/>
      <c r="E9" s="47"/>
    </row>
    <row r="11" spans="2:8" x14ac:dyDescent="0.2">
      <c r="B11" s="47" t="s">
        <v>793</v>
      </c>
      <c r="C11" s="47" t="s">
        <v>791</v>
      </c>
      <c r="D11" s="47"/>
      <c r="E11" s="47"/>
    </row>
    <row r="13" spans="2:8" x14ac:dyDescent="0.2">
      <c r="B13" s="47" t="s">
        <v>794</v>
      </c>
      <c r="C13" s="47"/>
      <c r="D13" s="47"/>
      <c r="E13" s="47"/>
    </row>
    <row r="14" spans="2:8" x14ac:dyDescent="0.2">
      <c r="B14" s="47" t="s">
        <v>795</v>
      </c>
      <c r="C14" s="47"/>
      <c r="D14" s="47"/>
      <c r="E14" s="47"/>
    </row>
    <row r="15" spans="2:8" x14ac:dyDescent="0.2">
      <c r="B15" s="47" t="s">
        <v>796</v>
      </c>
      <c r="C15" s="47"/>
      <c r="D15" s="47"/>
      <c r="E15" s="47"/>
    </row>
    <row r="16" spans="2:8" x14ac:dyDescent="0.2">
      <c r="B16" s="47" t="s">
        <v>797</v>
      </c>
      <c r="C16" s="47"/>
      <c r="D16" s="47"/>
      <c r="E16" s="47"/>
    </row>
    <row r="17" spans="2:5" x14ac:dyDescent="0.2">
      <c r="B17" s="47" t="s">
        <v>798</v>
      </c>
      <c r="C17" s="47"/>
      <c r="D17" s="47"/>
      <c r="E17" s="47"/>
    </row>
    <row r="18" spans="2:5" x14ac:dyDescent="0.2">
      <c r="B18" s="47" t="s">
        <v>799</v>
      </c>
      <c r="C18" s="47"/>
      <c r="D18" s="47"/>
      <c r="E18" s="47"/>
    </row>
    <row r="19" spans="2:5" x14ac:dyDescent="0.2">
      <c r="B19" s="47" t="s">
        <v>800</v>
      </c>
      <c r="C19" s="47"/>
      <c r="D19" s="47"/>
      <c r="E19" s="47"/>
    </row>
    <row r="20" spans="2:5" x14ac:dyDescent="0.2">
      <c r="B20" s="47" t="s">
        <v>801</v>
      </c>
      <c r="C20" s="47"/>
      <c r="D20" s="47"/>
      <c r="E20" s="47"/>
    </row>
    <row r="21" spans="2:5" x14ac:dyDescent="0.2">
      <c r="B21" s="47" t="s">
        <v>802</v>
      </c>
      <c r="C21" s="47"/>
      <c r="D21" s="47"/>
      <c r="E21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</sheetData>
  <sheetProtection algorithmName="SHA-512" hashValue="8GZ/QFxC1yO7+h6Po5i4WW/Cx6bXdSJX7p6zapc9gxV9oiOLiKZV1rd7r0Mi8P8c63VmaZhHOycMFnE7eqPE8w==" saltValue="gzfiV68kj/BVAxIx/Ob0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