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ADF4F4-D72B-4AE1-B674-B5FCC9FA8F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X464" i="1" s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X417" i="1" s="1"/>
  <c r="O415" i="1"/>
  <c r="W413" i="1"/>
  <c r="W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BO378" i="1" s="1"/>
  <c r="O378" i="1"/>
  <c r="BN377" i="1"/>
  <c r="BL377" i="1"/>
  <c r="X377" i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N370" i="1"/>
  <c r="BL370" i="1"/>
  <c r="X370" i="1"/>
  <c r="BO370" i="1" s="1"/>
  <c r="O370" i="1"/>
  <c r="BN369" i="1"/>
  <c r="BL369" i="1"/>
  <c r="X369" i="1"/>
  <c r="O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BO358" i="1" s="1"/>
  <c r="O358" i="1"/>
  <c r="W355" i="1"/>
  <c r="W354" i="1"/>
  <c r="BN353" i="1"/>
  <c r="BL353" i="1"/>
  <c r="X353" i="1"/>
  <c r="O353" i="1"/>
  <c r="BN352" i="1"/>
  <c r="BL352" i="1"/>
  <c r="X352" i="1"/>
  <c r="O352" i="1"/>
  <c r="W350" i="1"/>
  <c r="W349" i="1"/>
  <c r="BN348" i="1"/>
  <c r="BL348" i="1"/>
  <c r="X348" i="1"/>
  <c r="O348" i="1"/>
  <c r="BN347" i="1"/>
  <c r="BL347" i="1"/>
  <c r="X347" i="1"/>
  <c r="BO347" i="1" s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N337" i="1"/>
  <c r="BL337" i="1"/>
  <c r="X337" i="1"/>
  <c r="BO337" i="1" s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BO315" i="1" s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X297" i="1" s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BO283" i="1" s="1"/>
  <c r="O283" i="1"/>
  <c r="BN282" i="1"/>
  <c r="BL282" i="1"/>
  <c r="X282" i="1"/>
  <c r="O282" i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BO275" i="1" s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N271" i="1"/>
  <c r="BL271" i="1"/>
  <c r="X271" i="1"/>
  <c r="BO271" i="1" s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X269" i="1" s="1"/>
  <c r="O265" i="1"/>
  <c r="W263" i="1"/>
  <c r="W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N259" i="1"/>
  <c r="BL259" i="1"/>
  <c r="X259" i="1"/>
  <c r="BO259" i="1" s="1"/>
  <c r="O259" i="1"/>
  <c r="BN258" i="1"/>
  <c r="BL258" i="1"/>
  <c r="X258" i="1"/>
  <c r="BO258" i="1" s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O248" i="1" s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W241" i="1"/>
  <c r="W240" i="1"/>
  <c r="BN239" i="1"/>
  <c r="BL239" i="1"/>
  <c r="X239" i="1"/>
  <c r="BO239" i="1" s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BO233" i="1" s="1"/>
  <c r="BN232" i="1"/>
  <c r="BL232" i="1"/>
  <c r="X232" i="1"/>
  <c r="O232" i="1"/>
  <c r="W229" i="1"/>
  <c r="W228" i="1"/>
  <c r="BN227" i="1"/>
  <c r="BL227" i="1"/>
  <c r="X227" i="1"/>
  <c r="BO227" i="1" s="1"/>
  <c r="O227" i="1"/>
  <c r="BN226" i="1"/>
  <c r="BL226" i="1"/>
  <c r="X226" i="1"/>
  <c r="X228" i="1" s="1"/>
  <c r="O226" i="1"/>
  <c r="W224" i="1"/>
  <c r="W223" i="1"/>
  <c r="BO222" i="1"/>
  <c r="BN222" i="1"/>
  <c r="BM222" i="1"/>
  <c r="BL222" i="1"/>
  <c r="Y222" i="1"/>
  <c r="X222" i="1"/>
  <c r="O222" i="1"/>
  <c r="BN221" i="1"/>
  <c r="BL221" i="1"/>
  <c r="X221" i="1"/>
  <c r="BO221" i="1" s="1"/>
  <c r="O221" i="1"/>
  <c r="BN220" i="1"/>
  <c r="BL220" i="1"/>
  <c r="X220" i="1"/>
  <c r="BO220" i="1" s="1"/>
  <c r="O220" i="1"/>
  <c r="BN219" i="1"/>
  <c r="BL219" i="1"/>
  <c r="X219" i="1"/>
  <c r="BO219" i="1" s="1"/>
  <c r="O219" i="1"/>
  <c r="BN218" i="1"/>
  <c r="BL218" i="1"/>
  <c r="X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BO206" i="1" s="1"/>
  <c r="BN205" i="1"/>
  <c r="BL205" i="1"/>
  <c r="X205" i="1"/>
  <c r="O205" i="1"/>
  <c r="W203" i="1"/>
  <c r="W202" i="1"/>
  <c r="BN201" i="1"/>
  <c r="BL201" i="1"/>
  <c r="X201" i="1"/>
  <c r="BO201" i="1" s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O186" i="1"/>
  <c r="W184" i="1"/>
  <c r="W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BO177" i="1" s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W173" i="1"/>
  <c r="W172" i="1"/>
  <c r="BN171" i="1"/>
  <c r="BL171" i="1"/>
  <c r="X171" i="1"/>
  <c r="BO171" i="1" s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N165" i="1"/>
  <c r="BL165" i="1"/>
  <c r="X165" i="1"/>
  <c r="BO165" i="1" s="1"/>
  <c r="O165" i="1"/>
  <c r="W162" i="1"/>
  <c r="W161" i="1"/>
  <c r="BN160" i="1"/>
  <c r="BL160" i="1"/>
  <c r="X160" i="1"/>
  <c r="BO160" i="1" s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X122" i="1" s="1"/>
  <c r="O107" i="1"/>
  <c r="W105" i="1"/>
  <c r="W104" i="1"/>
  <c r="BN103" i="1"/>
  <c r="BL103" i="1"/>
  <c r="X103" i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X95" i="1" s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O34" i="1"/>
  <c r="BN33" i="1"/>
  <c r="BL33" i="1"/>
  <c r="X33" i="1"/>
  <c r="BO33" i="1" s="1"/>
  <c r="O33" i="1"/>
  <c r="BN32" i="1"/>
  <c r="BL32" i="1"/>
  <c r="X32" i="1"/>
  <c r="BN31" i="1"/>
  <c r="BL31" i="1"/>
  <c r="X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H9" i="1" s="1"/>
  <c r="D7" i="1"/>
  <c r="P6" i="1"/>
  <c r="O2" i="1"/>
  <c r="BO217" i="1" l="1"/>
  <c r="BM217" i="1"/>
  <c r="BO218" i="1"/>
  <c r="BM218" i="1"/>
  <c r="Y218" i="1"/>
  <c r="BO254" i="1"/>
  <c r="BM254" i="1"/>
  <c r="Y254" i="1"/>
  <c r="BO256" i="1"/>
  <c r="BM256" i="1"/>
  <c r="Y256" i="1"/>
  <c r="BO267" i="1"/>
  <c r="BM267" i="1"/>
  <c r="Y267" i="1"/>
  <c r="BO281" i="1"/>
  <c r="BM281" i="1"/>
  <c r="Y281" i="1"/>
  <c r="BO327" i="1"/>
  <c r="BM327" i="1"/>
  <c r="Y327" i="1"/>
  <c r="BO353" i="1"/>
  <c r="BM353" i="1"/>
  <c r="Y353" i="1"/>
  <c r="BO401" i="1"/>
  <c r="BM401" i="1"/>
  <c r="Y401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0" i="1"/>
  <c r="BM480" i="1"/>
  <c r="Y480" i="1"/>
  <c r="W553" i="1"/>
  <c r="Y33" i="1"/>
  <c r="BM33" i="1"/>
  <c r="Y74" i="1"/>
  <c r="BM74" i="1"/>
  <c r="Y82" i="1"/>
  <c r="BM82" i="1"/>
  <c r="Y98" i="1"/>
  <c r="BM98" i="1"/>
  <c r="Y110" i="1"/>
  <c r="BM110" i="1"/>
  <c r="Y126" i="1"/>
  <c r="BM126" i="1"/>
  <c r="Y154" i="1"/>
  <c r="BM154" i="1"/>
  <c r="Y165" i="1"/>
  <c r="BM165" i="1"/>
  <c r="Y179" i="1"/>
  <c r="BM179" i="1"/>
  <c r="Y195" i="1"/>
  <c r="BM195" i="1"/>
  <c r="Y196" i="1"/>
  <c r="BM196" i="1"/>
  <c r="Y197" i="1"/>
  <c r="BM197" i="1"/>
  <c r="Y198" i="1"/>
  <c r="BM198" i="1"/>
  <c r="Y199" i="1"/>
  <c r="BM199" i="1"/>
  <c r="Y200" i="1"/>
  <c r="BM200" i="1"/>
  <c r="X211" i="1"/>
  <c r="Y207" i="1"/>
  <c r="BM207" i="1"/>
  <c r="Y208" i="1"/>
  <c r="BM208" i="1"/>
  <c r="Y209" i="1"/>
  <c r="BM209" i="1"/>
  <c r="X224" i="1"/>
  <c r="Y217" i="1"/>
  <c r="BO253" i="1"/>
  <c r="BM253" i="1"/>
  <c r="Y253" i="1"/>
  <c r="BO255" i="1"/>
  <c r="BM255" i="1"/>
  <c r="Y255" i="1"/>
  <c r="BO257" i="1"/>
  <c r="BM257" i="1"/>
  <c r="Y257" i="1"/>
  <c r="BO277" i="1"/>
  <c r="BM277" i="1"/>
  <c r="Y277" i="1"/>
  <c r="BO295" i="1"/>
  <c r="BM295" i="1"/>
  <c r="Y295" i="1"/>
  <c r="BO335" i="1"/>
  <c r="BM335" i="1"/>
  <c r="Y335" i="1"/>
  <c r="BO372" i="1"/>
  <c r="BM372" i="1"/>
  <c r="Y372" i="1"/>
  <c r="BO416" i="1"/>
  <c r="BM416" i="1"/>
  <c r="Y416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L561" i="1"/>
  <c r="X296" i="1"/>
  <c r="BO391" i="1"/>
  <c r="BM391" i="1"/>
  <c r="Y391" i="1"/>
  <c r="BO393" i="1"/>
  <c r="BM393" i="1"/>
  <c r="Y393" i="1"/>
  <c r="BO397" i="1"/>
  <c r="BM397" i="1"/>
  <c r="Y397" i="1"/>
  <c r="BO406" i="1"/>
  <c r="BM406" i="1"/>
  <c r="Y406" i="1"/>
  <c r="BO410" i="1"/>
  <c r="BM410" i="1"/>
  <c r="Y410" i="1"/>
  <c r="BO438" i="1"/>
  <c r="BM438" i="1"/>
  <c r="Y438" i="1"/>
  <c r="BO463" i="1"/>
  <c r="BM463" i="1"/>
  <c r="Y463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Y23" i="1"/>
  <c r="BM23" i="1"/>
  <c r="W551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Y100" i="1"/>
  <c r="BM100" i="1"/>
  <c r="Y108" i="1"/>
  <c r="BM108" i="1"/>
  <c r="Y112" i="1"/>
  <c r="BM112" i="1"/>
  <c r="Y118" i="1"/>
  <c r="BM118" i="1"/>
  <c r="X130" i="1"/>
  <c r="Y128" i="1"/>
  <c r="BM128" i="1"/>
  <c r="F561" i="1"/>
  <c r="Y137" i="1"/>
  <c r="BM137" i="1"/>
  <c r="G561" i="1"/>
  <c r="H561" i="1"/>
  <c r="Y156" i="1"/>
  <c r="BM156" i="1"/>
  <c r="Y160" i="1"/>
  <c r="BM160" i="1"/>
  <c r="Y171" i="1"/>
  <c r="BM171" i="1"/>
  <c r="X183" i="1"/>
  <c r="Y177" i="1"/>
  <c r="BM177" i="1"/>
  <c r="Y181" i="1"/>
  <c r="BM181" i="1"/>
  <c r="X202" i="1"/>
  <c r="Y193" i="1"/>
  <c r="BM193" i="1"/>
  <c r="Y214" i="1"/>
  <c r="BM214" i="1"/>
  <c r="BO214" i="1"/>
  <c r="Y215" i="1"/>
  <c r="BM215" i="1"/>
  <c r="Y220" i="1"/>
  <c r="BM220" i="1"/>
  <c r="Y226" i="1"/>
  <c r="BM226" i="1"/>
  <c r="BO226" i="1"/>
  <c r="K561" i="1"/>
  <c r="Y234" i="1"/>
  <c r="BM234" i="1"/>
  <c r="Y239" i="1"/>
  <c r="BM239" i="1"/>
  <c r="Y259" i="1"/>
  <c r="BM259" i="1"/>
  <c r="Y265" i="1"/>
  <c r="BM265" i="1"/>
  <c r="BO265" i="1"/>
  <c r="Y271" i="1"/>
  <c r="BM271" i="1"/>
  <c r="Y275" i="1"/>
  <c r="BM275" i="1"/>
  <c r="Y283" i="1"/>
  <c r="BM283" i="1"/>
  <c r="Y293" i="1"/>
  <c r="BM293" i="1"/>
  <c r="BO293" i="1"/>
  <c r="Y315" i="1"/>
  <c r="BM315" i="1"/>
  <c r="Y329" i="1"/>
  <c r="BM329" i="1"/>
  <c r="Y333" i="1"/>
  <c r="BM333" i="1"/>
  <c r="Y337" i="1"/>
  <c r="BM337" i="1"/>
  <c r="X343" i="1"/>
  <c r="Y347" i="1"/>
  <c r="BM347" i="1"/>
  <c r="Y358" i="1"/>
  <c r="BM358" i="1"/>
  <c r="Y370" i="1"/>
  <c r="BM370" i="1"/>
  <c r="Y378" i="1"/>
  <c r="BM378" i="1"/>
  <c r="X386" i="1"/>
  <c r="BO384" i="1"/>
  <c r="BM384" i="1"/>
  <c r="Y384" i="1"/>
  <c r="BO392" i="1"/>
  <c r="BM392" i="1"/>
  <c r="Y392" i="1"/>
  <c r="BO394" i="1"/>
  <c r="BM394" i="1"/>
  <c r="Y394" i="1"/>
  <c r="BO405" i="1"/>
  <c r="BM405" i="1"/>
  <c r="Y405" i="1"/>
  <c r="BO409" i="1"/>
  <c r="BM409" i="1"/>
  <c r="Y409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X424" i="1"/>
  <c r="X423" i="1"/>
  <c r="X504" i="1"/>
  <c r="X503" i="1"/>
  <c r="B561" i="1"/>
  <c r="X25" i="1"/>
  <c r="BO22" i="1"/>
  <c r="BM22" i="1"/>
  <c r="Y22" i="1"/>
  <c r="Y24" i="1" s="1"/>
  <c r="F10" i="1"/>
  <c r="J9" i="1"/>
  <c r="F9" i="1"/>
  <c r="A10" i="1"/>
  <c r="W552" i="1"/>
  <c r="W554" i="1" s="1"/>
  <c r="X24" i="1"/>
  <c r="BO28" i="1"/>
  <c r="BM28" i="1"/>
  <c r="Y28" i="1"/>
  <c r="BO31" i="1"/>
  <c r="BM31" i="1"/>
  <c r="Y31" i="1"/>
  <c r="BO34" i="1"/>
  <c r="BM34" i="1"/>
  <c r="Y34" i="1"/>
  <c r="BO61" i="1"/>
  <c r="BM61" i="1"/>
  <c r="Y61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93" i="1"/>
  <c r="BM93" i="1"/>
  <c r="Y93" i="1"/>
  <c r="X104" i="1"/>
  <c r="BO97" i="1"/>
  <c r="BM97" i="1"/>
  <c r="Y97" i="1"/>
  <c r="X105" i="1"/>
  <c r="BO101" i="1"/>
  <c r="BM101" i="1"/>
  <c r="Y101" i="1"/>
  <c r="BO30" i="1"/>
  <c r="BM30" i="1"/>
  <c r="Y30" i="1"/>
  <c r="BO32" i="1"/>
  <c r="BM32" i="1"/>
  <c r="Y32" i="1"/>
  <c r="X36" i="1"/>
  <c r="BO54" i="1"/>
  <c r="BM54" i="1"/>
  <c r="Y54" i="1"/>
  <c r="Y55" i="1" s="1"/>
  <c r="X56" i="1"/>
  <c r="D561" i="1"/>
  <c r="X63" i="1"/>
  <c r="BO59" i="1"/>
  <c r="BM59" i="1"/>
  <c r="Y59" i="1"/>
  <c r="BO62" i="1"/>
  <c r="BM62" i="1"/>
  <c r="Y62" i="1"/>
  <c r="X64" i="1"/>
  <c r="E561" i="1"/>
  <c r="X88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3" i="1"/>
  <c r="BM83" i="1"/>
  <c r="Y83" i="1"/>
  <c r="BO87" i="1"/>
  <c r="BM87" i="1"/>
  <c r="Y87" i="1"/>
  <c r="X89" i="1"/>
  <c r="X94" i="1"/>
  <c r="BO91" i="1"/>
  <c r="BM91" i="1"/>
  <c r="Y91" i="1"/>
  <c r="BO99" i="1"/>
  <c r="BM99" i="1"/>
  <c r="Y99" i="1"/>
  <c r="BO103" i="1"/>
  <c r="BM103" i="1"/>
  <c r="Y103" i="1"/>
  <c r="X123" i="1"/>
  <c r="X131" i="1"/>
  <c r="X140" i="1"/>
  <c r="X150" i="1"/>
  <c r="X184" i="1"/>
  <c r="X203" i="1"/>
  <c r="X210" i="1"/>
  <c r="X223" i="1"/>
  <c r="X229" i="1"/>
  <c r="X240" i="1"/>
  <c r="X250" i="1"/>
  <c r="X262" i="1"/>
  <c r="X268" i="1"/>
  <c r="X279" i="1"/>
  <c r="BO282" i="1"/>
  <c r="BM282" i="1"/>
  <c r="Y282" i="1"/>
  <c r="Y284" i="1" s="1"/>
  <c r="BO288" i="1"/>
  <c r="BM288" i="1"/>
  <c r="Y288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BO328" i="1"/>
  <c r="BM328" i="1"/>
  <c r="Y328" i="1"/>
  <c r="BO332" i="1"/>
  <c r="BM332" i="1"/>
  <c r="Y332" i="1"/>
  <c r="BO336" i="1"/>
  <c r="BM336" i="1"/>
  <c r="Y336" i="1"/>
  <c r="BO348" i="1"/>
  <c r="BM348" i="1"/>
  <c r="Y348" i="1"/>
  <c r="X350" i="1"/>
  <c r="X355" i="1"/>
  <c r="BO352" i="1"/>
  <c r="BM352" i="1"/>
  <c r="Y352" i="1"/>
  <c r="Y354" i="1" s="1"/>
  <c r="BO365" i="1"/>
  <c r="BM365" i="1"/>
  <c r="Y365" i="1"/>
  <c r="X367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Y379" i="1" s="1"/>
  <c r="BO390" i="1"/>
  <c r="BM390" i="1"/>
  <c r="Y390" i="1"/>
  <c r="BO396" i="1"/>
  <c r="BM396" i="1"/>
  <c r="Y396" i="1"/>
  <c r="BO399" i="1"/>
  <c r="BM399" i="1"/>
  <c r="Y399" i="1"/>
  <c r="BO402" i="1"/>
  <c r="BM402" i="1"/>
  <c r="Y402" i="1"/>
  <c r="BO404" i="1"/>
  <c r="BM404" i="1"/>
  <c r="Y404" i="1"/>
  <c r="BO408" i="1"/>
  <c r="BM408" i="1"/>
  <c r="Y408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J561" i="1"/>
  <c r="X161" i="1"/>
  <c r="X168" i="1"/>
  <c r="X172" i="1"/>
  <c r="W555" i="1"/>
  <c r="C561" i="1"/>
  <c r="X55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BO153" i="1"/>
  <c r="Y155" i="1"/>
  <c r="BM155" i="1"/>
  <c r="Y157" i="1"/>
  <c r="BM157" i="1"/>
  <c r="Y159" i="1"/>
  <c r="BM159" i="1"/>
  <c r="X162" i="1"/>
  <c r="I561" i="1"/>
  <c r="Y166" i="1"/>
  <c r="Y167" i="1" s="1"/>
  <c r="BM166" i="1"/>
  <c r="X167" i="1"/>
  <c r="Y170" i="1"/>
  <c r="Y172" i="1" s="1"/>
  <c r="BM170" i="1"/>
  <c r="BO170" i="1"/>
  <c r="Y176" i="1"/>
  <c r="BM176" i="1"/>
  <c r="Y178" i="1"/>
  <c r="BM178" i="1"/>
  <c r="Y180" i="1"/>
  <c r="BM180" i="1"/>
  <c r="Y182" i="1"/>
  <c r="BM182" i="1"/>
  <c r="Y186" i="1"/>
  <c r="BM186" i="1"/>
  <c r="BO186" i="1"/>
  <c r="Y189" i="1"/>
  <c r="BM189" i="1"/>
  <c r="Y190" i="1"/>
  <c r="BM190" i="1"/>
  <c r="Y192" i="1"/>
  <c r="BM192" i="1"/>
  <c r="Y194" i="1"/>
  <c r="BM194" i="1"/>
  <c r="Y201" i="1"/>
  <c r="BM201" i="1"/>
  <c r="Y205" i="1"/>
  <c r="BM205" i="1"/>
  <c r="BO205" i="1"/>
  <c r="Y206" i="1"/>
  <c r="BM206" i="1"/>
  <c r="Y216" i="1"/>
  <c r="BM216" i="1"/>
  <c r="Y219" i="1"/>
  <c r="BM219" i="1"/>
  <c r="Y221" i="1"/>
  <c r="BM221" i="1"/>
  <c r="Y227" i="1"/>
  <c r="Y228" i="1" s="1"/>
  <c r="BM227" i="1"/>
  <c r="Y232" i="1"/>
  <c r="BM232" i="1"/>
  <c r="BO232" i="1"/>
  <c r="Y233" i="1"/>
  <c r="BM233" i="1"/>
  <c r="Y235" i="1"/>
  <c r="BM235" i="1"/>
  <c r="Y238" i="1"/>
  <c r="BM238" i="1"/>
  <c r="X241" i="1"/>
  <c r="Y244" i="1"/>
  <c r="BM244" i="1"/>
  <c r="BO244" i="1"/>
  <c r="Y245" i="1"/>
  <c r="BM245" i="1"/>
  <c r="Y246" i="1"/>
  <c r="BM246" i="1"/>
  <c r="Y247" i="1"/>
  <c r="BM247" i="1"/>
  <c r="Y248" i="1"/>
  <c r="BM248" i="1"/>
  <c r="X249" i="1"/>
  <c r="N561" i="1"/>
  <c r="Y258" i="1"/>
  <c r="BM258" i="1"/>
  <c r="Y260" i="1"/>
  <c r="BM260" i="1"/>
  <c r="X263" i="1"/>
  <c r="Y266" i="1"/>
  <c r="Y268" i="1" s="1"/>
  <c r="BM266" i="1"/>
  <c r="X278" i="1"/>
  <c r="Y272" i="1"/>
  <c r="BM272" i="1"/>
  <c r="Y274" i="1"/>
  <c r="BM274" i="1"/>
  <c r="Y276" i="1"/>
  <c r="BM276" i="1"/>
  <c r="X285" i="1"/>
  <c r="X284" i="1"/>
  <c r="X291" i="1"/>
  <c r="BO287" i="1"/>
  <c r="BM287" i="1"/>
  <c r="Y287" i="1"/>
  <c r="Y290" i="1" s="1"/>
  <c r="X290" i="1"/>
  <c r="BO294" i="1"/>
  <c r="BM294" i="1"/>
  <c r="Y294" i="1"/>
  <c r="Y296" i="1" s="1"/>
  <c r="O561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Y349" i="1" s="1"/>
  <c r="X354" i="1"/>
  <c r="BO359" i="1"/>
  <c r="BM359" i="1"/>
  <c r="Y359" i="1"/>
  <c r="Y360" i="1" s="1"/>
  <c r="X361" i="1"/>
  <c r="X366" i="1"/>
  <c r="BO363" i="1"/>
  <c r="BM363" i="1"/>
  <c r="Y363" i="1"/>
  <c r="BO371" i="1"/>
  <c r="BM371" i="1"/>
  <c r="Y371" i="1"/>
  <c r="X379" i="1"/>
  <c r="BO385" i="1"/>
  <c r="BM385" i="1"/>
  <c r="Y385" i="1"/>
  <c r="Y386" i="1" s="1"/>
  <c r="X387" i="1"/>
  <c r="X412" i="1"/>
  <c r="BO389" i="1"/>
  <c r="BM389" i="1"/>
  <c r="Y389" i="1"/>
  <c r="BO395" i="1"/>
  <c r="BM395" i="1"/>
  <c r="Y395" i="1"/>
  <c r="BO398" i="1"/>
  <c r="BM398" i="1"/>
  <c r="Y398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S561" i="1"/>
  <c r="X302" i="1"/>
  <c r="R561" i="1"/>
  <c r="X360" i="1"/>
  <c r="BO421" i="1"/>
  <c r="BM421" i="1"/>
  <c r="Y421" i="1"/>
  <c r="Y423" i="1" s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366" i="1" l="1"/>
  <c r="Y94" i="1"/>
  <c r="Y223" i="1"/>
  <c r="Y183" i="1"/>
  <c r="Y278" i="1"/>
  <c r="Y262" i="1"/>
  <c r="Y210" i="1"/>
  <c r="Y161" i="1"/>
  <c r="Y149" i="1"/>
  <c r="Y139" i="1"/>
  <c r="Y122" i="1"/>
  <c r="Y63" i="1"/>
  <c r="Y36" i="1"/>
  <c r="Y529" i="1"/>
  <c r="Y549" i="1"/>
  <c r="Y536" i="1"/>
  <c r="Y412" i="1"/>
  <c r="Y338" i="1"/>
  <c r="Y249" i="1"/>
  <c r="Y240" i="1"/>
  <c r="Y202" i="1"/>
  <c r="Y130" i="1"/>
  <c r="Y497" i="1"/>
  <c r="Y483" i="1"/>
  <c r="Y317" i="1"/>
  <c r="Y88" i="1"/>
  <c r="X555" i="1"/>
  <c r="X553" i="1"/>
  <c r="Y521" i="1"/>
  <c r="Y439" i="1"/>
  <c r="Y374" i="1"/>
  <c r="Y104" i="1"/>
  <c r="Y556" i="1" s="1"/>
  <c r="X552" i="1"/>
  <c r="X551" i="1"/>
  <c r="X554" i="1" l="1"/>
</calcChain>
</file>

<file path=xl/sharedStrings.xml><?xml version="1.0" encoding="utf-8"?>
<sst xmlns="http://schemas.openxmlformats.org/spreadsheetml/2006/main" count="2441" uniqueCount="823">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</sst>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108" sqref="AA1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74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15" t="s">
        <v>8</v>
      </c>
      <c r="B5" s="484"/>
      <c r="C5" s="485"/>
      <c r="D5" s="416"/>
      <c r="E5" s="418"/>
      <c r="F5" s="727" t="s">
        <v>9</v>
      </c>
      <c r="G5" s="485"/>
      <c r="H5" s="416" t="s">
        <v>822</v>
      </c>
      <c r="I5" s="417"/>
      <c r="J5" s="417"/>
      <c r="K5" s="417"/>
      <c r="L5" s="418"/>
      <c r="M5" s="58"/>
      <c r="O5" s="24" t="s">
        <v>10</v>
      </c>
      <c r="P5" s="770">
        <v>45495</v>
      </c>
      <c r="Q5" s="537"/>
      <c r="S5" s="633" t="s">
        <v>11</v>
      </c>
      <c r="T5" s="441"/>
      <c r="U5" s="635" t="s">
        <v>12</v>
      </c>
      <c r="V5" s="537"/>
      <c r="AA5" s="51"/>
      <c r="AB5" s="51"/>
      <c r="AC5" s="51"/>
    </row>
    <row r="6" spans="1:30" s="378" customFormat="1" ht="24" customHeight="1" x14ac:dyDescent="0.2">
      <c r="A6" s="515" t="s">
        <v>13</v>
      </c>
      <c r="B6" s="484"/>
      <c r="C6" s="485"/>
      <c r="D6" s="699" t="s">
        <v>14</v>
      </c>
      <c r="E6" s="700"/>
      <c r="F6" s="700"/>
      <c r="G6" s="700"/>
      <c r="H6" s="700"/>
      <c r="I6" s="700"/>
      <c r="J6" s="700"/>
      <c r="K6" s="700"/>
      <c r="L6" s="537"/>
      <c r="M6" s="59"/>
      <c r="O6" s="24" t="s">
        <v>15</v>
      </c>
      <c r="P6" s="532" t="str">
        <f>IF(P5=0," ",CHOOSE(WEEKDAY(P5,2),"Понедельник","Вторник","Среда","Четверг","Пятница","Суббота","Воскресенье"))</f>
        <v>Понедельник</v>
      </c>
      <c r="Q6" s="391"/>
      <c r="S6" s="440" t="s">
        <v>16</v>
      </c>
      <c r="T6" s="441"/>
      <c r="U6" s="692" t="s">
        <v>17</v>
      </c>
      <c r="V6" s="40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7" t="str">
        <f>IFERROR(VLOOKUP(DeliveryAddress,Table,3,0),1)</f>
        <v>5</v>
      </c>
      <c r="E7" s="618"/>
      <c r="F7" s="618"/>
      <c r="G7" s="618"/>
      <c r="H7" s="618"/>
      <c r="I7" s="618"/>
      <c r="J7" s="618"/>
      <c r="K7" s="618"/>
      <c r="L7" s="592"/>
      <c r="M7" s="60"/>
      <c r="O7" s="24"/>
      <c r="P7" s="42"/>
      <c r="Q7" s="42"/>
      <c r="S7" s="393"/>
      <c r="T7" s="441"/>
      <c r="U7" s="693"/>
      <c r="V7" s="694"/>
      <c r="AA7" s="51"/>
      <c r="AB7" s="51"/>
      <c r="AC7" s="51"/>
    </row>
    <row r="8" spans="1:30" s="378" customFormat="1" ht="25.5" customHeight="1" x14ac:dyDescent="0.2">
      <c r="A8" s="775" t="s">
        <v>18</v>
      </c>
      <c r="B8" s="387"/>
      <c r="C8" s="388"/>
      <c r="D8" s="480"/>
      <c r="E8" s="481"/>
      <c r="F8" s="481"/>
      <c r="G8" s="481"/>
      <c r="H8" s="481"/>
      <c r="I8" s="481"/>
      <c r="J8" s="481"/>
      <c r="K8" s="481"/>
      <c r="L8" s="482"/>
      <c r="M8" s="61"/>
      <c r="O8" s="24" t="s">
        <v>19</v>
      </c>
      <c r="P8" s="591">
        <v>0.41666666666666669</v>
      </c>
      <c r="Q8" s="592"/>
      <c r="S8" s="393"/>
      <c r="T8" s="441"/>
      <c r="U8" s="693"/>
      <c r="V8" s="694"/>
      <c r="AA8" s="51"/>
      <c r="AB8" s="51"/>
      <c r="AC8" s="51"/>
    </row>
    <row r="9" spans="1:30" s="378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8"/>
      <c r="E9" s="569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380"/>
      <c r="O9" s="26" t="s">
        <v>20</v>
      </c>
      <c r="P9" s="571"/>
      <c r="Q9" s="572"/>
      <c r="S9" s="393"/>
      <c r="T9" s="441"/>
      <c r="U9" s="695"/>
      <c r="V9" s="696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8"/>
      <c r="E10" s="569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7" t="str">
        <f>IFERROR(VLOOKUP($D$10,Proxy,2,FALSE),"")</f>
        <v/>
      </c>
      <c r="I10" s="393"/>
      <c r="J10" s="393"/>
      <c r="K10" s="393"/>
      <c r="L10" s="393"/>
      <c r="M10" s="377"/>
      <c r="O10" s="26" t="s">
        <v>21</v>
      </c>
      <c r="P10" s="648"/>
      <c r="Q10" s="649"/>
      <c r="T10" s="24" t="s">
        <v>22</v>
      </c>
      <c r="U10" s="399" t="s">
        <v>23</v>
      </c>
      <c r="V10" s="40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30" t="s">
        <v>27</v>
      </c>
      <c r="V11" s="572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4" t="s">
        <v>28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2"/>
      <c r="O12" s="24" t="s">
        <v>29</v>
      </c>
      <c r="P12" s="591"/>
      <c r="Q12" s="592"/>
      <c r="R12" s="23"/>
      <c r="T12" s="24"/>
      <c r="U12" s="498"/>
      <c r="V12" s="393"/>
      <c r="AA12" s="51"/>
      <c r="AB12" s="51"/>
      <c r="AC12" s="51"/>
    </row>
    <row r="13" spans="1:30" s="378" customFormat="1" ht="23.25" customHeight="1" x14ac:dyDescent="0.2">
      <c r="A13" s="724" t="s">
        <v>30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2"/>
      <c r="N13" s="26"/>
      <c r="O13" s="26" t="s">
        <v>31</v>
      </c>
      <c r="P13" s="630"/>
      <c r="Q13" s="572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4" t="s">
        <v>32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3"/>
      <c r="O15" s="543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4"/>
      <c r="P16" s="544"/>
      <c r="Q16" s="544"/>
      <c r="R16" s="544"/>
      <c r="S16" s="54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5" t="s">
        <v>35</v>
      </c>
      <c r="B17" s="425" t="s">
        <v>36</v>
      </c>
      <c r="C17" s="542" t="s">
        <v>37</v>
      </c>
      <c r="D17" s="425" t="s">
        <v>38</v>
      </c>
      <c r="E17" s="52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521"/>
      <c r="Q17" s="521"/>
      <c r="R17" s="521"/>
      <c r="S17" s="522"/>
      <c r="T17" s="758" t="s">
        <v>49</v>
      </c>
      <c r="U17" s="485"/>
      <c r="V17" s="425" t="s">
        <v>50</v>
      </c>
      <c r="W17" s="425" t="s">
        <v>51</v>
      </c>
      <c r="X17" s="783" t="s">
        <v>52</v>
      </c>
      <c r="Y17" s="425" t="s">
        <v>53</v>
      </c>
      <c r="Z17" s="464" t="s">
        <v>54</v>
      </c>
      <c r="AA17" s="464" t="s">
        <v>55</v>
      </c>
      <c r="AB17" s="464" t="s">
        <v>56</v>
      </c>
      <c r="AC17" s="465"/>
      <c r="AD17" s="466"/>
      <c r="AE17" s="487"/>
      <c r="BB17" s="756" t="s">
        <v>57</v>
      </c>
    </row>
    <row r="18" spans="1:67" ht="14.25" customHeight="1" x14ac:dyDescent="0.2">
      <c r="A18" s="426"/>
      <c r="B18" s="426"/>
      <c r="C18" s="426"/>
      <c r="D18" s="523"/>
      <c r="E18" s="525"/>
      <c r="F18" s="426"/>
      <c r="G18" s="426"/>
      <c r="H18" s="426"/>
      <c r="I18" s="426"/>
      <c r="J18" s="426"/>
      <c r="K18" s="426"/>
      <c r="L18" s="426"/>
      <c r="M18" s="426"/>
      <c r="N18" s="426"/>
      <c r="O18" s="523"/>
      <c r="P18" s="524"/>
      <c r="Q18" s="524"/>
      <c r="R18" s="524"/>
      <c r="S18" s="525"/>
      <c r="T18" s="379" t="s">
        <v>58</v>
      </c>
      <c r="U18" s="379" t="s">
        <v>59</v>
      </c>
      <c r="V18" s="426"/>
      <c r="W18" s="426"/>
      <c r="X18" s="784"/>
      <c r="Y18" s="426"/>
      <c r="Z18" s="657"/>
      <c r="AA18" s="657"/>
      <c r="AB18" s="467"/>
      <c r="AC18" s="468"/>
      <c r="AD18" s="469"/>
      <c r="AE18" s="488"/>
      <c r="BB18" s="393"/>
    </row>
    <row r="19" spans="1:67" ht="27.75" hidden="1" customHeight="1" x14ac:dyDescent="0.2">
      <c r="A19" s="412" t="s">
        <v>60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8"/>
      <c r="AA19" s="48"/>
    </row>
    <row r="20" spans="1:67" ht="16.5" hidden="1" customHeight="1" x14ac:dyDescent="0.25">
      <c r="A20" s="434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6"/>
      <c r="AA20" s="376"/>
    </row>
    <row r="21" spans="1:67" ht="14.25" hidden="1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1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1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8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09"/>
      <c r="O24" s="386" t="s">
        <v>70</v>
      </c>
      <c r="P24" s="387"/>
      <c r="Q24" s="387"/>
      <c r="R24" s="387"/>
      <c r="S24" s="387"/>
      <c r="T24" s="387"/>
      <c r="U24" s="38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09"/>
      <c r="O25" s="386" t="s">
        <v>70</v>
      </c>
      <c r="P25" s="387"/>
      <c r="Q25" s="387"/>
      <c r="R25" s="387"/>
      <c r="S25" s="387"/>
      <c r="T25" s="387"/>
      <c r="U25" s="38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1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1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5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1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0"/>
      <c r="Q29" s="390"/>
      <c r="R29" s="390"/>
      <c r="S29" s="391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1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58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0"/>
      <c r="Q30" s="390"/>
      <c r="R30" s="390"/>
      <c r="S30" s="391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1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573" t="s">
        <v>82</v>
      </c>
      <c r="P31" s="390"/>
      <c r="Q31" s="390"/>
      <c r="R31" s="390"/>
      <c r="S31" s="391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7">
        <v>4680115881853</v>
      </c>
      <c r="E32" s="391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70" t="s">
        <v>85</v>
      </c>
      <c r="P32" s="390"/>
      <c r="Q32" s="390"/>
      <c r="R32" s="390"/>
      <c r="S32" s="391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7">
        <v>4680115881853</v>
      </c>
      <c r="E33" s="391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0"/>
      <c r="Q33" s="390"/>
      <c r="R33" s="390"/>
      <c r="S33" s="391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1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5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0"/>
      <c r="Q34" s="390"/>
      <c r="R34" s="390"/>
      <c r="S34" s="391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1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0"/>
      <c r="Q35" s="390"/>
      <c r="R35" s="390"/>
      <c r="S35" s="391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409"/>
      <c r="O36" s="386" t="s">
        <v>70</v>
      </c>
      <c r="P36" s="387"/>
      <c r="Q36" s="387"/>
      <c r="R36" s="387"/>
      <c r="S36" s="387"/>
      <c r="T36" s="387"/>
      <c r="U36" s="38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409"/>
      <c r="O37" s="386" t="s">
        <v>70</v>
      </c>
      <c r="P37" s="387"/>
      <c r="Q37" s="387"/>
      <c r="R37" s="387"/>
      <c r="S37" s="387"/>
      <c r="T37" s="387"/>
      <c r="U37" s="38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92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1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0"/>
      <c r="Q39" s="390"/>
      <c r="R39" s="390"/>
      <c r="S39" s="391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409"/>
      <c r="O40" s="386" t="s">
        <v>70</v>
      </c>
      <c r="P40" s="387"/>
      <c r="Q40" s="387"/>
      <c r="R40" s="387"/>
      <c r="S40" s="387"/>
      <c r="T40" s="387"/>
      <c r="U40" s="38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409"/>
      <c r="O41" s="386" t="s">
        <v>70</v>
      </c>
      <c r="P41" s="387"/>
      <c r="Q41" s="387"/>
      <c r="R41" s="387"/>
      <c r="S41" s="387"/>
      <c r="T41" s="387"/>
      <c r="U41" s="38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92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1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0"/>
      <c r="Q43" s="390"/>
      <c r="R43" s="390"/>
      <c r="S43" s="391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409"/>
      <c r="O44" s="386" t="s">
        <v>70</v>
      </c>
      <c r="P44" s="387"/>
      <c r="Q44" s="387"/>
      <c r="R44" s="387"/>
      <c r="S44" s="387"/>
      <c r="T44" s="387"/>
      <c r="U44" s="38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409"/>
      <c r="O45" s="386" t="s">
        <v>70</v>
      </c>
      <c r="P45" s="387"/>
      <c r="Q45" s="387"/>
      <c r="R45" s="387"/>
      <c r="S45" s="387"/>
      <c r="T45" s="387"/>
      <c r="U45" s="38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92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1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0"/>
      <c r="Q47" s="390"/>
      <c r="R47" s="390"/>
      <c r="S47" s="391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409"/>
      <c r="O48" s="386" t="s">
        <v>70</v>
      </c>
      <c r="P48" s="387"/>
      <c r="Q48" s="387"/>
      <c r="R48" s="387"/>
      <c r="S48" s="387"/>
      <c r="T48" s="387"/>
      <c r="U48" s="38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09"/>
      <c r="O49" s="386" t="s">
        <v>70</v>
      </c>
      <c r="P49" s="387"/>
      <c r="Q49" s="387"/>
      <c r="R49" s="387"/>
      <c r="S49" s="387"/>
      <c r="T49" s="387"/>
      <c r="U49" s="38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12" t="s">
        <v>103</v>
      </c>
      <c r="B50" s="413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13"/>
      <c r="U50" s="413"/>
      <c r="V50" s="413"/>
      <c r="W50" s="413"/>
      <c r="X50" s="413"/>
      <c r="Y50" s="413"/>
      <c r="Z50" s="48"/>
      <c r="AA50" s="48"/>
    </row>
    <row r="51" spans="1:67" ht="16.5" hidden="1" customHeight="1" x14ac:dyDescent="0.25">
      <c r="A51" s="434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6"/>
      <c r="AA51" s="376"/>
    </row>
    <row r="52" spans="1:67" ht="14.25" hidden="1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5"/>
      <c r="AA52" s="375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1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7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0"/>
      <c r="Q53" s="390"/>
      <c r="R53" s="390"/>
      <c r="S53" s="391"/>
      <c r="T53" s="34"/>
      <c r="U53" s="34"/>
      <c r="V53" s="35" t="s">
        <v>66</v>
      </c>
      <c r="W53" s="382">
        <v>0</v>
      </c>
      <c r="X53" s="38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1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0"/>
      <c r="Q54" s="390"/>
      <c r="R54" s="390"/>
      <c r="S54" s="391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08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409"/>
      <c r="O55" s="386" t="s">
        <v>70</v>
      </c>
      <c r="P55" s="387"/>
      <c r="Q55" s="387"/>
      <c r="R55" s="387"/>
      <c r="S55" s="387"/>
      <c r="T55" s="387"/>
      <c r="U55" s="388"/>
      <c r="V55" s="37" t="s">
        <v>71</v>
      </c>
      <c r="W55" s="384">
        <f>IFERROR(W53/H53,"0")+IFERROR(W54/H54,"0")</f>
        <v>0</v>
      </c>
      <c r="X55" s="384">
        <f>IFERROR(X53/H53,"0")+IFERROR(X54/H54,"0")</f>
        <v>0</v>
      </c>
      <c r="Y55" s="384">
        <f>IFERROR(IF(Y53="",0,Y53),"0")+IFERROR(IF(Y54="",0,Y54),"0")</f>
        <v>0</v>
      </c>
      <c r="Z55" s="385"/>
      <c r="AA55" s="385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409"/>
      <c r="O56" s="386" t="s">
        <v>70</v>
      </c>
      <c r="P56" s="387"/>
      <c r="Q56" s="387"/>
      <c r="R56" s="387"/>
      <c r="S56" s="387"/>
      <c r="T56" s="387"/>
      <c r="U56" s="388"/>
      <c r="V56" s="37" t="s">
        <v>66</v>
      </c>
      <c r="W56" s="384">
        <f>IFERROR(SUM(W53:W54),"0")</f>
        <v>0</v>
      </c>
      <c r="X56" s="384">
        <f>IFERROR(SUM(X53:X54),"0")</f>
        <v>0</v>
      </c>
      <c r="Y56" s="37"/>
      <c r="Z56" s="385"/>
      <c r="AA56" s="385"/>
    </row>
    <row r="57" spans="1:67" ht="16.5" hidden="1" customHeight="1" x14ac:dyDescent="0.25">
      <c r="A57" s="434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6"/>
      <c r="AA57" s="376"/>
    </row>
    <row r="58" spans="1:67" ht="14.25" hidden="1" customHeight="1" x14ac:dyDescent="0.25">
      <c r="A58" s="392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5"/>
      <c r="AA58" s="375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1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0"/>
      <c r="Q59" s="390"/>
      <c r="R59" s="390"/>
      <c r="S59" s="391"/>
      <c r="T59" s="34"/>
      <c r="U59" s="34"/>
      <c r="V59" s="35" t="s">
        <v>66</v>
      </c>
      <c r="W59" s="382">
        <v>0</v>
      </c>
      <c r="X59" s="38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1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0"/>
      <c r="Q60" s="390"/>
      <c r="R60" s="390"/>
      <c r="S60" s="391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1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0"/>
      <c r="Q61" s="390"/>
      <c r="R61" s="390"/>
      <c r="S61" s="391"/>
      <c r="T61" s="34"/>
      <c r="U61" s="34"/>
      <c r="V61" s="35" t="s">
        <v>66</v>
      </c>
      <c r="W61" s="382">
        <v>0</v>
      </c>
      <c r="X61" s="38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1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0"/>
      <c r="Q62" s="390"/>
      <c r="R62" s="390"/>
      <c r="S62" s="391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8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409"/>
      <c r="O63" s="386" t="s">
        <v>70</v>
      </c>
      <c r="P63" s="387"/>
      <c r="Q63" s="387"/>
      <c r="R63" s="387"/>
      <c r="S63" s="387"/>
      <c r="T63" s="387"/>
      <c r="U63" s="388"/>
      <c r="V63" s="37" t="s">
        <v>71</v>
      </c>
      <c r="W63" s="384">
        <f>IFERROR(W59/H59,"0")+IFERROR(W60/H60,"0")+IFERROR(W61/H61,"0")+IFERROR(W62/H62,"0")</f>
        <v>0</v>
      </c>
      <c r="X63" s="384">
        <f>IFERROR(X59/H59,"0")+IFERROR(X60/H60,"0")+IFERROR(X61/H61,"0")+IFERROR(X62/H62,"0")</f>
        <v>0</v>
      </c>
      <c r="Y63" s="384">
        <f>IFERROR(IF(Y59="",0,Y59),"0")+IFERROR(IF(Y60="",0,Y60),"0")+IFERROR(IF(Y61="",0,Y61),"0")+IFERROR(IF(Y62="",0,Y62),"0")</f>
        <v>0</v>
      </c>
      <c r="Z63" s="385"/>
      <c r="AA63" s="385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409"/>
      <c r="O64" s="386" t="s">
        <v>70</v>
      </c>
      <c r="P64" s="387"/>
      <c r="Q64" s="387"/>
      <c r="R64" s="387"/>
      <c r="S64" s="387"/>
      <c r="T64" s="387"/>
      <c r="U64" s="388"/>
      <c r="V64" s="37" t="s">
        <v>66</v>
      </c>
      <c r="W64" s="384">
        <f>IFERROR(SUM(W59:W62),"0")</f>
        <v>0</v>
      </c>
      <c r="X64" s="384">
        <f>IFERROR(SUM(X59:X62),"0")</f>
        <v>0</v>
      </c>
      <c r="Y64" s="37"/>
      <c r="Z64" s="385"/>
      <c r="AA64" s="385"/>
    </row>
    <row r="65" spans="1:67" ht="16.5" hidden="1" customHeight="1" x14ac:dyDescent="0.25">
      <c r="A65" s="434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6"/>
      <c r="AA65" s="376"/>
    </row>
    <row r="66" spans="1:67" ht="14.25" hidden="1" customHeight="1" x14ac:dyDescent="0.25">
      <c r="A66" s="392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5"/>
      <c r="AA66" s="375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1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0"/>
      <c r="Q67" s="390"/>
      <c r="R67" s="390"/>
      <c r="S67" s="391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1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0"/>
      <c r="Q68" s="390"/>
      <c r="R68" s="390"/>
      <c r="S68" s="391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1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0"/>
      <c r="Q69" s="390"/>
      <c r="R69" s="390"/>
      <c r="S69" s="391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1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0"/>
      <c r="Q70" s="390"/>
      <c r="R70" s="390"/>
      <c r="S70" s="391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1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0"/>
      <c r="Q71" s="390"/>
      <c r="R71" s="390"/>
      <c r="S71" s="391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1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0"/>
      <c r="Q72" s="390"/>
      <c r="R72" s="390"/>
      <c r="S72" s="391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1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49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0"/>
      <c r="Q73" s="390"/>
      <c r="R73" s="390"/>
      <c r="S73" s="391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1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0"/>
      <c r="Q74" s="390"/>
      <c r="R74" s="390"/>
      <c r="S74" s="391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1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0"/>
      <c r="Q75" s="390"/>
      <c r="R75" s="390"/>
      <c r="S75" s="391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1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0"/>
      <c r="Q76" s="390"/>
      <c r="R76" s="390"/>
      <c r="S76" s="391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1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0"/>
      <c r="Q77" s="390"/>
      <c r="R77" s="390"/>
      <c r="S77" s="391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1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0"/>
      <c r="Q78" s="390"/>
      <c r="R78" s="390"/>
      <c r="S78" s="391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1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0"/>
      <c r="Q79" s="390"/>
      <c r="R79" s="390"/>
      <c r="S79" s="391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1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0"/>
      <c r="Q80" s="390"/>
      <c r="R80" s="390"/>
      <c r="S80" s="391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1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0"/>
      <c r="Q81" s="390"/>
      <c r="R81" s="390"/>
      <c r="S81" s="391"/>
      <c r="T81" s="34"/>
      <c r="U81" s="34"/>
      <c r="V81" s="35" t="s">
        <v>66</v>
      </c>
      <c r="W81" s="382">
        <v>0</v>
      </c>
      <c r="X81" s="383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1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0"/>
      <c r="Q82" s="390"/>
      <c r="R82" s="390"/>
      <c r="S82" s="391"/>
      <c r="T82" s="34"/>
      <c r="U82" s="34"/>
      <c r="V82" s="35" t="s">
        <v>66</v>
      </c>
      <c r="W82" s="382">
        <v>0</v>
      </c>
      <c r="X82" s="38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1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0"/>
      <c r="Q83" s="390"/>
      <c r="R83" s="390"/>
      <c r="S83" s="391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1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0"/>
      <c r="Q84" s="390"/>
      <c r="R84" s="390"/>
      <c r="S84" s="391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1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0"/>
      <c r="Q85" s="390"/>
      <c r="R85" s="390"/>
      <c r="S85" s="391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1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0"/>
      <c r="Q86" s="390"/>
      <c r="R86" s="390"/>
      <c r="S86" s="391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1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0"/>
      <c r="Q87" s="390"/>
      <c r="R87" s="390"/>
      <c r="S87" s="391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hidden="1" x14ac:dyDescent="0.2">
      <c r="A88" s="408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409"/>
      <c r="O88" s="386" t="s">
        <v>70</v>
      </c>
      <c r="P88" s="387"/>
      <c r="Q88" s="387"/>
      <c r="R88" s="387"/>
      <c r="S88" s="387"/>
      <c r="T88" s="387"/>
      <c r="U88" s="38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385"/>
      <c r="AA88" s="385"/>
    </row>
    <row r="89" spans="1:67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09"/>
      <c r="O89" s="386" t="s">
        <v>70</v>
      </c>
      <c r="P89" s="387"/>
      <c r="Q89" s="387"/>
      <c r="R89" s="387"/>
      <c r="S89" s="387"/>
      <c r="T89" s="387"/>
      <c r="U89" s="388"/>
      <c r="V89" s="37" t="s">
        <v>66</v>
      </c>
      <c r="W89" s="384">
        <f>IFERROR(SUM(W67:W87),"0")</f>
        <v>0</v>
      </c>
      <c r="X89" s="384">
        <f>IFERROR(SUM(X67:X87),"0")</f>
        <v>0</v>
      </c>
      <c r="Y89" s="37"/>
      <c r="Z89" s="385"/>
      <c r="AA89" s="385"/>
    </row>
    <row r="90" spans="1:67" ht="14.25" hidden="1" customHeight="1" x14ac:dyDescent="0.25">
      <c r="A90" s="392" t="s">
        <v>105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1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0"/>
      <c r="Q91" s="390"/>
      <c r="R91" s="390"/>
      <c r="S91" s="391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1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5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0"/>
      <c r="Q92" s="390"/>
      <c r="R92" s="390"/>
      <c r="S92" s="391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1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6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0"/>
      <c r="Q93" s="390"/>
      <c r="R93" s="390"/>
      <c r="S93" s="391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8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409"/>
      <c r="O94" s="386" t="s">
        <v>70</v>
      </c>
      <c r="P94" s="387"/>
      <c r="Q94" s="387"/>
      <c r="R94" s="387"/>
      <c r="S94" s="387"/>
      <c r="T94" s="387"/>
      <c r="U94" s="38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409"/>
      <c r="O95" s="386" t="s">
        <v>70</v>
      </c>
      <c r="P95" s="387"/>
      <c r="Q95" s="387"/>
      <c r="R95" s="387"/>
      <c r="S95" s="387"/>
      <c r="T95" s="387"/>
      <c r="U95" s="38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92" t="s">
        <v>61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75"/>
      <c r="AA96" s="375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1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4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0"/>
      <c r="Q97" s="390"/>
      <c r="R97" s="390"/>
      <c r="S97" s="391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1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0"/>
      <c r="Q98" s="390"/>
      <c r="R98" s="390"/>
      <c r="S98" s="391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1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0"/>
      <c r="Q99" s="390"/>
      <c r="R99" s="390"/>
      <c r="S99" s="391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1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0"/>
      <c r="Q100" s="390"/>
      <c r="R100" s="390"/>
      <c r="S100" s="391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1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0"/>
      <c r="Q101" s="390"/>
      <c r="R101" s="390"/>
      <c r="S101" s="391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1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1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0"/>
      <c r="Q103" s="390"/>
      <c r="R103" s="390"/>
      <c r="S103" s="391"/>
      <c r="T103" s="34"/>
      <c r="U103" s="34"/>
      <c r="V103" s="35" t="s">
        <v>66</v>
      </c>
      <c r="W103" s="382">
        <v>0</v>
      </c>
      <c r="X103" s="38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0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409"/>
      <c r="O104" s="386" t="s">
        <v>70</v>
      </c>
      <c r="P104" s="387"/>
      <c r="Q104" s="387"/>
      <c r="R104" s="387"/>
      <c r="S104" s="387"/>
      <c r="T104" s="387"/>
      <c r="U104" s="388"/>
      <c r="V104" s="37" t="s">
        <v>71</v>
      </c>
      <c r="W104" s="384">
        <f>IFERROR(W97/H97,"0")+IFERROR(W98/H98,"0")+IFERROR(W99/H99,"0")+IFERROR(W100/H100,"0")+IFERROR(W101/H101,"0")+IFERROR(W102/H102,"0")+IFERROR(W103/H103,"0")</f>
        <v>0</v>
      </c>
      <c r="X104" s="384">
        <f>IFERROR(X97/H97,"0")+IFERROR(X98/H98,"0")+IFERROR(X99/H99,"0")+IFERROR(X100/H100,"0")+IFERROR(X101/H101,"0")+IFERROR(X102/H102,"0")+IFERROR(X103/H103,"0")</f>
        <v>0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5"/>
      <c r="AA104" s="385"/>
    </row>
    <row r="105" spans="1:67" hidden="1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409"/>
      <c r="O105" s="386" t="s">
        <v>70</v>
      </c>
      <c r="P105" s="387"/>
      <c r="Q105" s="387"/>
      <c r="R105" s="387"/>
      <c r="S105" s="387"/>
      <c r="T105" s="387"/>
      <c r="U105" s="388"/>
      <c r="V105" s="37" t="s">
        <v>66</v>
      </c>
      <c r="W105" s="384">
        <f>IFERROR(SUM(W97:W103),"0")</f>
        <v>0</v>
      </c>
      <c r="X105" s="384">
        <f>IFERROR(SUM(X97:X103),"0")</f>
        <v>0</v>
      </c>
      <c r="Y105" s="37"/>
      <c r="Z105" s="385"/>
      <c r="AA105" s="385"/>
    </row>
    <row r="106" spans="1:67" ht="14.25" hidden="1" customHeight="1" x14ac:dyDescent="0.25">
      <c r="A106" s="392" t="s">
        <v>72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1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1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0"/>
      <c r="Q108" s="390"/>
      <c r="R108" s="390"/>
      <c r="S108" s="391"/>
      <c r="T108" s="34"/>
      <c r="U108" s="34"/>
      <c r="V108" s="35" t="s">
        <v>66</v>
      </c>
      <c r="W108" s="382">
        <v>1000</v>
      </c>
      <c r="X108" s="383">
        <f t="shared" si="18"/>
        <v>1008</v>
      </c>
      <c r="Y108" s="36">
        <f>IFERROR(IF(X108=0,"",ROUNDUP(X108/H108,0)*0.02175),"")</f>
        <v>2.61</v>
      </c>
      <c r="Z108" s="56"/>
      <c r="AA108" s="57"/>
      <c r="AE108" s="64"/>
      <c r="BB108" s="117" t="s">
        <v>1</v>
      </c>
      <c r="BL108" s="64">
        <f t="shared" si="19"/>
        <v>1067.1428571428571</v>
      </c>
      <c r="BM108" s="64">
        <f t="shared" si="20"/>
        <v>1075.6799999999998</v>
      </c>
      <c r="BN108" s="64">
        <f t="shared" si="21"/>
        <v>2.1258503401360542</v>
      </c>
      <c r="BO108" s="64">
        <f t="shared" si="22"/>
        <v>2.1428571428571428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1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0"/>
      <c r="Q109" s="390"/>
      <c r="R109" s="390"/>
      <c r="S109" s="391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1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0"/>
      <c r="Q110" s="390"/>
      <c r="R110" s="390"/>
      <c r="S110" s="391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1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1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0"/>
      <c r="Q112" s="390"/>
      <c r="R112" s="390"/>
      <c r="S112" s="391"/>
      <c r="T112" s="34"/>
      <c r="U112" s="34"/>
      <c r="V112" s="35" t="s">
        <v>66</v>
      </c>
      <c r="W112" s="382">
        <v>0</v>
      </c>
      <c r="X112" s="38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1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0"/>
      <c r="Q113" s="390"/>
      <c r="R113" s="390"/>
      <c r="S113" s="391"/>
      <c r="T113" s="34"/>
      <c r="U113" s="34"/>
      <c r="V113" s="35" t="s">
        <v>66</v>
      </c>
      <c r="W113" s="382">
        <v>450</v>
      </c>
      <c r="X113" s="383">
        <f t="shared" si="18"/>
        <v>450.90000000000003</v>
      </c>
      <c r="Y113" s="36">
        <f>IFERROR(IF(X113=0,"",ROUNDUP(X113/H113,0)*0.00753),"")</f>
        <v>1.2575100000000001</v>
      </c>
      <c r="Z113" s="56"/>
      <c r="AA113" s="57"/>
      <c r="AE113" s="64"/>
      <c r="BB113" s="122" t="s">
        <v>1</v>
      </c>
      <c r="BL113" s="64">
        <f t="shared" si="19"/>
        <v>495.33333333333331</v>
      </c>
      <c r="BM113" s="64">
        <f t="shared" si="20"/>
        <v>496.32400000000001</v>
      </c>
      <c r="BN113" s="64">
        <f t="shared" si="21"/>
        <v>1.0683760683760684</v>
      </c>
      <c r="BO113" s="64">
        <f t="shared" si="22"/>
        <v>1.0705128205128205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7">
        <v>4680115880894</v>
      </c>
      <c r="E114" s="391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397">
        <v>4680115880214</v>
      </c>
      <c r="E115" s="391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0"/>
      <c r="Q115" s="390"/>
      <c r="R115" s="390"/>
      <c r="S115" s="391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1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6" t="s">
        <v>201</v>
      </c>
      <c r="P116" s="390"/>
      <c r="Q116" s="390"/>
      <c r="R116" s="390"/>
      <c r="S116" s="391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1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15" t="s">
        <v>204</v>
      </c>
      <c r="P117" s="390"/>
      <c r="Q117" s="390"/>
      <c r="R117" s="390"/>
      <c r="S117" s="391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1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0"/>
      <c r="Q118" s="390"/>
      <c r="R118" s="390"/>
      <c r="S118" s="391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1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0"/>
      <c r="Q119" s="390"/>
      <c r="R119" s="390"/>
      <c r="S119" s="391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1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79" t="s">
        <v>211</v>
      </c>
      <c r="P120" s="390"/>
      <c r="Q120" s="390"/>
      <c r="R120" s="390"/>
      <c r="S120" s="391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1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53" t="s">
        <v>214</v>
      </c>
      <c r="P121" s="390"/>
      <c r="Q121" s="390"/>
      <c r="R121" s="390"/>
      <c r="S121" s="391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8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409"/>
      <c r="O122" s="386" t="s">
        <v>70</v>
      </c>
      <c r="P122" s="387"/>
      <c r="Q122" s="387"/>
      <c r="R122" s="387"/>
      <c r="S122" s="387"/>
      <c r="T122" s="387"/>
      <c r="U122" s="38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285.71428571428567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287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3.8675100000000002</v>
      </c>
      <c r="Z122" s="385"/>
      <c r="AA122" s="385"/>
    </row>
    <row r="123" spans="1:67" x14ac:dyDescent="0.2">
      <c r="A123" s="393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409"/>
      <c r="O123" s="386" t="s">
        <v>70</v>
      </c>
      <c r="P123" s="387"/>
      <c r="Q123" s="387"/>
      <c r="R123" s="387"/>
      <c r="S123" s="387"/>
      <c r="T123" s="387"/>
      <c r="U123" s="388"/>
      <c r="V123" s="37" t="s">
        <v>66</v>
      </c>
      <c r="W123" s="384">
        <f>IFERROR(SUM(W107:W121),"0")</f>
        <v>1450</v>
      </c>
      <c r="X123" s="384">
        <f>IFERROR(SUM(X107:X121),"0")</f>
        <v>1458.9</v>
      </c>
      <c r="Y123" s="37"/>
      <c r="Z123" s="385"/>
      <c r="AA123" s="385"/>
    </row>
    <row r="124" spans="1:67" ht="14.25" hidden="1" customHeight="1" x14ac:dyDescent="0.25">
      <c r="A124" s="392" t="s">
        <v>215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75"/>
      <c r="AA124" s="375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1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1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1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1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1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408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409"/>
      <c r="O130" s="386" t="s">
        <v>70</v>
      </c>
      <c r="P130" s="387"/>
      <c r="Q130" s="387"/>
      <c r="R130" s="387"/>
      <c r="S130" s="387"/>
      <c r="T130" s="387"/>
      <c r="U130" s="388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hidden="1" x14ac:dyDescent="0.2">
      <c r="A131" s="393"/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409"/>
      <c r="O131" s="386" t="s">
        <v>70</v>
      </c>
      <c r="P131" s="387"/>
      <c r="Q131" s="387"/>
      <c r="R131" s="387"/>
      <c r="S131" s="387"/>
      <c r="T131" s="387"/>
      <c r="U131" s="388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hidden="1" customHeight="1" x14ac:dyDescent="0.25">
      <c r="A132" s="434" t="s">
        <v>225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6"/>
      <c r="AA132" s="376"/>
    </row>
    <row r="133" spans="1:67" ht="14.25" hidden="1" customHeight="1" x14ac:dyDescent="0.25">
      <c r="A133" s="392" t="s">
        <v>72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397">
        <v>4607091385168</v>
      </c>
      <c r="E134" s="391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97">
        <v>4607091385168</v>
      </c>
      <c r="E135" s="391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4"/>
      <c r="U135" s="34"/>
      <c r="V135" s="35" t="s">
        <v>66</v>
      </c>
      <c r="W135" s="382">
        <v>2200</v>
      </c>
      <c r="X135" s="383">
        <f>IFERROR(IF(W135="",0,CEILING((W135/$H135),1)*$H135),"")</f>
        <v>2200.8000000000002</v>
      </c>
      <c r="Y135" s="36">
        <f>IFERROR(IF(X135=0,"",ROUNDUP(X135/H135,0)*0.02175),"")</f>
        <v>5.6984999999999992</v>
      </c>
      <c r="Z135" s="56"/>
      <c r="AA135" s="57"/>
      <c r="AE135" s="64"/>
      <c r="BB135" s="137" t="s">
        <v>1</v>
      </c>
      <c r="BL135" s="64">
        <f>IFERROR(W135*I135/H135,"0")</f>
        <v>2346.1428571428573</v>
      </c>
      <c r="BM135" s="64">
        <f>IFERROR(X135*I135/H135,"0")</f>
        <v>2346.9960000000001</v>
      </c>
      <c r="BN135" s="64">
        <f>IFERROR(1/J135*(W135/H135),"0")</f>
        <v>4.6768707482993186</v>
      </c>
      <c r="BO135" s="64">
        <f>IFERROR(1/J135*(X135/H135),"0")</f>
        <v>4.6785714285714279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1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1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4"/>
      <c r="U137" s="34"/>
      <c r="V137" s="35" t="s">
        <v>66</v>
      </c>
      <c r="W137" s="382">
        <v>900</v>
      </c>
      <c r="X137" s="383">
        <f>IFERROR(IF(W137="",0,CEILING((W137/$H137),1)*$H137),"")</f>
        <v>901.80000000000007</v>
      </c>
      <c r="Y137" s="36">
        <f>IFERROR(IF(X137=0,"",ROUNDUP(X137/H137,0)*0.00753),"")</f>
        <v>2.5150200000000003</v>
      </c>
      <c r="Z137" s="56"/>
      <c r="AA137" s="57"/>
      <c r="AE137" s="64"/>
      <c r="BB137" s="139" t="s">
        <v>1</v>
      </c>
      <c r="BL137" s="64">
        <f>IFERROR(W137*I137/H137,"0")</f>
        <v>990.66666666666663</v>
      </c>
      <c r="BM137" s="64">
        <f>IFERROR(X137*I137/H137,"0")</f>
        <v>992.64800000000002</v>
      </c>
      <c r="BN137" s="64">
        <f>IFERROR(1/J137*(W137/H137),"0")</f>
        <v>2.1367521367521367</v>
      </c>
      <c r="BO137" s="64">
        <f>IFERROR(1/J137*(X137/H137),"0")</f>
        <v>2.141025641025641</v>
      </c>
    </row>
    <row r="138" spans="1:67" ht="27" hidden="1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1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8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409"/>
      <c r="O139" s="386" t="s">
        <v>70</v>
      </c>
      <c r="P139" s="387"/>
      <c r="Q139" s="387"/>
      <c r="R139" s="387"/>
      <c r="S139" s="387"/>
      <c r="T139" s="387"/>
      <c r="U139" s="388"/>
      <c r="V139" s="37" t="s">
        <v>71</v>
      </c>
      <c r="W139" s="384">
        <f>IFERROR(W134/H134,"0")+IFERROR(W135/H135,"0")+IFERROR(W136/H136,"0")+IFERROR(W137/H137,"0")+IFERROR(W138/H138,"0")</f>
        <v>595.23809523809518</v>
      </c>
      <c r="X139" s="384">
        <f>IFERROR(X134/H134,"0")+IFERROR(X135/H135,"0")+IFERROR(X136/H136,"0")+IFERROR(X137/H137,"0")+IFERROR(X138/H138,"0")</f>
        <v>596</v>
      </c>
      <c r="Y139" s="384">
        <f>IFERROR(IF(Y134="",0,Y134),"0")+IFERROR(IF(Y135="",0,Y135),"0")+IFERROR(IF(Y136="",0,Y136),"0")+IFERROR(IF(Y137="",0,Y137),"0")+IFERROR(IF(Y138="",0,Y138),"0")</f>
        <v>8.213519999999999</v>
      </c>
      <c r="Z139" s="385"/>
      <c r="AA139" s="385"/>
    </row>
    <row r="140" spans="1:67" x14ac:dyDescent="0.2">
      <c r="A140" s="393"/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409"/>
      <c r="O140" s="386" t="s">
        <v>70</v>
      </c>
      <c r="P140" s="387"/>
      <c r="Q140" s="387"/>
      <c r="R140" s="387"/>
      <c r="S140" s="387"/>
      <c r="T140" s="387"/>
      <c r="U140" s="388"/>
      <c r="V140" s="37" t="s">
        <v>66</v>
      </c>
      <c r="W140" s="384">
        <f>IFERROR(SUM(W134:W138),"0")</f>
        <v>3100</v>
      </c>
      <c r="X140" s="384">
        <f>IFERROR(SUM(X134:X138),"0")</f>
        <v>3102.6000000000004</v>
      </c>
      <c r="Y140" s="37"/>
      <c r="Z140" s="385"/>
      <c r="AA140" s="385"/>
    </row>
    <row r="141" spans="1:67" ht="27.75" hidden="1" customHeight="1" x14ac:dyDescent="0.2">
      <c r="A141" s="412" t="s">
        <v>235</v>
      </c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3"/>
      <c r="O141" s="413"/>
      <c r="P141" s="413"/>
      <c r="Q141" s="413"/>
      <c r="R141" s="413"/>
      <c r="S141" s="413"/>
      <c r="T141" s="413"/>
      <c r="U141" s="413"/>
      <c r="V141" s="413"/>
      <c r="W141" s="413"/>
      <c r="X141" s="413"/>
      <c r="Y141" s="413"/>
      <c r="Z141" s="48"/>
      <c r="AA141" s="48"/>
    </row>
    <row r="142" spans="1:67" ht="16.5" hidden="1" customHeight="1" x14ac:dyDescent="0.25">
      <c r="A142" s="434" t="s">
        <v>236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6"/>
      <c r="AA142" s="376"/>
    </row>
    <row r="143" spans="1:67" ht="14.25" hidden="1" customHeight="1" x14ac:dyDescent="0.25">
      <c r="A143" s="392" t="s">
        <v>113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1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1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78" t="s">
        <v>241</v>
      </c>
      <c r="P145" s="390"/>
      <c r="Q145" s="390"/>
      <c r="R145" s="390"/>
      <c r="S145" s="391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1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6" t="s">
        <v>244</v>
      </c>
      <c r="P146" s="390"/>
      <c r="Q146" s="390"/>
      <c r="R146" s="390"/>
      <c r="S146" s="391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1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1" t="s">
        <v>247</v>
      </c>
      <c r="P147" s="390"/>
      <c r="Q147" s="390"/>
      <c r="R147" s="390"/>
      <c r="S147" s="391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397">
        <v>4680115885714</v>
      </c>
      <c r="E148" s="391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87" t="s">
        <v>250</v>
      </c>
      <c r="P148" s="390"/>
      <c r="Q148" s="390"/>
      <c r="R148" s="390"/>
      <c r="S148" s="391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408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409"/>
      <c r="O149" s="386" t="s">
        <v>70</v>
      </c>
      <c r="P149" s="387"/>
      <c r="Q149" s="387"/>
      <c r="R149" s="387"/>
      <c r="S149" s="387"/>
      <c r="T149" s="387"/>
      <c r="U149" s="38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409"/>
      <c r="O150" s="386" t="s">
        <v>70</v>
      </c>
      <c r="P150" s="387"/>
      <c r="Q150" s="387"/>
      <c r="R150" s="387"/>
      <c r="S150" s="387"/>
      <c r="T150" s="387"/>
      <c r="U150" s="38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434" t="s">
        <v>251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76"/>
      <c r="AA151" s="376"/>
    </row>
    <row r="152" spans="1:67" ht="14.25" hidden="1" customHeight="1" x14ac:dyDescent="0.25">
      <c r="A152" s="392" t="s">
        <v>61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75"/>
      <c r="AA152" s="375"/>
    </row>
    <row r="153" spans="1:67" ht="27" hidden="1" customHeight="1" x14ac:dyDescent="0.25">
      <c r="A153" s="54" t="s">
        <v>252</v>
      </c>
      <c r="B153" s="54" t="s">
        <v>253</v>
      </c>
      <c r="C153" s="31">
        <v>4301031191</v>
      </c>
      <c r="D153" s="397">
        <v>4680115880993</v>
      </c>
      <c r="E153" s="391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0"/>
      <c r="Q153" s="390"/>
      <c r="R153" s="390"/>
      <c r="S153" s="391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4301031204</v>
      </c>
      <c r="D154" s="397">
        <v>4680115881761</v>
      </c>
      <c r="E154" s="391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0"/>
      <c r="Q154" s="390"/>
      <c r="R154" s="390"/>
      <c r="S154" s="391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397">
        <v>4680115881563</v>
      </c>
      <c r="E155" s="391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0"/>
      <c r="Q155" s="390"/>
      <c r="R155" s="390"/>
      <c r="S155" s="391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4301031199</v>
      </c>
      <c r="D156" s="397">
        <v>4680115880986</v>
      </c>
      <c r="E156" s="391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0"/>
      <c r="Q156" s="390"/>
      <c r="R156" s="390"/>
      <c r="S156" s="391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4301031205</v>
      </c>
      <c r="D157" s="397">
        <v>4680115881785</v>
      </c>
      <c r="E157" s="391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0"/>
      <c r="Q157" s="390"/>
      <c r="R157" s="390"/>
      <c r="S157" s="391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4301031202</v>
      </c>
      <c r="D158" s="397">
        <v>4680115881679</v>
      </c>
      <c r="E158" s="391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0"/>
      <c r="Q158" s="390"/>
      <c r="R158" s="390"/>
      <c r="S158" s="391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397">
        <v>4680115880191</v>
      </c>
      <c r="E159" s="391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0"/>
      <c r="Q159" s="390"/>
      <c r="R159" s="390"/>
      <c r="S159" s="391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397">
        <v>4680115883963</v>
      </c>
      <c r="E160" s="391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0"/>
      <c r="Q160" s="390"/>
      <c r="R160" s="390"/>
      <c r="S160" s="391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hidden="1" x14ac:dyDescent="0.2">
      <c r="A161" s="408"/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409"/>
      <c r="O161" s="386" t="s">
        <v>70</v>
      </c>
      <c r="P161" s="387"/>
      <c r="Q161" s="387"/>
      <c r="R161" s="387"/>
      <c r="S161" s="387"/>
      <c r="T161" s="387"/>
      <c r="U161" s="38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hidden="1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409"/>
      <c r="O162" s="386" t="s">
        <v>70</v>
      </c>
      <c r="P162" s="387"/>
      <c r="Q162" s="387"/>
      <c r="R162" s="387"/>
      <c r="S162" s="387"/>
      <c r="T162" s="387"/>
      <c r="U162" s="388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hidden="1" customHeight="1" x14ac:dyDescent="0.25">
      <c r="A163" s="434" t="s">
        <v>268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76"/>
      <c r="AA163" s="376"/>
    </row>
    <row r="164" spans="1:67" ht="14.25" hidden="1" customHeight="1" x14ac:dyDescent="0.25">
      <c r="A164" s="392" t="s">
        <v>113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397">
        <v>4680115881402</v>
      </c>
      <c r="E165" s="391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0"/>
      <c r="Q165" s="390"/>
      <c r="R165" s="390"/>
      <c r="S165" s="391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397">
        <v>4680115881396</v>
      </c>
      <c r="E166" s="391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0"/>
      <c r="Q166" s="390"/>
      <c r="R166" s="390"/>
      <c r="S166" s="391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409"/>
      <c r="O167" s="386" t="s">
        <v>70</v>
      </c>
      <c r="P167" s="387"/>
      <c r="Q167" s="387"/>
      <c r="R167" s="387"/>
      <c r="S167" s="387"/>
      <c r="T167" s="387"/>
      <c r="U167" s="38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409"/>
      <c r="O168" s="386" t="s">
        <v>70</v>
      </c>
      <c r="P168" s="387"/>
      <c r="Q168" s="387"/>
      <c r="R168" s="387"/>
      <c r="S168" s="387"/>
      <c r="T168" s="387"/>
      <c r="U168" s="38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92" t="s">
        <v>105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397">
        <v>4680115882935</v>
      </c>
      <c r="E170" s="391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4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0"/>
      <c r="Q170" s="390"/>
      <c r="R170" s="390"/>
      <c r="S170" s="391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397">
        <v>4680115880764</v>
      </c>
      <c r="E171" s="391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0"/>
      <c r="Q171" s="390"/>
      <c r="R171" s="390"/>
      <c r="S171" s="391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8"/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409"/>
      <c r="O172" s="386" t="s">
        <v>70</v>
      </c>
      <c r="P172" s="387"/>
      <c r="Q172" s="387"/>
      <c r="R172" s="387"/>
      <c r="S172" s="387"/>
      <c r="T172" s="387"/>
      <c r="U172" s="38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93"/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409"/>
      <c r="O173" s="386" t="s">
        <v>70</v>
      </c>
      <c r="P173" s="387"/>
      <c r="Q173" s="387"/>
      <c r="R173" s="387"/>
      <c r="S173" s="387"/>
      <c r="T173" s="387"/>
      <c r="U173" s="38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92" t="s">
        <v>61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75"/>
      <c r="AA174" s="375"/>
    </row>
    <row r="175" spans="1:67" ht="27" hidden="1" customHeight="1" x14ac:dyDescent="0.25">
      <c r="A175" s="54" t="s">
        <v>277</v>
      </c>
      <c r="B175" s="54" t="s">
        <v>278</v>
      </c>
      <c r="C175" s="31">
        <v>4301031224</v>
      </c>
      <c r="D175" s="397">
        <v>4680115882683</v>
      </c>
      <c r="E175" s="391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0"/>
      <c r="Q175" s="390"/>
      <c r="R175" s="390"/>
      <c r="S175" s="391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4301031230</v>
      </c>
      <c r="D176" s="397">
        <v>4680115882690</v>
      </c>
      <c r="E176" s="391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0"/>
      <c r="Q176" s="390"/>
      <c r="R176" s="390"/>
      <c r="S176" s="391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4301031220</v>
      </c>
      <c r="D177" s="397">
        <v>4680115882669</v>
      </c>
      <c r="E177" s="391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0"/>
      <c r="Q177" s="390"/>
      <c r="R177" s="390"/>
      <c r="S177" s="391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4301031221</v>
      </c>
      <c r="D178" s="397">
        <v>4680115882676</v>
      </c>
      <c r="E178" s="391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0"/>
      <c r="Q178" s="390"/>
      <c r="R178" s="390"/>
      <c r="S178" s="391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397">
        <v>4680115884014</v>
      </c>
      <c r="E179" s="391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7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0"/>
      <c r="Q179" s="390"/>
      <c r="R179" s="390"/>
      <c r="S179" s="391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397">
        <v>4680115884007</v>
      </c>
      <c r="E180" s="391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0"/>
      <c r="Q180" s="390"/>
      <c r="R180" s="390"/>
      <c r="S180" s="391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397">
        <v>4680115884038</v>
      </c>
      <c r="E181" s="391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0"/>
      <c r="Q181" s="390"/>
      <c r="R181" s="390"/>
      <c r="S181" s="391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397">
        <v>4680115884021</v>
      </c>
      <c r="E182" s="391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0"/>
      <c r="Q182" s="390"/>
      <c r="R182" s="390"/>
      <c r="S182" s="391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hidden="1" x14ac:dyDescent="0.2">
      <c r="A183" s="408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409"/>
      <c r="O183" s="386" t="s">
        <v>70</v>
      </c>
      <c r="P183" s="387"/>
      <c r="Q183" s="387"/>
      <c r="R183" s="387"/>
      <c r="S183" s="387"/>
      <c r="T183" s="387"/>
      <c r="U183" s="38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hidden="1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409"/>
      <c r="O184" s="386" t="s">
        <v>70</v>
      </c>
      <c r="P184" s="387"/>
      <c r="Q184" s="387"/>
      <c r="R184" s="387"/>
      <c r="S184" s="387"/>
      <c r="T184" s="387"/>
      <c r="U184" s="388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hidden="1" customHeight="1" x14ac:dyDescent="0.25">
      <c r="A185" s="392" t="s">
        <v>72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397">
        <v>4680115881556</v>
      </c>
      <c r="E186" s="391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7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0"/>
      <c r="Q186" s="390"/>
      <c r="R186" s="390"/>
      <c r="S186" s="391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397">
        <v>4680115881594</v>
      </c>
      <c r="E187" s="391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6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0"/>
      <c r="Q187" s="390"/>
      <c r="R187" s="390"/>
      <c r="S187" s="391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397">
        <v>4680115880962</v>
      </c>
      <c r="E188" s="391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3" t="s">
        <v>299</v>
      </c>
      <c r="P188" s="390"/>
      <c r="Q188" s="390"/>
      <c r="R188" s="390"/>
      <c r="S188" s="391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397">
        <v>4680115881617</v>
      </c>
      <c r="E189" s="391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0"/>
      <c r="Q189" s="390"/>
      <c r="R189" s="390"/>
      <c r="S189" s="391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302</v>
      </c>
      <c r="B190" s="54" t="s">
        <v>303</v>
      </c>
      <c r="C190" s="31">
        <v>4301051632</v>
      </c>
      <c r="D190" s="397">
        <v>4680115880573</v>
      </c>
      <c r="E190" s="391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14" t="s">
        <v>304</v>
      </c>
      <c r="P190" s="390"/>
      <c r="Q190" s="390"/>
      <c r="R190" s="390"/>
      <c r="S190" s="391"/>
      <c r="T190" s="34"/>
      <c r="U190" s="34"/>
      <c r="V190" s="35" t="s">
        <v>66</v>
      </c>
      <c r="W190" s="382">
        <v>0</v>
      </c>
      <c r="X190" s="383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4301051487</v>
      </c>
      <c r="D191" s="397">
        <v>4680115881228</v>
      </c>
      <c r="E191" s="391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4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0"/>
      <c r="Q191" s="390"/>
      <c r="R191" s="390"/>
      <c r="S191" s="391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397">
        <v>4680115881037</v>
      </c>
      <c r="E192" s="391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0"/>
      <c r="Q192" s="390"/>
      <c r="R192" s="390"/>
      <c r="S192" s="391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4301051384</v>
      </c>
      <c r="D193" s="397">
        <v>4680115881211</v>
      </c>
      <c r="E193" s="391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0"/>
      <c r="Q193" s="390"/>
      <c r="R193" s="390"/>
      <c r="S193" s="391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397">
        <v>4680115881020</v>
      </c>
      <c r="E194" s="391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0"/>
      <c r="Q194" s="390"/>
      <c r="R194" s="390"/>
      <c r="S194" s="391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4301051407</v>
      </c>
      <c r="D195" s="397">
        <v>4680115882195</v>
      </c>
      <c r="E195" s="391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0"/>
      <c r="Q195" s="390"/>
      <c r="R195" s="390"/>
      <c r="S195" s="391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397">
        <v>4680115882607</v>
      </c>
      <c r="E196" s="391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1" t="s">
        <v>317</v>
      </c>
      <c r="P196" s="390"/>
      <c r="Q196" s="390"/>
      <c r="R196" s="390"/>
      <c r="S196" s="391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97">
        <v>4680115880092</v>
      </c>
      <c r="E197" s="391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72" t="s">
        <v>320</v>
      </c>
      <c r="P197" s="390"/>
      <c r="Q197" s="390"/>
      <c r="R197" s="390"/>
      <c r="S197" s="391"/>
      <c r="T197" s="34"/>
      <c r="U197" s="34"/>
      <c r="V197" s="35" t="s">
        <v>66</v>
      </c>
      <c r="W197" s="382">
        <v>400</v>
      </c>
      <c r="X197" s="383">
        <f t="shared" si="33"/>
        <v>400.8</v>
      </c>
      <c r="Y197" s="36">
        <f t="shared" si="38"/>
        <v>1.2575100000000001</v>
      </c>
      <c r="Z197" s="56"/>
      <c r="AA197" s="57"/>
      <c r="AE197" s="64"/>
      <c r="BB197" s="177" t="s">
        <v>1</v>
      </c>
      <c r="BL197" s="64">
        <f t="shared" si="34"/>
        <v>445.33333333333331</v>
      </c>
      <c r="BM197" s="64">
        <f t="shared" si="35"/>
        <v>446.2240000000001</v>
      </c>
      <c r="BN197" s="64">
        <f t="shared" si="36"/>
        <v>1.0683760683760684</v>
      </c>
      <c r="BO197" s="64">
        <f t="shared" si="37"/>
        <v>1.0705128205128205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97">
        <v>4680115880221</v>
      </c>
      <c r="E198" s="391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0"/>
      <c r="Q198" s="390"/>
      <c r="R198" s="390"/>
      <c r="S198" s="391"/>
      <c r="T198" s="34"/>
      <c r="U198" s="34"/>
      <c r="V198" s="35" t="s">
        <v>66</v>
      </c>
      <c r="W198" s="382">
        <v>640</v>
      </c>
      <c r="X198" s="383">
        <f t="shared" si="33"/>
        <v>640.79999999999995</v>
      </c>
      <c r="Y198" s="36">
        <f t="shared" si="38"/>
        <v>2.01051</v>
      </c>
      <c r="Z198" s="56"/>
      <c r="AA198" s="57"/>
      <c r="AE198" s="64"/>
      <c r="BB198" s="178" t="s">
        <v>1</v>
      </c>
      <c r="BL198" s="64">
        <f t="shared" si="34"/>
        <v>712.53333333333342</v>
      </c>
      <c r="BM198" s="64">
        <f t="shared" si="35"/>
        <v>713.42399999999998</v>
      </c>
      <c r="BN198" s="64">
        <f t="shared" si="36"/>
        <v>1.7094017094017095</v>
      </c>
      <c r="BO198" s="64">
        <f t="shared" si="37"/>
        <v>1.7115384615384615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397">
        <v>4680115882942</v>
      </c>
      <c r="E199" s="391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1" t="s">
        <v>326</v>
      </c>
      <c r="P199" s="390"/>
      <c r="Q199" s="390"/>
      <c r="R199" s="390"/>
      <c r="S199" s="391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4301051753</v>
      </c>
      <c r="D200" s="397">
        <v>4680115880504</v>
      </c>
      <c r="E200" s="391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53" t="s">
        <v>329</v>
      </c>
      <c r="P200" s="390"/>
      <c r="Q200" s="390"/>
      <c r="R200" s="390"/>
      <c r="S200" s="391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330</v>
      </c>
      <c r="B201" s="54" t="s">
        <v>331</v>
      </c>
      <c r="C201" s="31">
        <v>4301051410</v>
      </c>
      <c r="D201" s="397">
        <v>4680115882164</v>
      </c>
      <c r="E201" s="391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0"/>
      <c r="Q201" s="390"/>
      <c r="R201" s="390"/>
      <c r="S201" s="391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408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409"/>
      <c r="O202" s="386" t="s">
        <v>70</v>
      </c>
      <c r="P202" s="387"/>
      <c r="Q202" s="387"/>
      <c r="R202" s="387"/>
      <c r="S202" s="387"/>
      <c r="T202" s="387"/>
      <c r="U202" s="38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433.33333333333337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434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3.2680199999999999</v>
      </c>
      <c r="Z202" s="385"/>
      <c r="AA202" s="385"/>
    </row>
    <row r="203" spans="1:67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409"/>
      <c r="O203" s="386" t="s">
        <v>70</v>
      </c>
      <c r="P203" s="387"/>
      <c r="Q203" s="387"/>
      <c r="R203" s="387"/>
      <c r="S203" s="387"/>
      <c r="T203" s="387"/>
      <c r="U203" s="388"/>
      <c r="V203" s="37" t="s">
        <v>66</v>
      </c>
      <c r="W203" s="384">
        <f>IFERROR(SUM(W186:W201),"0")</f>
        <v>1040</v>
      </c>
      <c r="X203" s="384">
        <f>IFERROR(SUM(X186:X201),"0")</f>
        <v>1041.5999999999999</v>
      </c>
      <c r="Y203" s="37"/>
      <c r="Z203" s="385"/>
      <c r="AA203" s="385"/>
    </row>
    <row r="204" spans="1:67" ht="14.25" hidden="1" customHeight="1" x14ac:dyDescent="0.25">
      <c r="A204" s="392" t="s">
        <v>215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397">
        <v>4680115882874</v>
      </c>
      <c r="E205" s="391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0"/>
      <c r="Q205" s="390"/>
      <c r="R205" s="390"/>
      <c r="S205" s="391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397">
        <v>4680115882874</v>
      </c>
      <c r="E206" s="391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3" t="s">
        <v>335</v>
      </c>
      <c r="P206" s="390"/>
      <c r="Q206" s="390"/>
      <c r="R206" s="390"/>
      <c r="S206" s="391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397">
        <v>4680115884434</v>
      </c>
      <c r="E207" s="391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0"/>
      <c r="Q207" s="390"/>
      <c r="R207" s="390"/>
      <c r="S207" s="391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338</v>
      </c>
      <c r="B208" s="54" t="s">
        <v>339</v>
      </c>
      <c r="C208" s="31">
        <v>4301060375</v>
      </c>
      <c r="D208" s="397">
        <v>4680115880818</v>
      </c>
      <c r="E208" s="391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3" t="s">
        <v>340</v>
      </c>
      <c r="P208" s="390"/>
      <c r="Q208" s="390"/>
      <c r="R208" s="390"/>
      <c r="S208" s="391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341</v>
      </c>
      <c r="B209" s="54" t="s">
        <v>342</v>
      </c>
      <c r="C209" s="31">
        <v>4301060389</v>
      </c>
      <c r="D209" s="397">
        <v>4680115880801</v>
      </c>
      <c r="E209" s="391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6" t="s">
        <v>343</v>
      </c>
      <c r="P209" s="390"/>
      <c r="Q209" s="390"/>
      <c r="R209" s="390"/>
      <c r="S209" s="391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408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409"/>
      <c r="O210" s="386" t="s">
        <v>70</v>
      </c>
      <c r="P210" s="387"/>
      <c r="Q210" s="387"/>
      <c r="R210" s="387"/>
      <c r="S210" s="387"/>
      <c r="T210" s="387"/>
      <c r="U210" s="388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hidden="1" x14ac:dyDescent="0.2">
      <c r="A211" s="393"/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409"/>
      <c r="O211" s="386" t="s">
        <v>70</v>
      </c>
      <c r="P211" s="387"/>
      <c r="Q211" s="387"/>
      <c r="R211" s="387"/>
      <c r="S211" s="387"/>
      <c r="T211" s="387"/>
      <c r="U211" s="388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hidden="1" customHeight="1" x14ac:dyDescent="0.25">
      <c r="A212" s="434" t="s">
        <v>344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6"/>
      <c r="AA212" s="376"/>
    </row>
    <row r="213" spans="1:67" ht="14.25" hidden="1" customHeight="1" x14ac:dyDescent="0.25">
      <c r="A213" s="392" t="s">
        <v>113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397">
        <v>4680115884274</v>
      </c>
      <c r="E214" s="391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397">
        <v>4680115884274</v>
      </c>
      <c r="E215" s="391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0"/>
      <c r="Q215" s="390"/>
      <c r="R215" s="390"/>
      <c r="S215" s="391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397">
        <v>4680115884298</v>
      </c>
      <c r="E216" s="391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0"/>
      <c r="Q216" s="390"/>
      <c r="R216" s="390"/>
      <c r="S216" s="391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351</v>
      </c>
      <c r="B217" s="54" t="s">
        <v>352</v>
      </c>
      <c r="C217" s="31">
        <v>4301011733</v>
      </c>
      <c r="D217" s="397">
        <v>4680115884250</v>
      </c>
      <c r="E217" s="391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0"/>
      <c r="Q217" s="390"/>
      <c r="R217" s="390"/>
      <c r="S217" s="391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397">
        <v>4680115884250</v>
      </c>
      <c r="E218" s="391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3" t="s">
        <v>354</v>
      </c>
      <c r="P218" s="390"/>
      <c r="Q218" s="390"/>
      <c r="R218" s="390"/>
      <c r="S218" s="391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397">
        <v>4680115884281</v>
      </c>
      <c r="E219" s="391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0"/>
      <c r="Q219" s="390"/>
      <c r="R219" s="390"/>
      <c r="S219" s="391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397">
        <v>4680115884199</v>
      </c>
      <c r="E220" s="391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0"/>
      <c r="Q220" s="390"/>
      <c r="R220" s="390"/>
      <c r="S220" s="391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4301011716</v>
      </c>
      <c r="D221" s="397">
        <v>4680115884267</v>
      </c>
      <c r="E221" s="391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0"/>
      <c r="Q221" s="390"/>
      <c r="R221" s="390"/>
      <c r="S221" s="391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397">
        <v>4680115882973</v>
      </c>
      <c r="E222" s="391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52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0"/>
      <c r="Q222" s="390"/>
      <c r="R222" s="390"/>
      <c r="S222" s="391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hidden="1" x14ac:dyDescent="0.2">
      <c r="A223" s="40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09"/>
      <c r="O223" s="386" t="s">
        <v>70</v>
      </c>
      <c r="P223" s="387"/>
      <c r="Q223" s="387"/>
      <c r="R223" s="387"/>
      <c r="S223" s="387"/>
      <c r="T223" s="387"/>
      <c r="U223" s="38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hidden="1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409"/>
      <c r="O224" s="386" t="s">
        <v>70</v>
      </c>
      <c r="P224" s="387"/>
      <c r="Q224" s="387"/>
      <c r="R224" s="387"/>
      <c r="S224" s="387"/>
      <c r="T224" s="387"/>
      <c r="U224" s="388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hidden="1" customHeight="1" x14ac:dyDescent="0.25">
      <c r="A225" s="392" t="s">
        <v>61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5"/>
      <c r="AA225" s="375"/>
    </row>
    <row r="226" spans="1:67" ht="27" hidden="1" customHeight="1" x14ac:dyDescent="0.25">
      <c r="A226" s="54" t="s">
        <v>363</v>
      </c>
      <c r="B226" s="54" t="s">
        <v>364</v>
      </c>
      <c r="C226" s="31">
        <v>4301031305</v>
      </c>
      <c r="D226" s="397">
        <v>4607091389845</v>
      </c>
      <c r="E226" s="391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0"/>
      <c r="Q226" s="390"/>
      <c r="R226" s="390"/>
      <c r="S226" s="391"/>
      <c r="T226" s="34"/>
      <c r="U226" s="34"/>
      <c r="V226" s="35" t="s">
        <v>66</v>
      </c>
      <c r="W226" s="382">
        <v>0</v>
      </c>
      <c r="X226" s="38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397">
        <v>4680115882881</v>
      </c>
      <c r="E227" s="391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0"/>
      <c r="Q227" s="390"/>
      <c r="R227" s="390"/>
      <c r="S227" s="391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idden="1" x14ac:dyDescent="0.2">
      <c r="A228" s="408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409"/>
      <c r="O228" s="386" t="s">
        <v>70</v>
      </c>
      <c r="P228" s="387"/>
      <c r="Q228" s="387"/>
      <c r="R228" s="387"/>
      <c r="S228" s="387"/>
      <c r="T228" s="387"/>
      <c r="U228" s="388"/>
      <c r="V228" s="37" t="s">
        <v>71</v>
      </c>
      <c r="W228" s="384">
        <f>IFERROR(W226/H226,"0")+IFERROR(W227/H227,"0")</f>
        <v>0</v>
      </c>
      <c r="X228" s="384">
        <f>IFERROR(X226/H226,"0")+IFERROR(X227/H227,"0")</f>
        <v>0</v>
      </c>
      <c r="Y228" s="384">
        <f>IFERROR(IF(Y226="",0,Y226),"0")+IFERROR(IF(Y227="",0,Y227),"0")</f>
        <v>0</v>
      </c>
      <c r="Z228" s="385"/>
      <c r="AA228" s="385"/>
    </row>
    <row r="229" spans="1:67" hidden="1" x14ac:dyDescent="0.2">
      <c r="A229" s="393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409"/>
      <c r="O229" s="386" t="s">
        <v>70</v>
      </c>
      <c r="P229" s="387"/>
      <c r="Q229" s="387"/>
      <c r="R229" s="387"/>
      <c r="S229" s="387"/>
      <c r="T229" s="387"/>
      <c r="U229" s="388"/>
      <c r="V229" s="37" t="s">
        <v>66</v>
      </c>
      <c r="W229" s="384">
        <f>IFERROR(SUM(W226:W227),"0")</f>
        <v>0</v>
      </c>
      <c r="X229" s="384">
        <f>IFERROR(SUM(X226:X227),"0")</f>
        <v>0</v>
      </c>
      <c r="Y229" s="37"/>
      <c r="Z229" s="385"/>
      <c r="AA229" s="385"/>
    </row>
    <row r="230" spans="1:67" ht="16.5" hidden="1" customHeight="1" x14ac:dyDescent="0.25">
      <c r="A230" s="434" t="s">
        <v>367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76"/>
      <c r="AA230" s="376"/>
    </row>
    <row r="231" spans="1:67" ht="14.25" hidden="1" customHeight="1" x14ac:dyDescent="0.25">
      <c r="A231" s="392" t="s">
        <v>113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75"/>
      <c r="AA231" s="375"/>
    </row>
    <row r="232" spans="1:67" ht="27" hidden="1" customHeight="1" x14ac:dyDescent="0.25">
      <c r="A232" s="54" t="s">
        <v>368</v>
      </c>
      <c r="B232" s="54" t="s">
        <v>369</v>
      </c>
      <c r="C232" s="31">
        <v>4301011826</v>
      </c>
      <c r="D232" s="397">
        <v>4680115884137</v>
      </c>
      <c r="E232" s="391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0"/>
      <c r="Q232" s="390"/>
      <c r="R232" s="390"/>
      <c r="S232" s="391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397">
        <v>4680115884137</v>
      </c>
      <c r="E233" s="391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08" t="s">
        <v>371</v>
      </c>
      <c r="P233" s="390"/>
      <c r="Q233" s="390"/>
      <c r="R233" s="390"/>
      <c r="S233" s="391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397">
        <v>4680115884236</v>
      </c>
      <c r="E234" s="391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0"/>
      <c r="Q234" s="390"/>
      <c r="R234" s="390"/>
      <c r="S234" s="391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4301011721</v>
      </c>
      <c r="D235" s="397">
        <v>4680115884175</v>
      </c>
      <c r="E235" s="391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0"/>
      <c r="Q235" s="390"/>
      <c r="R235" s="390"/>
      <c r="S235" s="391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4301011824</v>
      </c>
      <c r="D236" s="397">
        <v>4680115884144</v>
      </c>
      <c r="E236" s="391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0"/>
      <c r="Q236" s="390"/>
      <c r="R236" s="390"/>
      <c r="S236" s="391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397">
        <v>4680115885288</v>
      </c>
      <c r="E237" s="391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06" t="s">
        <v>380</v>
      </c>
      <c r="P237" s="390"/>
      <c r="Q237" s="390"/>
      <c r="R237" s="390"/>
      <c r="S237" s="391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397">
        <v>4680115884182</v>
      </c>
      <c r="E238" s="391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0"/>
      <c r="Q238" s="390"/>
      <c r="R238" s="390"/>
      <c r="S238" s="391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hidden="1" customHeight="1" x14ac:dyDescent="0.25">
      <c r="A239" s="54" t="s">
        <v>383</v>
      </c>
      <c r="B239" s="54" t="s">
        <v>384</v>
      </c>
      <c r="C239" s="31">
        <v>4301011722</v>
      </c>
      <c r="D239" s="397">
        <v>4680115884205</v>
      </c>
      <c r="E239" s="391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0"/>
      <c r="Q239" s="390"/>
      <c r="R239" s="390"/>
      <c r="S239" s="391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hidden="1" x14ac:dyDescent="0.2">
      <c r="A240" s="408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409"/>
      <c r="O240" s="386" t="s">
        <v>70</v>
      </c>
      <c r="P240" s="387"/>
      <c r="Q240" s="387"/>
      <c r="R240" s="387"/>
      <c r="S240" s="387"/>
      <c r="T240" s="387"/>
      <c r="U240" s="38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hidden="1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409"/>
      <c r="O241" s="386" t="s">
        <v>70</v>
      </c>
      <c r="P241" s="387"/>
      <c r="Q241" s="387"/>
      <c r="R241" s="387"/>
      <c r="S241" s="387"/>
      <c r="T241" s="387"/>
      <c r="U241" s="388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hidden="1" customHeight="1" x14ac:dyDescent="0.25">
      <c r="A242" s="434" t="s">
        <v>385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76"/>
      <c r="AA242" s="376"/>
    </row>
    <row r="243" spans="1:67" ht="14.25" hidden="1" customHeight="1" x14ac:dyDescent="0.25">
      <c r="A243" s="392" t="s">
        <v>113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75"/>
      <c r="AA243" s="375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397">
        <v>4680115885806</v>
      </c>
      <c r="E244" s="391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1" t="s">
        <v>388</v>
      </c>
      <c r="P244" s="390"/>
      <c r="Q244" s="390"/>
      <c r="R244" s="390"/>
      <c r="S244" s="391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397">
        <v>4680115885820</v>
      </c>
      <c r="E245" s="391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19" t="s">
        <v>392</v>
      </c>
      <c r="P245" s="390"/>
      <c r="Q245" s="390"/>
      <c r="R245" s="390"/>
      <c r="S245" s="391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397">
        <v>4680115885844</v>
      </c>
      <c r="E246" s="391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7" t="s">
        <v>395</v>
      </c>
      <c r="P246" s="390"/>
      <c r="Q246" s="390"/>
      <c r="R246" s="390"/>
      <c r="S246" s="391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397">
        <v>4680115885837</v>
      </c>
      <c r="E247" s="391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55" t="s">
        <v>398</v>
      </c>
      <c r="P247" s="390"/>
      <c r="Q247" s="390"/>
      <c r="R247" s="390"/>
      <c r="S247" s="391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397">
        <v>4680115885851</v>
      </c>
      <c r="E248" s="391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8" t="s">
        <v>401</v>
      </c>
      <c r="P248" s="390"/>
      <c r="Q248" s="390"/>
      <c r="R248" s="390"/>
      <c r="S248" s="391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8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09"/>
      <c r="O249" s="386" t="s">
        <v>70</v>
      </c>
      <c r="P249" s="387"/>
      <c r="Q249" s="387"/>
      <c r="R249" s="387"/>
      <c r="S249" s="387"/>
      <c r="T249" s="387"/>
      <c r="U249" s="38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409"/>
      <c r="O250" s="386" t="s">
        <v>70</v>
      </c>
      <c r="P250" s="387"/>
      <c r="Q250" s="387"/>
      <c r="R250" s="387"/>
      <c r="S250" s="387"/>
      <c r="T250" s="387"/>
      <c r="U250" s="38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434" t="s">
        <v>402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6"/>
      <c r="AA251" s="376"/>
    </row>
    <row r="252" spans="1:67" ht="14.25" hidden="1" customHeight="1" x14ac:dyDescent="0.25">
      <c r="A252" s="392" t="s">
        <v>113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75"/>
      <c r="AA252" s="375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397">
        <v>4680115885608</v>
      </c>
      <c r="E253" s="391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98" t="s">
        <v>405</v>
      </c>
      <c r="P253" s="390"/>
      <c r="Q253" s="390"/>
      <c r="R253" s="390"/>
      <c r="S253" s="391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397">
        <v>4680115885622</v>
      </c>
      <c r="E254" s="391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1" t="s">
        <v>408</v>
      </c>
      <c r="P254" s="390"/>
      <c r="Q254" s="390"/>
      <c r="R254" s="390"/>
      <c r="S254" s="391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397">
        <v>4680115885554</v>
      </c>
      <c r="E255" s="391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61" t="s">
        <v>411</v>
      </c>
      <c r="P255" s="390"/>
      <c r="Q255" s="390"/>
      <c r="R255" s="390"/>
      <c r="S255" s="391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397">
        <v>4680115885615</v>
      </c>
      <c r="E256" s="391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622" t="s">
        <v>414</v>
      </c>
      <c r="P256" s="390"/>
      <c r="Q256" s="390"/>
      <c r="R256" s="390"/>
      <c r="S256" s="391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397">
        <v>4680115885646</v>
      </c>
      <c r="E257" s="391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43" t="s">
        <v>417</v>
      </c>
      <c r="P257" s="390"/>
      <c r="Q257" s="390"/>
      <c r="R257" s="390"/>
      <c r="S257" s="391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397">
        <v>4607091387308</v>
      </c>
      <c r="E258" s="391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0"/>
      <c r="Q258" s="390"/>
      <c r="R258" s="390"/>
      <c r="S258" s="391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397">
        <v>4607091387339</v>
      </c>
      <c r="E259" s="391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0"/>
      <c r="Q259" s="390"/>
      <c r="R259" s="390"/>
      <c r="S259" s="391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397">
        <v>4680115881938</v>
      </c>
      <c r="E260" s="391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0"/>
      <c r="Q260" s="390"/>
      <c r="R260" s="390"/>
      <c r="S260" s="391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397">
        <v>4607091387346</v>
      </c>
      <c r="E261" s="391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0"/>
      <c r="Q261" s="390"/>
      <c r="R261" s="390"/>
      <c r="S261" s="391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408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409"/>
      <c r="O262" s="386" t="s">
        <v>70</v>
      </c>
      <c r="P262" s="387"/>
      <c r="Q262" s="387"/>
      <c r="R262" s="387"/>
      <c r="S262" s="387"/>
      <c r="T262" s="387"/>
      <c r="U262" s="38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409"/>
      <c r="O263" s="386" t="s">
        <v>70</v>
      </c>
      <c r="P263" s="387"/>
      <c r="Q263" s="387"/>
      <c r="R263" s="387"/>
      <c r="S263" s="387"/>
      <c r="T263" s="387"/>
      <c r="U263" s="38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92" t="s">
        <v>61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75"/>
      <c r="AA264" s="375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397">
        <v>4607091387193</v>
      </c>
      <c r="E265" s="391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0"/>
      <c r="Q265" s="390"/>
      <c r="R265" s="390"/>
      <c r="S265" s="391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397">
        <v>4607091387230</v>
      </c>
      <c r="E266" s="391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0"/>
      <c r="Q266" s="390"/>
      <c r="R266" s="390"/>
      <c r="S266" s="391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397">
        <v>4607091387285</v>
      </c>
      <c r="E267" s="391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0"/>
      <c r="Q267" s="390"/>
      <c r="R267" s="390"/>
      <c r="S267" s="391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408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09"/>
      <c r="O268" s="386" t="s">
        <v>70</v>
      </c>
      <c r="P268" s="387"/>
      <c r="Q268" s="387"/>
      <c r="R268" s="387"/>
      <c r="S268" s="387"/>
      <c r="T268" s="387"/>
      <c r="U268" s="38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409"/>
      <c r="O269" s="386" t="s">
        <v>70</v>
      </c>
      <c r="P269" s="387"/>
      <c r="Q269" s="387"/>
      <c r="R269" s="387"/>
      <c r="S269" s="387"/>
      <c r="T269" s="387"/>
      <c r="U269" s="38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92" t="s">
        <v>72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375"/>
      <c r="AA270" s="375"/>
    </row>
    <row r="271" spans="1:67" ht="16.5" hidden="1" customHeight="1" x14ac:dyDescent="0.25">
      <c r="A271" s="54" t="s">
        <v>432</v>
      </c>
      <c r="B271" s="54" t="s">
        <v>433</v>
      </c>
      <c r="C271" s="31">
        <v>4301051100</v>
      </c>
      <c r="D271" s="397">
        <v>4607091387766</v>
      </c>
      <c r="E271" s="391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0"/>
      <c r="Q271" s="390"/>
      <c r="R271" s="390"/>
      <c r="S271" s="391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397">
        <v>4607091387957</v>
      </c>
      <c r="E272" s="391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0"/>
      <c r="Q272" s="390"/>
      <c r="R272" s="390"/>
      <c r="S272" s="391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397">
        <v>4607091387964</v>
      </c>
      <c r="E273" s="391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0"/>
      <c r="Q273" s="390"/>
      <c r="R273" s="390"/>
      <c r="S273" s="391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397">
        <v>4680115884618</v>
      </c>
      <c r="E274" s="391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0"/>
      <c r="Q274" s="390"/>
      <c r="R274" s="390"/>
      <c r="S274" s="391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397">
        <v>4680115884588</v>
      </c>
      <c r="E275" s="391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0"/>
      <c r="Q275" s="390"/>
      <c r="R275" s="390"/>
      <c r="S275" s="391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397">
        <v>4607091387537</v>
      </c>
      <c r="E276" s="391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0"/>
      <c r="Q276" s="390"/>
      <c r="R276" s="390"/>
      <c r="S276" s="391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397">
        <v>4607091387513</v>
      </c>
      <c r="E277" s="391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0"/>
      <c r="Q277" s="390"/>
      <c r="R277" s="390"/>
      <c r="S277" s="391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hidden="1" x14ac:dyDescent="0.2">
      <c r="A278" s="408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409"/>
      <c r="O278" s="386" t="s">
        <v>70</v>
      </c>
      <c r="P278" s="387"/>
      <c r="Q278" s="387"/>
      <c r="R278" s="387"/>
      <c r="S278" s="387"/>
      <c r="T278" s="387"/>
      <c r="U278" s="38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hidden="1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409"/>
      <c r="O279" s="386" t="s">
        <v>70</v>
      </c>
      <c r="P279" s="387"/>
      <c r="Q279" s="387"/>
      <c r="R279" s="387"/>
      <c r="S279" s="387"/>
      <c r="T279" s="387"/>
      <c r="U279" s="38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hidden="1" customHeight="1" x14ac:dyDescent="0.25">
      <c r="A280" s="392" t="s">
        <v>215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375"/>
      <c r="AA280" s="375"/>
    </row>
    <row r="281" spans="1:67" ht="16.5" hidden="1" customHeight="1" x14ac:dyDescent="0.25">
      <c r="A281" s="54" t="s">
        <v>446</v>
      </c>
      <c r="B281" s="54" t="s">
        <v>447</v>
      </c>
      <c r="C281" s="31">
        <v>4301060379</v>
      </c>
      <c r="D281" s="397">
        <v>4607091380880</v>
      </c>
      <c r="E281" s="391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1" t="s">
        <v>448</v>
      </c>
      <c r="P281" s="390"/>
      <c r="Q281" s="390"/>
      <c r="R281" s="390"/>
      <c r="S281" s="391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449</v>
      </c>
      <c r="B282" s="54" t="s">
        <v>450</v>
      </c>
      <c r="C282" s="31">
        <v>4301060308</v>
      </c>
      <c r="D282" s="397">
        <v>4607091384482</v>
      </c>
      <c r="E282" s="391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0"/>
      <c r="Q282" s="390"/>
      <c r="R282" s="390"/>
      <c r="S282" s="391"/>
      <c r="T282" s="34"/>
      <c r="U282" s="34"/>
      <c r="V282" s="35" t="s">
        <v>66</v>
      </c>
      <c r="W282" s="382">
        <v>0</v>
      </c>
      <c r="X282" s="383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16.5" hidden="1" customHeight="1" x14ac:dyDescent="0.25">
      <c r="A283" s="54" t="s">
        <v>451</v>
      </c>
      <c r="B283" s="54" t="s">
        <v>452</v>
      </c>
      <c r="C283" s="31">
        <v>4301060325</v>
      </c>
      <c r="D283" s="397">
        <v>4607091380897</v>
      </c>
      <c r="E283" s="391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0"/>
      <c r="Q283" s="390"/>
      <c r="R283" s="390"/>
      <c r="S283" s="391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40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409"/>
      <c r="O284" s="386" t="s">
        <v>70</v>
      </c>
      <c r="P284" s="387"/>
      <c r="Q284" s="387"/>
      <c r="R284" s="387"/>
      <c r="S284" s="387"/>
      <c r="T284" s="387"/>
      <c r="U284" s="388"/>
      <c r="V284" s="37" t="s">
        <v>71</v>
      </c>
      <c r="W284" s="384">
        <f>IFERROR(W281/H281,"0")+IFERROR(W282/H282,"0")+IFERROR(W283/H283,"0")</f>
        <v>0</v>
      </c>
      <c r="X284" s="384">
        <f>IFERROR(X281/H281,"0")+IFERROR(X282/H282,"0")+IFERROR(X283/H283,"0")</f>
        <v>0</v>
      </c>
      <c r="Y284" s="384">
        <f>IFERROR(IF(Y281="",0,Y281),"0")+IFERROR(IF(Y282="",0,Y282),"0")+IFERROR(IF(Y283="",0,Y283),"0")</f>
        <v>0</v>
      </c>
      <c r="Z284" s="385"/>
      <c r="AA284" s="385"/>
    </row>
    <row r="285" spans="1:67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409"/>
      <c r="O285" s="386" t="s">
        <v>70</v>
      </c>
      <c r="P285" s="387"/>
      <c r="Q285" s="387"/>
      <c r="R285" s="387"/>
      <c r="S285" s="387"/>
      <c r="T285" s="387"/>
      <c r="U285" s="388"/>
      <c r="V285" s="37" t="s">
        <v>66</v>
      </c>
      <c r="W285" s="384">
        <f>IFERROR(SUM(W281:W283),"0")</f>
        <v>0</v>
      </c>
      <c r="X285" s="384">
        <f>IFERROR(SUM(X281:X283),"0")</f>
        <v>0</v>
      </c>
      <c r="Y285" s="37"/>
      <c r="Z285" s="385"/>
      <c r="AA285" s="385"/>
    </row>
    <row r="286" spans="1:67" ht="14.25" hidden="1" customHeight="1" x14ac:dyDescent="0.25">
      <c r="A286" s="392" t="s">
        <v>91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397">
        <v>4607091388374</v>
      </c>
      <c r="E287" s="391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2" t="s">
        <v>455</v>
      </c>
      <c r="P287" s="390"/>
      <c r="Q287" s="390"/>
      <c r="R287" s="390"/>
      <c r="S287" s="391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397">
        <v>4607091388381</v>
      </c>
      <c r="E288" s="391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6" t="s">
        <v>458</v>
      </c>
      <c r="P288" s="390"/>
      <c r="Q288" s="390"/>
      <c r="R288" s="390"/>
      <c r="S288" s="391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459</v>
      </c>
      <c r="B289" s="54" t="s">
        <v>460</v>
      </c>
      <c r="C289" s="31">
        <v>4301030233</v>
      </c>
      <c r="D289" s="397">
        <v>4607091388404</v>
      </c>
      <c r="E289" s="391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0"/>
      <c r="Q289" s="390"/>
      <c r="R289" s="390"/>
      <c r="S289" s="391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08"/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409"/>
      <c r="O290" s="386" t="s">
        <v>70</v>
      </c>
      <c r="P290" s="387"/>
      <c r="Q290" s="387"/>
      <c r="R290" s="387"/>
      <c r="S290" s="387"/>
      <c r="T290" s="387"/>
      <c r="U290" s="388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hidden="1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409"/>
      <c r="O291" s="386" t="s">
        <v>70</v>
      </c>
      <c r="P291" s="387"/>
      <c r="Q291" s="387"/>
      <c r="R291" s="387"/>
      <c r="S291" s="387"/>
      <c r="T291" s="387"/>
      <c r="U291" s="388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hidden="1" customHeight="1" x14ac:dyDescent="0.25">
      <c r="A292" s="392" t="s">
        <v>461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375"/>
      <c r="AA292" s="375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397">
        <v>4680115881808</v>
      </c>
      <c r="E293" s="391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0"/>
      <c r="Q293" s="390"/>
      <c r="R293" s="390"/>
      <c r="S293" s="391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397">
        <v>4680115881822</v>
      </c>
      <c r="E294" s="391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0"/>
      <c r="Q294" s="390"/>
      <c r="R294" s="390"/>
      <c r="S294" s="391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397">
        <v>4680115880016</v>
      </c>
      <c r="E295" s="391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0"/>
      <c r="Q295" s="390"/>
      <c r="R295" s="390"/>
      <c r="S295" s="391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408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409"/>
      <c r="O296" s="386" t="s">
        <v>70</v>
      </c>
      <c r="P296" s="387"/>
      <c r="Q296" s="387"/>
      <c r="R296" s="387"/>
      <c r="S296" s="387"/>
      <c r="T296" s="387"/>
      <c r="U296" s="38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09"/>
      <c r="O297" s="386" t="s">
        <v>70</v>
      </c>
      <c r="P297" s="387"/>
      <c r="Q297" s="387"/>
      <c r="R297" s="387"/>
      <c r="S297" s="387"/>
      <c r="T297" s="387"/>
      <c r="U297" s="38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434" t="s">
        <v>470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76"/>
      <c r="AA298" s="376"/>
    </row>
    <row r="299" spans="1:67" ht="14.25" hidden="1" customHeight="1" x14ac:dyDescent="0.25">
      <c r="A299" s="392" t="s">
        <v>113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397">
        <v>4607091387421</v>
      </c>
      <c r="E300" s="391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0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0"/>
      <c r="Q300" s="390"/>
      <c r="R300" s="390"/>
      <c r="S300" s="391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397">
        <v>4607091387438</v>
      </c>
      <c r="E301" s="391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0"/>
      <c r="Q301" s="390"/>
      <c r="R301" s="390"/>
      <c r="S301" s="391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8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09"/>
      <c r="O302" s="386" t="s">
        <v>70</v>
      </c>
      <c r="P302" s="387"/>
      <c r="Q302" s="387"/>
      <c r="R302" s="387"/>
      <c r="S302" s="387"/>
      <c r="T302" s="387"/>
      <c r="U302" s="38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09"/>
      <c r="O303" s="386" t="s">
        <v>70</v>
      </c>
      <c r="P303" s="387"/>
      <c r="Q303" s="387"/>
      <c r="R303" s="387"/>
      <c r="S303" s="387"/>
      <c r="T303" s="387"/>
      <c r="U303" s="38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92" t="s">
        <v>61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397">
        <v>4607091387292</v>
      </c>
      <c r="E305" s="391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0"/>
      <c r="Q305" s="390"/>
      <c r="R305" s="390"/>
      <c r="S305" s="391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8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409"/>
      <c r="O306" s="386" t="s">
        <v>70</v>
      </c>
      <c r="P306" s="387"/>
      <c r="Q306" s="387"/>
      <c r="R306" s="387"/>
      <c r="S306" s="387"/>
      <c r="T306" s="387"/>
      <c r="U306" s="38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09"/>
      <c r="O307" s="386" t="s">
        <v>70</v>
      </c>
      <c r="P307" s="387"/>
      <c r="Q307" s="387"/>
      <c r="R307" s="387"/>
      <c r="S307" s="387"/>
      <c r="T307" s="387"/>
      <c r="U307" s="38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434" t="s">
        <v>477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76"/>
      <c r="AA308" s="376"/>
    </row>
    <row r="309" spans="1:67" ht="14.25" hidden="1" customHeight="1" x14ac:dyDescent="0.25">
      <c r="A309" s="392" t="s">
        <v>61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5"/>
      <c r="AA309" s="375"/>
    </row>
    <row r="310" spans="1:67" ht="27" hidden="1" customHeight="1" x14ac:dyDescent="0.25">
      <c r="A310" s="54" t="s">
        <v>478</v>
      </c>
      <c r="B310" s="54" t="s">
        <v>479</v>
      </c>
      <c r="C310" s="31">
        <v>4301031066</v>
      </c>
      <c r="D310" s="397">
        <v>4607091383836</v>
      </c>
      <c r="E310" s="391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0"/>
      <c r="Q310" s="390"/>
      <c r="R310" s="390"/>
      <c r="S310" s="391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408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409"/>
      <c r="O311" s="386" t="s">
        <v>70</v>
      </c>
      <c r="P311" s="387"/>
      <c r="Q311" s="387"/>
      <c r="R311" s="387"/>
      <c r="S311" s="387"/>
      <c r="T311" s="387"/>
      <c r="U311" s="388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hidden="1" x14ac:dyDescent="0.2">
      <c r="A312" s="393"/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409"/>
      <c r="O312" s="386" t="s">
        <v>70</v>
      </c>
      <c r="P312" s="387"/>
      <c r="Q312" s="387"/>
      <c r="R312" s="387"/>
      <c r="S312" s="387"/>
      <c r="T312" s="387"/>
      <c r="U312" s="388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hidden="1" customHeight="1" x14ac:dyDescent="0.25">
      <c r="A313" s="392" t="s">
        <v>72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75"/>
      <c r="AA313" s="375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397">
        <v>4607091387919</v>
      </c>
      <c r="E314" s="391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0"/>
      <c r="Q314" s="390"/>
      <c r="R314" s="390"/>
      <c r="S314" s="391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482</v>
      </c>
      <c r="B315" s="54" t="s">
        <v>483</v>
      </c>
      <c r="C315" s="31">
        <v>4301051461</v>
      </c>
      <c r="D315" s="397">
        <v>4680115883604</v>
      </c>
      <c r="E315" s="391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7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0"/>
      <c r="Q315" s="390"/>
      <c r="R315" s="390"/>
      <c r="S315" s="391"/>
      <c r="T315" s="34"/>
      <c r="U315" s="34"/>
      <c r="V315" s="35" t="s">
        <v>66</v>
      </c>
      <c r="W315" s="382">
        <v>0</v>
      </c>
      <c r="X315" s="38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4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484</v>
      </c>
      <c r="B316" s="54" t="s">
        <v>485</v>
      </c>
      <c r="C316" s="31">
        <v>4301051485</v>
      </c>
      <c r="D316" s="397">
        <v>4680115883567</v>
      </c>
      <c r="E316" s="391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0"/>
      <c r="Q316" s="390"/>
      <c r="R316" s="390"/>
      <c r="S316" s="391"/>
      <c r="T316" s="34"/>
      <c r="U316" s="34"/>
      <c r="V316" s="35" t="s">
        <v>66</v>
      </c>
      <c r="W316" s="382">
        <v>0</v>
      </c>
      <c r="X316" s="38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5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08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09"/>
      <c r="O317" s="386" t="s">
        <v>70</v>
      </c>
      <c r="P317" s="387"/>
      <c r="Q317" s="387"/>
      <c r="R317" s="387"/>
      <c r="S317" s="387"/>
      <c r="T317" s="387"/>
      <c r="U317" s="388"/>
      <c r="V317" s="37" t="s">
        <v>71</v>
      </c>
      <c r="W317" s="384">
        <f>IFERROR(W314/H314,"0")+IFERROR(W315/H315,"0")+IFERROR(W316/H316,"0")</f>
        <v>0</v>
      </c>
      <c r="X317" s="384">
        <f>IFERROR(X314/H314,"0")+IFERROR(X315/H315,"0")+IFERROR(X316/H316,"0")</f>
        <v>0</v>
      </c>
      <c r="Y317" s="384">
        <f>IFERROR(IF(Y314="",0,Y314),"0")+IFERROR(IF(Y315="",0,Y315),"0")+IFERROR(IF(Y316="",0,Y316),"0")</f>
        <v>0</v>
      </c>
      <c r="Z317" s="385"/>
      <c r="AA317" s="385"/>
    </row>
    <row r="318" spans="1:67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09"/>
      <c r="O318" s="386" t="s">
        <v>70</v>
      </c>
      <c r="P318" s="387"/>
      <c r="Q318" s="387"/>
      <c r="R318" s="387"/>
      <c r="S318" s="387"/>
      <c r="T318" s="387"/>
      <c r="U318" s="388"/>
      <c r="V318" s="37" t="s">
        <v>66</v>
      </c>
      <c r="W318" s="384">
        <f>IFERROR(SUM(W314:W316),"0")</f>
        <v>0</v>
      </c>
      <c r="X318" s="384">
        <f>IFERROR(SUM(X314:X316),"0")</f>
        <v>0</v>
      </c>
      <c r="Y318" s="37"/>
      <c r="Z318" s="385"/>
      <c r="AA318" s="385"/>
    </row>
    <row r="319" spans="1:67" ht="14.25" hidden="1" customHeight="1" x14ac:dyDescent="0.25">
      <c r="A319" s="392" t="s">
        <v>91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5"/>
      <c r="AA319" s="375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397">
        <v>4607091383102</v>
      </c>
      <c r="E320" s="391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0"/>
      <c r="Q320" s="390"/>
      <c r="R320" s="390"/>
      <c r="S320" s="391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8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09"/>
      <c r="O321" s="386" t="s">
        <v>70</v>
      </c>
      <c r="P321" s="387"/>
      <c r="Q321" s="387"/>
      <c r="R321" s="387"/>
      <c r="S321" s="387"/>
      <c r="T321" s="387"/>
      <c r="U321" s="38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09"/>
      <c r="O322" s="386" t="s">
        <v>70</v>
      </c>
      <c r="P322" s="387"/>
      <c r="Q322" s="387"/>
      <c r="R322" s="387"/>
      <c r="S322" s="387"/>
      <c r="T322" s="387"/>
      <c r="U322" s="38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12" t="s">
        <v>488</v>
      </c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3"/>
      <c r="P323" s="413"/>
      <c r="Q323" s="413"/>
      <c r="R323" s="413"/>
      <c r="S323" s="413"/>
      <c r="T323" s="413"/>
      <c r="U323" s="413"/>
      <c r="V323" s="413"/>
      <c r="W323" s="413"/>
      <c r="X323" s="413"/>
      <c r="Y323" s="413"/>
      <c r="Z323" s="48"/>
      <c r="AA323" s="48"/>
    </row>
    <row r="324" spans="1:67" ht="16.5" hidden="1" customHeight="1" x14ac:dyDescent="0.25">
      <c r="A324" s="434" t="s">
        <v>489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76"/>
      <c r="AA324" s="376"/>
    </row>
    <row r="325" spans="1:67" ht="14.25" hidden="1" customHeight="1" x14ac:dyDescent="0.25">
      <c r="A325" s="392" t="s">
        <v>113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397">
        <v>4680115884885</v>
      </c>
      <c r="E326" s="391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41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0"/>
      <c r="Q326" s="390"/>
      <c r="R326" s="390"/>
      <c r="S326" s="391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hidden="1" customHeight="1" x14ac:dyDescent="0.25">
      <c r="A327" s="54" t="s">
        <v>492</v>
      </c>
      <c r="B327" s="54" t="s">
        <v>493</v>
      </c>
      <c r="C327" s="31">
        <v>4301011874</v>
      </c>
      <c r="D327" s="397">
        <v>4680115884892</v>
      </c>
      <c r="E327" s="391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0"/>
      <c r="Q327" s="390"/>
      <c r="R327" s="390"/>
      <c r="S327" s="391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hidden="1" customHeight="1" x14ac:dyDescent="0.25">
      <c r="A328" s="54" t="s">
        <v>494</v>
      </c>
      <c r="B328" s="54" t="s">
        <v>495</v>
      </c>
      <c r="C328" s="31">
        <v>4301011867</v>
      </c>
      <c r="D328" s="397">
        <v>4680115884830</v>
      </c>
      <c r="E328" s="391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0"/>
      <c r="Q328" s="390"/>
      <c r="R328" s="390"/>
      <c r="S328" s="391"/>
      <c r="T328" s="34"/>
      <c r="U328" s="34"/>
      <c r="V328" s="35" t="s">
        <v>66</v>
      </c>
      <c r="W328" s="382">
        <v>0</v>
      </c>
      <c r="X328" s="383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397">
        <v>4680115884830</v>
      </c>
      <c r="E329" s="391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0"/>
      <c r="Q329" s="390"/>
      <c r="R329" s="390"/>
      <c r="S329" s="391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97">
        <v>4680115884847</v>
      </c>
      <c r="E330" s="391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0"/>
      <c r="Q330" s="390"/>
      <c r="R330" s="390"/>
      <c r="S330" s="391"/>
      <c r="T330" s="34"/>
      <c r="U330" s="34"/>
      <c r="V330" s="35" t="s">
        <v>66</v>
      </c>
      <c r="W330" s="382">
        <v>5000</v>
      </c>
      <c r="X330" s="383">
        <f t="shared" si="59"/>
        <v>5010</v>
      </c>
      <c r="Y330" s="36">
        <f>IFERROR(IF(X330=0,"",ROUNDUP(X330/H330,0)*0.02175),"")</f>
        <v>7.2644999999999991</v>
      </c>
      <c r="Z330" s="56"/>
      <c r="AA330" s="57"/>
      <c r="AE330" s="64"/>
      <c r="BB330" s="251" t="s">
        <v>1</v>
      </c>
      <c r="BL330" s="64">
        <f t="shared" si="60"/>
        <v>5160</v>
      </c>
      <c r="BM330" s="64">
        <f t="shared" si="61"/>
        <v>5170.3200000000006</v>
      </c>
      <c r="BN330" s="64">
        <f t="shared" si="62"/>
        <v>6.9444444444444438</v>
      </c>
      <c r="BO330" s="64">
        <f t="shared" si="63"/>
        <v>6.958333333333333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397">
        <v>4680115884847</v>
      </c>
      <c r="E331" s="391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0"/>
      <c r="Q331" s="390"/>
      <c r="R331" s="390"/>
      <c r="S331" s="391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97">
        <v>4680115884854</v>
      </c>
      <c r="E332" s="391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0"/>
      <c r="Q332" s="390"/>
      <c r="R332" s="390"/>
      <c r="S332" s="391"/>
      <c r="T332" s="34"/>
      <c r="U332" s="34"/>
      <c r="V332" s="35" t="s">
        <v>66</v>
      </c>
      <c r="W332" s="382">
        <v>1800</v>
      </c>
      <c r="X332" s="383">
        <f t="shared" si="59"/>
        <v>1800</v>
      </c>
      <c r="Y332" s="36">
        <f>IFERROR(IF(X332=0,"",ROUNDUP(X332/H332,0)*0.02175),"")</f>
        <v>2.61</v>
      </c>
      <c r="Z332" s="56"/>
      <c r="AA332" s="57"/>
      <c r="AE332" s="64"/>
      <c r="BB332" s="253" t="s">
        <v>1</v>
      </c>
      <c r="BL332" s="64">
        <f t="shared" si="60"/>
        <v>1857.6</v>
      </c>
      <c r="BM332" s="64">
        <f t="shared" si="61"/>
        <v>1857.6</v>
      </c>
      <c r="BN332" s="64">
        <f t="shared" si="62"/>
        <v>2.5</v>
      </c>
      <c r="BO332" s="64">
        <f t="shared" si="63"/>
        <v>2.5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397">
        <v>4680115884854</v>
      </c>
      <c r="E333" s="391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397">
        <v>4680115884908</v>
      </c>
      <c r="E334" s="391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5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0"/>
      <c r="Q334" s="390"/>
      <c r="R334" s="390"/>
      <c r="S334" s="391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4301011868</v>
      </c>
      <c r="D335" s="397">
        <v>4680115884861</v>
      </c>
      <c r="E335" s="391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0"/>
      <c r="Q335" s="390"/>
      <c r="R335" s="390"/>
      <c r="S335" s="391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397">
        <v>4680115884922</v>
      </c>
      <c r="E336" s="391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0"/>
      <c r="Q336" s="390"/>
      <c r="R336" s="390"/>
      <c r="S336" s="391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397">
        <v>4680115882638</v>
      </c>
      <c r="E337" s="391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8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409"/>
      <c r="O338" s="386" t="s">
        <v>70</v>
      </c>
      <c r="P338" s="387"/>
      <c r="Q338" s="387"/>
      <c r="R338" s="387"/>
      <c r="S338" s="387"/>
      <c r="T338" s="387"/>
      <c r="U338" s="38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453.33333333333331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454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9.8744999999999994</v>
      </c>
      <c r="Z338" s="385"/>
      <c r="AA338" s="385"/>
    </row>
    <row r="339" spans="1:67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09"/>
      <c r="O339" s="386" t="s">
        <v>70</v>
      </c>
      <c r="P339" s="387"/>
      <c r="Q339" s="387"/>
      <c r="R339" s="387"/>
      <c r="S339" s="387"/>
      <c r="T339" s="387"/>
      <c r="U339" s="388"/>
      <c r="V339" s="37" t="s">
        <v>66</v>
      </c>
      <c r="W339" s="384">
        <f>IFERROR(SUM(W326:W337),"0")</f>
        <v>6800</v>
      </c>
      <c r="X339" s="384">
        <f>IFERROR(SUM(X326:X337),"0")</f>
        <v>6810</v>
      </c>
      <c r="Y339" s="37"/>
      <c r="Z339" s="385"/>
      <c r="AA339" s="385"/>
    </row>
    <row r="340" spans="1:67" ht="14.25" hidden="1" customHeight="1" x14ac:dyDescent="0.25">
      <c r="A340" s="392" t="s">
        <v>105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97">
        <v>4607091383980</v>
      </c>
      <c r="E341" s="391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4"/>
      <c r="U341" s="34"/>
      <c r="V341" s="35" t="s">
        <v>66</v>
      </c>
      <c r="W341" s="382">
        <v>3000</v>
      </c>
      <c r="X341" s="383">
        <f>IFERROR(IF(W341="",0,CEILING((W341/$H341),1)*$H341),"")</f>
        <v>3000</v>
      </c>
      <c r="Y341" s="36">
        <f>IFERROR(IF(X341=0,"",ROUNDUP(X341/H341,0)*0.02175),"")</f>
        <v>4.3499999999999996</v>
      </c>
      <c r="Z341" s="56"/>
      <c r="AA341" s="57"/>
      <c r="AE341" s="64"/>
      <c r="BB341" s="259" t="s">
        <v>1</v>
      </c>
      <c r="BL341" s="64">
        <f>IFERROR(W341*I341/H341,"0")</f>
        <v>3096</v>
      </c>
      <c r="BM341" s="64">
        <f>IFERROR(X341*I341/H341,"0")</f>
        <v>3096</v>
      </c>
      <c r="BN341" s="64">
        <f>IFERROR(1/J341*(W341/H341),"0")</f>
        <v>4.1666666666666661</v>
      </c>
      <c r="BO341" s="64">
        <f>IFERROR(1/J341*(X341/H341),"0")</f>
        <v>4.1666666666666661</v>
      </c>
    </row>
    <row r="342" spans="1:67" ht="27" hidden="1" customHeight="1" x14ac:dyDescent="0.25">
      <c r="A342" s="54" t="s">
        <v>513</v>
      </c>
      <c r="B342" s="54" t="s">
        <v>514</v>
      </c>
      <c r="C342" s="31">
        <v>4301020179</v>
      </c>
      <c r="D342" s="397">
        <v>4607091384178</v>
      </c>
      <c r="E342" s="391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0"/>
      <c r="Q342" s="390"/>
      <c r="R342" s="390"/>
      <c r="S342" s="391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40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409"/>
      <c r="O343" s="386" t="s">
        <v>70</v>
      </c>
      <c r="P343" s="387"/>
      <c r="Q343" s="387"/>
      <c r="R343" s="387"/>
      <c r="S343" s="387"/>
      <c r="T343" s="387"/>
      <c r="U343" s="388"/>
      <c r="V343" s="37" t="s">
        <v>71</v>
      </c>
      <c r="W343" s="384">
        <f>IFERROR(W341/H341,"0")+IFERROR(W342/H342,"0")</f>
        <v>200</v>
      </c>
      <c r="X343" s="384">
        <f>IFERROR(X341/H341,"0")+IFERROR(X342/H342,"0")</f>
        <v>200</v>
      </c>
      <c r="Y343" s="384">
        <f>IFERROR(IF(Y341="",0,Y341),"0")+IFERROR(IF(Y342="",0,Y342),"0")</f>
        <v>4.3499999999999996</v>
      </c>
      <c r="Z343" s="385"/>
      <c r="AA343" s="385"/>
    </row>
    <row r="344" spans="1:67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409"/>
      <c r="O344" s="386" t="s">
        <v>70</v>
      </c>
      <c r="P344" s="387"/>
      <c r="Q344" s="387"/>
      <c r="R344" s="387"/>
      <c r="S344" s="387"/>
      <c r="T344" s="387"/>
      <c r="U344" s="388"/>
      <c r="V344" s="37" t="s">
        <v>66</v>
      </c>
      <c r="W344" s="384">
        <f>IFERROR(SUM(W341:W342),"0")</f>
        <v>3000</v>
      </c>
      <c r="X344" s="384">
        <f>IFERROR(SUM(X341:X342),"0")</f>
        <v>3000</v>
      </c>
      <c r="Y344" s="37"/>
      <c r="Z344" s="385"/>
      <c r="AA344" s="385"/>
    </row>
    <row r="345" spans="1:67" ht="14.25" hidden="1" customHeight="1" x14ac:dyDescent="0.25">
      <c r="A345" s="392" t="s">
        <v>72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397">
        <v>4607091383928</v>
      </c>
      <c r="E346" s="391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0"/>
      <c r="Q346" s="390"/>
      <c r="R346" s="390"/>
      <c r="S346" s="391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397">
        <v>4607091383928</v>
      </c>
      <c r="E347" s="391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4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0"/>
      <c r="Q347" s="390"/>
      <c r="R347" s="390"/>
      <c r="S347" s="391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518</v>
      </c>
      <c r="B348" s="54" t="s">
        <v>519</v>
      </c>
      <c r="C348" s="31">
        <v>4301051636</v>
      </c>
      <c r="D348" s="397">
        <v>4607091384260</v>
      </c>
      <c r="E348" s="391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0"/>
      <c r="Q348" s="390"/>
      <c r="R348" s="390"/>
      <c r="S348" s="391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idden="1" x14ac:dyDescent="0.2">
      <c r="A349" s="40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409"/>
      <c r="O349" s="386" t="s">
        <v>70</v>
      </c>
      <c r="P349" s="387"/>
      <c r="Q349" s="387"/>
      <c r="R349" s="387"/>
      <c r="S349" s="387"/>
      <c r="T349" s="387"/>
      <c r="U349" s="38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hidden="1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409"/>
      <c r="O350" s="386" t="s">
        <v>70</v>
      </c>
      <c r="P350" s="387"/>
      <c r="Q350" s="387"/>
      <c r="R350" s="387"/>
      <c r="S350" s="387"/>
      <c r="T350" s="387"/>
      <c r="U350" s="38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hidden="1" customHeight="1" x14ac:dyDescent="0.25">
      <c r="A351" s="392" t="s">
        <v>215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4301060314</v>
      </c>
      <c r="D352" s="397">
        <v>4607091384673</v>
      </c>
      <c r="E352" s="391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0"/>
      <c r="Q352" s="390"/>
      <c r="R352" s="390"/>
      <c r="S352" s="391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hidden="1" customHeight="1" x14ac:dyDescent="0.25">
      <c r="A353" s="54" t="s">
        <v>520</v>
      </c>
      <c r="B353" s="54" t="s">
        <v>522</v>
      </c>
      <c r="C353" s="31">
        <v>4301060345</v>
      </c>
      <c r="D353" s="397">
        <v>4607091384673</v>
      </c>
      <c r="E353" s="391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0"/>
      <c r="Q353" s="390"/>
      <c r="R353" s="390"/>
      <c r="S353" s="391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8"/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409"/>
      <c r="O354" s="386" t="s">
        <v>70</v>
      </c>
      <c r="P354" s="387"/>
      <c r="Q354" s="387"/>
      <c r="R354" s="387"/>
      <c r="S354" s="387"/>
      <c r="T354" s="387"/>
      <c r="U354" s="38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hidden="1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409"/>
      <c r="O355" s="386" t="s">
        <v>70</v>
      </c>
      <c r="P355" s="387"/>
      <c r="Q355" s="387"/>
      <c r="R355" s="387"/>
      <c r="S355" s="387"/>
      <c r="T355" s="387"/>
      <c r="U355" s="38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hidden="1" customHeight="1" x14ac:dyDescent="0.25">
      <c r="A356" s="434" t="s">
        <v>523</v>
      </c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3"/>
      <c r="P356" s="393"/>
      <c r="Q356" s="393"/>
      <c r="R356" s="393"/>
      <c r="S356" s="393"/>
      <c r="T356" s="393"/>
      <c r="U356" s="393"/>
      <c r="V356" s="393"/>
      <c r="W356" s="393"/>
      <c r="X356" s="393"/>
      <c r="Y356" s="393"/>
      <c r="Z356" s="376"/>
      <c r="AA356" s="376"/>
    </row>
    <row r="357" spans="1:67" ht="14.25" hidden="1" customHeight="1" x14ac:dyDescent="0.25">
      <c r="A357" s="392" t="s">
        <v>113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397">
        <v>4680115881907</v>
      </c>
      <c r="E358" s="391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0"/>
      <c r="Q358" s="390"/>
      <c r="R358" s="390"/>
      <c r="S358" s="391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397">
        <v>4680115883925</v>
      </c>
      <c r="E359" s="391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0"/>
      <c r="Q359" s="390"/>
      <c r="R359" s="390"/>
      <c r="S359" s="391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8"/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409"/>
      <c r="O360" s="386" t="s">
        <v>70</v>
      </c>
      <c r="P360" s="387"/>
      <c r="Q360" s="387"/>
      <c r="R360" s="387"/>
      <c r="S360" s="387"/>
      <c r="T360" s="387"/>
      <c r="U360" s="38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409"/>
      <c r="O361" s="386" t="s">
        <v>70</v>
      </c>
      <c r="P361" s="387"/>
      <c r="Q361" s="387"/>
      <c r="R361" s="387"/>
      <c r="S361" s="387"/>
      <c r="T361" s="387"/>
      <c r="U361" s="38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92" t="s">
        <v>61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397">
        <v>4607091384802</v>
      </c>
      <c r="E363" s="391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0"/>
      <c r="Q363" s="390"/>
      <c r="R363" s="390"/>
      <c r="S363" s="391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397">
        <v>4607091384802</v>
      </c>
      <c r="E364" s="391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3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0"/>
      <c r="Q364" s="390"/>
      <c r="R364" s="390"/>
      <c r="S364" s="391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397">
        <v>4607091384826</v>
      </c>
      <c r="E365" s="391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0"/>
      <c r="Q365" s="390"/>
      <c r="R365" s="390"/>
      <c r="S365" s="391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8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09"/>
      <c r="O366" s="386" t="s">
        <v>70</v>
      </c>
      <c r="P366" s="387"/>
      <c r="Q366" s="387"/>
      <c r="R366" s="387"/>
      <c r="S366" s="387"/>
      <c r="T366" s="387"/>
      <c r="U366" s="38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93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409"/>
      <c r="O367" s="386" t="s">
        <v>70</v>
      </c>
      <c r="P367" s="387"/>
      <c r="Q367" s="387"/>
      <c r="R367" s="387"/>
      <c r="S367" s="387"/>
      <c r="T367" s="387"/>
      <c r="U367" s="38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92" t="s">
        <v>72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97">
        <v>4607091384246</v>
      </c>
      <c r="E369" s="391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0"/>
      <c r="Q369" s="390"/>
      <c r="R369" s="390"/>
      <c r="S369" s="391"/>
      <c r="T369" s="34"/>
      <c r="U369" s="34"/>
      <c r="V369" s="35" t="s">
        <v>66</v>
      </c>
      <c r="W369" s="382">
        <v>2200</v>
      </c>
      <c r="X369" s="383">
        <f>IFERROR(IF(W369="",0,CEILING((W369/$H369),1)*$H369),"")</f>
        <v>2207.4</v>
      </c>
      <c r="Y369" s="36">
        <f>IFERROR(IF(X369=0,"",ROUNDUP(X369/H369,0)*0.02175),"")</f>
        <v>6.1552499999999997</v>
      </c>
      <c r="Z369" s="56"/>
      <c r="AA369" s="57"/>
      <c r="AE369" s="64"/>
      <c r="BB369" s="271" t="s">
        <v>1</v>
      </c>
      <c r="BL369" s="64">
        <f>IFERROR(W369*I369/H369,"0")</f>
        <v>2359.0769230769233</v>
      </c>
      <c r="BM369" s="64">
        <f>IFERROR(X369*I369/H369,"0")</f>
        <v>2367.0120000000002</v>
      </c>
      <c r="BN369" s="64">
        <f>IFERROR(1/J369*(W369/H369),"0")</f>
        <v>5.0366300366300365</v>
      </c>
      <c r="BO369" s="64">
        <f>IFERROR(1/J369*(X369/H369),"0")</f>
        <v>5.0535714285714279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397">
        <v>4680115881976</v>
      </c>
      <c r="E370" s="391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0"/>
      <c r="Q370" s="390"/>
      <c r="R370" s="390"/>
      <c r="S370" s="391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4301051297</v>
      </c>
      <c r="D371" s="397">
        <v>4607091384253</v>
      </c>
      <c r="E371" s="391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0"/>
      <c r="Q371" s="390"/>
      <c r="R371" s="390"/>
      <c r="S371" s="391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4301051634</v>
      </c>
      <c r="D372" s="397">
        <v>4607091384253</v>
      </c>
      <c r="E372" s="391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0"/>
      <c r="Q372" s="390"/>
      <c r="R372" s="390"/>
      <c r="S372" s="391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397">
        <v>4680115881969</v>
      </c>
      <c r="E373" s="391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0"/>
      <c r="Q373" s="390"/>
      <c r="R373" s="390"/>
      <c r="S373" s="391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08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409"/>
      <c r="O374" s="386" t="s">
        <v>70</v>
      </c>
      <c r="P374" s="387"/>
      <c r="Q374" s="387"/>
      <c r="R374" s="387"/>
      <c r="S374" s="387"/>
      <c r="T374" s="387"/>
      <c r="U374" s="388"/>
      <c r="V374" s="37" t="s">
        <v>71</v>
      </c>
      <c r="W374" s="384">
        <f>IFERROR(W369/H369,"0")+IFERROR(W370/H370,"0")+IFERROR(W371/H371,"0")+IFERROR(W372/H372,"0")+IFERROR(W373/H373,"0")</f>
        <v>282.05128205128204</v>
      </c>
      <c r="X374" s="384">
        <f>IFERROR(X369/H369,"0")+IFERROR(X370/H370,"0")+IFERROR(X371/H371,"0")+IFERROR(X372/H372,"0")+IFERROR(X373/H373,"0")</f>
        <v>283</v>
      </c>
      <c r="Y374" s="384">
        <f>IFERROR(IF(Y369="",0,Y369),"0")+IFERROR(IF(Y370="",0,Y370),"0")+IFERROR(IF(Y371="",0,Y371),"0")+IFERROR(IF(Y372="",0,Y372),"0")+IFERROR(IF(Y373="",0,Y373),"0")</f>
        <v>6.1552499999999997</v>
      </c>
      <c r="Z374" s="385"/>
      <c r="AA374" s="385"/>
    </row>
    <row r="375" spans="1:67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409"/>
      <c r="O375" s="386" t="s">
        <v>70</v>
      </c>
      <c r="P375" s="387"/>
      <c r="Q375" s="387"/>
      <c r="R375" s="387"/>
      <c r="S375" s="387"/>
      <c r="T375" s="387"/>
      <c r="U375" s="388"/>
      <c r="V375" s="37" t="s">
        <v>66</v>
      </c>
      <c r="W375" s="384">
        <f>IFERROR(SUM(W369:W373),"0")</f>
        <v>2200</v>
      </c>
      <c r="X375" s="384">
        <f>IFERROR(SUM(X369:X373),"0")</f>
        <v>2207.4</v>
      </c>
      <c r="Y375" s="37"/>
      <c r="Z375" s="385"/>
      <c r="AA375" s="385"/>
    </row>
    <row r="376" spans="1:67" ht="14.25" hidden="1" customHeight="1" x14ac:dyDescent="0.25">
      <c r="A376" s="392" t="s">
        <v>215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4301060322</v>
      </c>
      <c r="D377" s="397">
        <v>4607091389357</v>
      </c>
      <c r="E377" s="391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0"/>
      <c r="Q377" s="390"/>
      <c r="R377" s="390"/>
      <c r="S377" s="391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4301060377</v>
      </c>
      <c r="D378" s="397">
        <v>4607091389357</v>
      </c>
      <c r="E378" s="391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0"/>
      <c r="Q378" s="390"/>
      <c r="R378" s="390"/>
      <c r="S378" s="391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8"/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409"/>
      <c r="O379" s="386" t="s">
        <v>70</v>
      </c>
      <c r="P379" s="387"/>
      <c r="Q379" s="387"/>
      <c r="R379" s="387"/>
      <c r="S379" s="387"/>
      <c r="T379" s="387"/>
      <c r="U379" s="38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409"/>
      <c r="O380" s="386" t="s">
        <v>70</v>
      </c>
      <c r="P380" s="387"/>
      <c r="Q380" s="387"/>
      <c r="R380" s="387"/>
      <c r="S380" s="387"/>
      <c r="T380" s="387"/>
      <c r="U380" s="38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12" t="s">
        <v>545</v>
      </c>
      <c r="B381" s="413"/>
      <c r="C381" s="413"/>
      <c r="D381" s="413"/>
      <c r="E381" s="413"/>
      <c r="F381" s="413"/>
      <c r="G381" s="413"/>
      <c r="H381" s="413"/>
      <c r="I381" s="413"/>
      <c r="J381" s="413"/>
      <c r="K381" s="413"/>
      <c r="L381" s="413"/>
      <c r="M381" s="413"/>
      <c r="N381" s="413"/>
      <c r="O381" s="413"/>
      <c r="P381" s="413"/>
      <c r="Q381" s="413"/>
      <c r="R381" s="413"/>
      <c r="S381" s="413"/>
      <c r="T381" s="413"/>
      <c r="U381" s="413"/>
      <c r="V381" s="413"/>
      <c r="W381" s="413"/>
      <c r="X381" s="413"/>
      <c r="Y381" s="413"/>
      <c r="Z381" s="48"/>
      <c r="AA381" s="48"/>
    </row>
    <row r="382" spans="1:67" ht="16.5" hidden="1" customHeight="1" x14ac:dyDescent="0.25">
      <c r="A382" s="434" t="s">
        <v>546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76"/>
      <c r="AA382" s="376"/>
    </row>
    <row r="383" spans="1:67" ht="14.25" hidden="1" customHeight="1" x14ac:dyDescent="0.25">
      <c r="A383" s="392" t="s">
        <v>113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397">
        <v>4607091389708</v>
      </c>
      <c r="E384" s="391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0"/>
      <c r="Q384" s="390"/>
      <c r="R384" s="390"/>
      <c r="S384" s="391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549</v>
      </c>
      <c r="B385" s="54" t="s">
        <v>550</v>
      </c>
      <c r="C385" s="31">
        <v>4301011427</v>
      </c>
      <c r="D385" s="397">
        <v>4607091389692</v>
      </c>
      <c r="E385" s="391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0"/>
      <c r="Q385" s="390"/>
      <c r="R385" s="390"/>
      <c r="S385" s="391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8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409"/>
      <c r="O386" s="386" t="s">
        <v>70</v>
      </c>
      <c r="P386" s="387"/>
      <c r="Q386" s="387"/>
      <c r="R386" s="387"/>
      <c r="S386" s="387"/>
      <c r="T386" s="387"/>
      <c r="U386" s="38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hidden="1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409"/>
      <c r="O387" s="386" t="s">
        <v>70</v>
      </c>
      <c r="P387" s="387"/>
      <c r="Q387" s="387"/>
      <c r="R387" s="387"/>
      <c r="S387" s="387"/>
      <c r="T387" s="387"/>
      <c r="U387" s="38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hidden="1" customHeight="1" x14ac:dyDescent="0.25">
      <c r="A388" s="392" t="s">
        <v>61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75"/>
      <c r="AA388" s="375"/>
    </row>
    <row r="389" spans="1:67" ht="27" hidden="1" customHeight="1" x14ac:dyDescent="0.25">
      <c r="A389" s="54" t="s">
        <v>551</v>
      </c>
      <c r="B389" s="54" t="s">
        <v>552</v>
      </c>
      <c r="C389" s="31">
        <v>4301031177</v>
      </c>
      <c r="D389" s="397">
        <v>4607091389753</v>
      </c>
      <c r="E389" s="391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0"/>
      <c r="Q389" s="390"/>
      <c r="R389" s="390"/>
      <c r="S389" s="391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397">
        <v>4607091389753</v>
      </c>
      <c r="E390" s="391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0" t="s">
        <v>554</v>
      </c>
      <c r="P390" s="390"/>
      <c r="Q390" s="390"/>
      <c r="R390" s="390"/>
      <c r="S390" s="391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397">
        <v>4607091389760</v>
      </c>
      <c r="E391" s="391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397">
        <v>4607091389760</v>
      </c>
      <c r="E392" s="391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0" t="s">
        <v>558</v>
      </c>
      <c r="P392" s="390"/>
      <c r="Q392" s="390"/>
      <c r="R392" s="390"/>
      <c r="S392" s="391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397">
        <v>4607091389746</v>
      </c>
      <c r="E393" s="391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590" t="s">
        <v>561</v>
      </c>
      <c r="P393" s="390"/>
      <c r="Q393" s="390"/>
      <c r="R393" s="390"/>
      <c r="S393" s="391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559</v>
      </c>
      <c r="B394" s="54" t="s">
        <v>562</v>
      </c>
      <c r="C394" s="31">
        <v>4301031325</v>
      </c>
      <c r="D394" s="397">
        <v>4607091389746</v>
      </c>
      <c r="E394" s="391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4" t="s">
        <v>561</v>
      </c>
      <c r="P394" s="390"/>
      <c r="Q394" s="390"/>
      <c r="R394" s="390"/>
      <c r="S394" s="391"/>
      <c r="T394" s="34"/>
      <c r="U394" s="34"/>
      <c r="V394" s="35" t="s">
        <v>66</v>
      </c>
      <c r="W394" s="382">
        <v>0</v>
      </c>
      <c r="X394" s="383">
        <f t="shared" si="64"/>
        <v>0</v>
      </c>
      <c r="Y394" s="36" t="str">
        <f t="shared" si="65"/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37.5" hidden="1" customHeight="1" x14ac:dyDescent="0.25">
      <c r="A395" s="54" t="s">
        <v>563</v>
      </c>
      <c r="B395" s="54" t="s">
        <v>564</v>
      </c>
      <c r="C395" s="31">
        <v>4301031236</v>
      </c>
      <c r="D395" s="397">
        <v>4680115882928</v>
      </c>
      <c r="E395" s="391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0"/>
      <c r="Q395" s="390"/>
      <c r="R395" s="390"/>
      <c r="S395" s="391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4301031335</v>
      </c>
      <c r="D396" s="397">
        <v>4680115883147</v>
      </c>
      <c r="E396" s="391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9" t="s">
        <v>567</v>
      </c>
      <c r="P396" s="390"/>
      <c r="Q396" s="390"/>
      <c r="R396" s="390"/>
      <c r="S396" s="391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568</v>
      </c>
      <c r="C397" s="31">
        <v>4301031257</v>
      </c>
      <c r="D397" s="397">
        <v>4680115883147</v>
      </c>
      <c r="E397" s="391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0"/>
      <c r="Q397" s="390"/>
      <c r="R397" s="390"/>
      <c r="S397" s="391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hidden="1" customHeight="1" x14ac:dyDescent="0.25">
      <c r="A398" s="54" t="s">
        <v>569</v>
      </c>
      <c r="B398" s="54" t="s">
        <v>570</v>
      </c>
      <c r="C398" s="31">
        <v>4301031178</v>
      </c>
      <c r="D398" s="397">
        <v>4607091384338</v>
      </c>
      <c r="E398" s="391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0"/>
      <c r="Q398" s="390"/>
      <c r="R398" s="390"/>
      <c r="S398" s="391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397">
        <v>4607091384338</v>
      </c>
      <c r="E399" s="391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69" t="s">
        <v>572</v>
      </c>
      <c r="P399" s="390"/>
      <c r="Q399" s="390"/>
      <c r="R399" s="390"/>
      <c r="S399" s="391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4301031336</v>
      </c>
      <c r="D400" s="397">
        <v>4680115883154</v>
      </c>
      <c r="E400" s="391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09" t="s">
        <v>575</v>
      </c>
      <c r="P400" s="390"/>
      <c r="Q400" s="390"/>
      <c r="R400" s="390"/>
      <c r="S400" s="391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576</v>
      </c>
      <c r="C401" s="31">
        <v>4301031254</v>
      </c>
      <c r="D401" s="397">
        <v>4680115883154</v>
      </c>
      <c r="E401" s="391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0"/>
      <c r="Q401" s="390"/>
      <c r="R401" s="390"/>
      <c r="S401" s="391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hidden="1" customHeight="1" x14ac:dyDescent="0.25">
      <c r="A402" s="54" t="s">
        <v>577</v>
      </c>
      <c r="B402" s="54" t="s">
        <v>578</v>
      </c>
      <c r="C402" s="31">
        <v>4301031171</v>
      </c>
      <c r="D402" s="397">
        <v>4607091389524</v>
      </c>
      <c r="E402" s="391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0"/>
      <c r="Q402" s="390"/>
      <c r="R402" s="390"/>
      <c r="S402" s="391"/>
      <c r="T402" s="34"/>
      <c r="U402" s="34"/>
      <c r="V402" s="35" t="s">
        <v>66</v>
      </c>
      <c r="W402" s="382">
        <v>0</v>
      </c>
      <c r="X402" s="383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397">
        <v>4607091389524</v>
      </c>
      <c r="E403" s="391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41" t="s">
        <v>580</v>
      </c>
      <c r="P403" s="390"/>
      <c r="Q403" s="390"/>
      <c r="R403" s="390"/>
      <c r="S403" s="391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4301031337</v>
      </c>
      <c r="D404" s="397">
        <v>4680115883161</v>
      </c>
      <c r="E404" s="391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70" t="s">
        <v>583</v>
      </c>
      <c r="P404" s="390"/>
      <c r="Q404" s="390"/>
      <c r="R404" s="390"/>
      <c r="S404" s="391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584</v>
      </c>
      <c r="C405" s="31">
        <v>4301031258</v>
      </c>
      <c r="D405" s="397">
        <v>4680115883161</v>
      </c>
      <c r="E405" s="391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0"/>
      <c r="Q405" s="390"/>
      <c r="R405" s="390"/>
      <c r="S405" s="391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397">
        <v>4607091384345</v>
      </c>
      <c r="E406" s="391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7" t="s">
        <v>587</v>
      </c>
      <c r="P406" s="390"/>
      <c r="Q406" s="390"/>
      <c r="R406" s="390"/>
      <c r="S406" s="391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397">
        <v>4680115883178</v>
      </c>
      <c r="E407" s="391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0"/>
      <c r="Q407" s="390"/>
      <c r="R407" s="390"/>
      <c r="S407" s="391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4301031333</v>
      </c>
      <c r="D408" s="397">
        <v>4607091389531</v>
      </c>
      <c r="E408" s="391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3" t="s">
        <v>592</v>
      </c>
      <c r="P408" s="390"/>
      <c r="Q408" s="390"/>
      <c r="R408" s="390"/>
      <c r="S408" s="391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4301031172</v>
      </c>
      <c r="D409" s="397">
        <v>4607091389531</v>
      </c>
      <c r="E409" s="391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0"/>
      <c r="Q409" s="390"/>
      <c r="R409" s="390"/>
      <c r="S409" s="391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4301031338</v>
      </c>
      <c r="D410" s="397">
        <v>4680115883185</v>
      </c>
      <c r="E410" s="391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85" t="s">
        <v>596</v>
      </c>
      <c r="P410" s="390"/>
      <c r="Q410" s="390"/>
      <c r="R410" s="390"/>
      <c r="S410" s="391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597</v>
      </c>
      <c r="C411" s="31">
        <v>4301031255</v>
      </c>
      <c r="D411" s="397">
        <v>4680115883185</v>
      </c>
      <c r="E411" s="391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5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0"/>
      <c r="Q411" s="390"/>
      <c r="R411" s="390"/>
      <c r="S411" s="391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hidden="1" x14ac:dyDescent="0.2">
      <c r="A412" s="408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409"/>
      <c r="O412" s="386" t="s">
        <v>70</v>
      </c>
      <c r="P412" s="387"/>
      <c r="Q412" s="387"/>
      <c r="R412" s="387"/>
      <c r="S412" s="387"/>
      <c r="T412" s="387"/>
      <c r="U412" s="38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385"/>
      <c r="AA412" s="385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409"/>
      <c r="O413" s="386" t="s">
        <v>70</v>
      </c>
      <c r="P413" s="387"/>
      <c r="Q413" s="387"/>
      <c r="R413" s="387"/>
      <c r="S413" s="387"/>
      <c r="T413" s="387"/>
      <c r="U413" s="388"/>
      <c r="V413" s="37" t="s">
        <v>66</v>
      </c>
      <c r="W413" s="384">
        <f>IFERROR(SUM(W389:W411),"0")</f>
        <v>0</v>
      </c>
      <c r="X413" s="384">
        <f>IFERROR(SUM(X389:X411),"0")</f>
        <v>0</v>
      </c>
      <c r="Y413" s="37"/>
      <c r="Z413" s="385"/>
      <c r="AA413" s="385"/>
    </row>
    <row r="414" spans="1:67" ht="14.25" hidden="1" customHeight="1" x14ac:dyDescent="0.25">
      <c r="A414" s="392" t="s">
        <v>72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397">
        <v>4607091389654</v>
      </c>
      <c r="E415" s="391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0"/>
      <c r="Q415" s="390"/>
      <c r="R415" s="390"/>
      <c r="S415" s="391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397">
        <v>4607091384352</v>
      </c>
      <c r="E416" s="391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0"/>
      <c r="Q416" s="390"/>
      <c r="R416" s="390"/>
      <c r="S416" s="391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8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409"/>
      <c r="O417" s="386" t="s">
        <v>70</v>
      </c>
      <c r="P417" s="387"/>
      <c r="Q417" s="387"/>
      <c r="R417" s="387"/>
      <c r="S417" s="387"/>
      <c r="T417" s="387"/>
      <c r="U417" s="38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409"/>
      <c r="O418" s="386" t="s">
        <v>70</v>
      </c>
      <c r="P418" s="387"/>
      <c r="Q418" s="387"/>
      <c r="R418" s="387"/>
      <c r="S418" s="387"/>
      <c r="T418" s="387"/>
      <c r="U418" s="38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92" t="s">
        <v>91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75"/>
      <c r="AA419" s="375"/>
    </row>
    <row r="420" spans="1:67" ht="27" hidden="1" customHeight="1" x14ac:dyDescent="0.25">
      <c r="A420" s="54" t="s">
        <v>602</v>
      </c>
      <c r="B420" s="54" t="s">
        <v>603</v>
      </c>
      <c r="C420" s="31">
        <v>4301032045</v>
      </c>
      <c r="D420" s="397">
        <v>4680115884335</v>
      </c>
      <c r="E420" s="391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0"/>
      <c r="Q420" s="390"/>
      <c r="R420" s="390"/>
      <c r="S420" s="391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4301032047</v>
      </c>
      <c r="D421" s="397">
        <v>4680115884342</v>
      </c>
      <c r="E421" s="391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0"/>
      <c r="Q421" s="390"/>
      <c r="R421" s="390"/>
      <c r="S421" s="391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397">
        <v>4680115884113</v>
      </c>
      <c r="E422" s="391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0"/>
      <c r="Q422" s="390"/>
      <c r="R422" s="390"/>
      <c r="S422" s="391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08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409"/>
      <c r="O423" s="386" t="s">
        <v>70</v>
      </c>
      <c r="P423" s="387"/>
      <c r="Q423" s="387"/>
      <c r="R423" s="387"/>
      <c r="S423" s="387"/>
      <c r="T423" s="387"/>
      <c r="U423" s="388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hidden="1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409"/>
      <c r="O424" s="386" t="s">
        <v>70</v>
      </c>
      <c r="P424" s="387"/>
      <c r="Q424" s="387"/>
      <c r="R424" s="387"/>
      <c r="S424" s="387"/>
      <c r="T424" s="387"/>
      <c r="U424" s="388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hidden="1" customHeight="1" x14ac:dyDescent="0.25">
      <c r="A425" s="434" t="s">
        <v>610</v>
      </c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  <c r="X425" s="393"/>
      <c r="Y425" s="393"/>
      <c r="Z425" s="376"/>
      <c r="AA425" s="376"/>
    </row>
    <row r="426" spans="1:67" ht="14.25" hidden="1" customHeight="1" x14ac:dyDescent="0.25">
      <c r="A426" s="392" t="s">
        <v>105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397">
        <v>4607091389364</v>
      </c>
      <c r="E427" s="391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3" t="s">
        <v>613</v>
      </c>
      <c r="P427" s="390"/>
      <c r="Q427" s="390"/>
      <c r="R427" s="390"/>
      <c r="S427" s="391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409"/>
      <c r="O428" s="386" t="s">
        <v>70</v>
      </c>
      <c r="P428" s="387"/>
      <c r="Q428" s="387"/>
      <c r="R428" s="387"/>
      <c r="S428" s="387"/>
      <c r="T428" s="387"/>
      <c r="U428" s="38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409"/>
      <c r="O429" s="386" t="s">
        <v>70</v>
      </c>
      <c r="P429" s="387"/>
      <c r="Q429" s="387"/>
      <c r="R429" s="387"/>
      <c r="S429" s="387"/>
      <c r="T429" s="387"/>
      <c r="U429" s="38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92" t="s">
        <v>61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397">
        <v>4607091389739</v>
      </c>
      <c r="E431" s="391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0"/>
      <c r="Q431" s="390"/>
      <c r="R431" s="390"/>
      <c r="S431" s="391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hidden="1" customHeight="1" x14ac:dyDescent="0.25">
      <c r="A432" s="54" t="s">
        <v>614</v>
      </c>
      <c r="B432" s="54" t="s">
        <v>616</v>
      </c>
      <c r="C432" s="31">
        <v>4301031324</v>
      </c>
      <c r="D432" s="397">
        <v>4607091389739</v>
      </c>
      <c r="E432" s="391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58" t="s">
        <v>617</v>
      </c>
      <c r="P432" s="390"/>
      <c r="Q432" s="390"/>
      <c r="R432" s="390"/>
      <c r="S432" s="391"/>
      <c r="T432" s="34"/>
      <c r="U432" s="34"/>
      <c r="V432" s="35" t="s">
        <v>66</v>
      </c>
      <c r="W432" s="382">
        <v>0</v>
      </c>
      <c r="X432" s="383">
        <f t="shared" si="71"/>
        <v>0</v>
      </c>
      <c r="Y432" s="36" t="str">
        <f>IFERROR(IF(X432=0,"",ROUNDUP(X432/H432,0)*0.00753),"")</f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397">
        <v>4607091389425</v>
      </c>
      <c r="E433" s="391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0"/>
      <c r="Q433" s="390"/>
      <c r="R433" s="390"/>
      <c r="S433" s="391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397">
        <v>4680115882911</v>
      </c>
      <c r="E434" s="391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0"/>
      <c r="Q434" s="390"/>
      <c r="R434" s="390"/>
      <c r="S434" s="391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397">
        <v>4680115880771</v>
      </c>
      <c r="E435" s="391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73" t="s">
        <v>625</v>
      </c>
      <c r="P435" s="390"/>
      <c r="Q435" s="390"/>
      <c r="R435" s="390"/>
      <c r="S435" s="391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397">
        <v>4680115880771</v>
      </c>
      <c r="E436" s="391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0"/>
      <c r="Q436" s="390"/>
      <c r="R436" s="390"/>
      <c r="S436" s="391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hidden="1" customHeight="1" x14ac:dyDescent="0.25">
      <c r="A437" s="54" t="s">
        <v>627</v>
      </c>
      <c r="B437" s="54" t="s">
        <v>628</v>
      </c>
      <c r="C437" s="31">
        <v>4301031173</v>
      </c>
      <c r="D437" s="397">
        <v>4607091389500</v>
      </c>
      <c r="E437" s="391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0"/>
      <c r="Q437" s="390"/>
      <c r="R437" s="390"/>
      <c r="S437" s="391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397">
        <v>4607091389500</v>
      </c>
      <c r="E438" s="391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39" t="s">
        <v>630</v>
      </c>
      <c r="P438" s="390"/>
      <c r="Q438" s="390"/>
      <c r="R438" s="390"/>
      <c r="S438" s="391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hidden="1" x14ac:dyDescent="0.2">
      <c r="A439" s="408"/>
      <c r="B439" s="393"/>
      <c r="C439" s="393"/>
      <c r="D439" s="393"/>
      <c r="E439" s="393"/>
      <c r="F439" s="393"/>
      <c r="G439" s="393"/>
      <c r="H439" s="393"/>
      <c r="I439" s="393"/>
      <c r="J439" s="393"/>
      <c r="K439" s="393"/>
      <c r="L439" s="393"/>
      <c r="M439" s="393"/>
      <c r="N439" s="409"/>
      <c r="O439" s="386" t="s">
        <v>70</v>
      </c>
      <c r="P439" s="387"/>
      <c r="Q439" s="387"/>
      <c r="R439" s="387"/>
      <c r="S439" s="387"/>
      <c r="T439" s="387"/>
      <c r="U439" s="38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0</v>
      </c>
      <c r="X439" s="384">
        <f>IFERROR(X431/H431,"0")+IFERROR(X432/H432,"0")+IFERROR(X433/H433,"0")+IFERROR(X434/H434,"0")+IFERROR(X435/H435,"0")+IFERROR(X436/H436,"0")+IFERROR(X437/H437,"0")+IFERROR(X438/H438,"0")</f>
        <v>0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385"/>
      <c r="AA439" s="385"/>
    </row>
    <row r="440" spans="1:67" hidden="1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409"/>
      <c r="O440" s="386" t="s">
        <v>70</v>
      </c>
      <c r="P440" s="387"/>
      <c r="Q440" s="387"/>
      <c r="R440" s="387"/>
      <c r="S440" s="387"/>
      <c r="T440" s="387"/>
      <c r="U440" s="388"/>
      <c r="V440" s="37" t="s">
        <v>66</v>
      </c>
      <c r="W440" s="384">
        <f>IFERROR(SUM(W431:W438),"0")</f>
        <v>0</v>
      </c>
      <c r="X440" s="384">
        <f>IFERROR(SUM(X431:X438),"0")</f>
        <v>0</v>
      </c>
      <c r="Y440" s="37"/>
      <c r="Z440" s="385"/>
      <c r="AA440" s="385"/>
    </row>
    <row r="441" spans="1:67" ht="14.25" hidden="1" customHeight="1" x14ac:dyDescent="0.25">
      <c r="A441" s="392" t="s">
        <v>91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397">
        <v>4680115884571</v>
      </c>
      <c r="E442" s="391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3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0"/>
      <c r="Q442" s="390"/>
      <c r="R442" s="390"/>
      <c r="S442" s="391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8"/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409"/>
      <c r="O443" s="386" t="s">
        <v>70</v>
      </c>
      <c r="P443" s="387"/>
      <c r="Q443" s="387"/>
      <c r="R443" s="387"/>
      <c r="S443" s="387"/>
      <c r="T443" s="387"/>
      <c r="U443" s="38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409"/>
      <c r="O444" s="386" t="s">
        <v>70</v>
      </c>
      <c r="P444" s="387"/>
      <c r="Q444" s="387"/>
      <c r="R444" s="387"/>
      <c r="S444" s="387"/>
      <c r="T444" s="387"/>
      <c r="U444" s="38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92" t="s">
        <v>100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375"/>
      <c r="AA445" s="375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397">
        <v>4680115884090</v>
      </c>
      <c r="E446" s="391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0"/>
      <c r="Q446" s="390"/>
      <c r="R446" s="390"/>
      <c r="S446" s="391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8"/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409"/>
      <c r="O447" s="386" t="s">
        <v>70</v>
      </c>
      <c r="P447" s="387"/>
      <c r="Q447" s="387"/>
      <c r="R447" s="387"/>
      <c r="S447" s="387"/>
      <c r="T447" s="387"/>
      <c r="U447" s="38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93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409"/>
      <c r="O448" s="386" t="s">
        <v>70</v>
      </c>
      <c r="P448" s="387"/>
      <c r="Q448" s="387"/>
      <c r="R448" s="387"/>
      <c r="S448" s="387"/>
      <c r="T448" s="387"/>
      <c r="U448" s="38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392" t="s">
        <v>635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375"/>
      <c r="AA449" s="375"/>
    </row>
    <row r="450" spans="1:67" ht="27" hidden="1" customHeight="1" x14ac:dyDescent="0.25">
      <c r="A450" s="54" t="s">
        <v>636</v>
      </c>
      <c r="B450" s="54" t="s">
        <v>637</v>
      </c>
      <c r="C450" s="31">
        <v>4301040357</v>
      </c>
      <c r="D450" s="397">
        <v>4680115884564</v>
      </c>
      <c r="E450" s="391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0"/>
      <c r="Q450" s="390"/>
      <c r="R450" s="390"/>
      <c r="S450" s="391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08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409"/>
      <c r="O451" s="386" t="s">
        <v>70</v>
      </c>
      <c r="P451" s="387"/>
      <c r="Q451" s="387"/>
      <c r="R451" s="387"/>
      <c r="S451" s="387"/>
      <c r="T451" s="387"/>
      <c r="U451" s="388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hidden="1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409"/>
      <c r="O452" s="386" t="s">
        <v>70</v>
      </c>
      <c r="P452" s="387"/>
      <c r="Q452" s="387"/>
      <c r="R452" s="387"/>
      <c r="S452" s="387"/>
      <c r="T452" s="387"/>
      <c r="U452" s="388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hidden="1" customHeight="1" x14ac:dyDescent="0.25">
      <c r="A453" s="434" t="s">
        <v>638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76"/>
      <c r="AA453" s="376"/>
    </row>
    <row r="454" spans="1:67" ht="14.25" hidden="1" customHeight="1" x14ac:dyDescent="0.25">
      <c r="A454" s="392" t="s">
        <v>61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75"/>
      <c r="AA454" s="375"/>
    </row>
    <row r="455" spans="1:67" ht="27" hidden="1" customHeight="1" x14ac:dyDescent="0.25">
      <c r="A455" s="54" t="s">
        <v>639</v>
      </c>
      <c r="B455" s="54" t="s">
        <v>640</v>
      </c>
      <c r="C455" s="31">
        <v>4301031294</v>
      </c>
      <c r="D455" s="397">
        <v>4680115885189</v>
      </c>
      <c r="E455" s="391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0"/>
      <c r="Q455" s="390"/>
      <c r="R455" s="390"/>
      <c r="S455" s="391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397">
        <v>4680115885172</v>
      </c>
      <c r="E456" s="391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0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0"/>
      <c r="Q456" s="390"/>
      <c r="R456" s="390"/>
      <c r="S456" s="391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4301031291</v>
      </c>
      <c r="D457" s="397">
        <v>4680115885110</v>
      </c>
      <c r="E457" s="391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0"/>
      <c r="Q457" s="390"/>
      <c r="R457" s="390"/>
      <c r="S457" s="391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0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409"/>
      <c r="O458" s="386" t="s">
        <v>70</v>
      </c>
      <c r="P458" s="387"/>
      <c r="Q458" s="387"/>
      <c r="R458" s="387"/>
      <c r="S458" s="387"/>
      <c r="T458" s="387"/>
      <c r="U458" s="38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409"/>
      <c r="O459" s="386" t="s">
        <v>70</v>
      </c>
      <c r="P459" s="387"/>
      <c r="Q459" s="387"/>
      <c r="R459" s="387"/>
      <c r="S459" s="387"/>
      <c r="T459" s="387"/>
      <c r="U459" s="38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hidden="1" customHeight="1" x14ac:dyDescent="0.25">
      <c r="A460" s="434" t="s">
        <v>645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76"/>
      <c r="AA460" s="376"/>
    </row>
    <row r="461" spans="1:67" ht="14.25" hidden="1" customHeight="1" x14ac:dyDescent="0.25">
      <c r="A461" s="392" t="s">
        <v>61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397">
        <v>4680115885738</v>
      </c>
      <c r="E462" s="391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22" t="s">
        <v>648</v>
      </c>
      <c r="P462" s="390"/>
      <c r="Q462" s="390"/>
      <c r="R462" s="390"/>
      <c r="S462" s="391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397">
        <v>4680115885103</v>
      </c>
      <c r="E463" s="391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4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0"/>
      <c r="Q463" s="390"/>
      <c r="R463" s="390"/>
      <c r="S463" s="391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08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409"/>
      <c r="O464" s="386" t="s">
        <v>70</v>
      </c>
      <c r="P464" s="387"/>
      <c r="Q464" s="387"/>
      <c r="R464" s="387"/>
      <c r="S464" s="387"/>
      <c r="T464" s="387"/>
      <c r="U464" s="38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93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09"/>
      <c r="O465" s="386" t="s">
        <v>70</v>
      </c>
      <c r="P465" s="387"/>
      <c r="Q465" s="387"/>
      <c r="R465" s="387"/>
      <c r="S465" s="387"/>
      <c r="T465" s="387"/>
      <c r="U465" s="38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92" t="s">
        <v>215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397">
        <v>4680115885509</v>
      </c>
      <c r="E467" s="391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5" t="s">
        <v>653</v>
      </c>
      <c r="P467" s="390"/>
      <c r="Q467" s="390"/>
      <c r="R467" s="390"/>
      <c r="S467" s="391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8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409"/>
      <c r="O468" s="386" t="s">
        <v>70</v>
      </c>
      <c r="P468" s="387"/>
      <c r="Q468" s="387"/>
      <c r="R468" s="387"/>
      <c r="S468" s="387"/>
      <c r="T468" s="387"/>
      <c r="U468" s="38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93"/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409"/>
      <c r="O469" s="386" t="s">
        <v>70</v>
      </c>
      <c r="P469" s="387"/>
      <c r="Q469" s="387"/>
      <c r="R469" s="387"/>
      <c r="S469" s="387"/>
      <c r="T469" s="387"/>
      <c r="U469" s="38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12" t="s">
        <v>654</v>
      </c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3"/>
      <c r="O470" s="413"/>
      <c r="P470" s="413"/>
      <c r="Q470" s="413"/>
      <c r="R470" s="413"/>
      <c r="S470" s="413"/>
      <c r="T470" s="413"/>
      <c r="U470" s="413"/>
      <c r="V470" s="413"/>
      <c r="W470" s="413"/>
      <c r="X470" s="413"/>
      <c r="Y470" s="413"/>
      <c r="Z470" s="48"/>
      <c r="AA470" s="48"/>
    </row>
    <row r="471" spans="1:67" ht="16.5" hidden="1" customHeight="1" x14ac:dyDescent="0.25">
      <c r="A471" s="434" t="s">
        <v>654</v>
      </c>
      <c r="B471" s="393"/>
      <c r="C471" s="393"/>
      <c r="D471" s="393"/>
      <c r="E471" s="393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  <c r="X471" s="393"/>
      <c r="Y471" s="393"/>
      <c r="Z471" s="376"/>
      <c r="AA471" s="376"/>
    </row>
    <row r="472" spans="1:67" ht="14.25" hidden="1" customHeight="1" x14ac:dyDescent="0.25">
      <c r="A472" s="392" t="s">
        <v>113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375"/>
      <c r="AA472" s="375"/>
    </row>
    <row r="473" spans="1:67" ht="27" hidden="1" customHeight="1" x14ac:dyDescent="0.25">
      <c r="A473" s="54" t="s">
        <v>655</v>
      </c>
      <c r="B473" s="54" t="s">
        <v>656</v>
      </c>
      <c r="C473" s="31">
        <v>4301011795</v>
      </c>
      <c r="D473" s="397">
        <v>4607091389067</v>
      </c>
      <c r="E473" s="391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4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0"/>
      <c r="Q473" s="390"/>
      <c r="R473" s="390"/>
      <c r="S473" s="391"/>
      <c r="T473" s="34"/>
      <c r="U473" s="34"/>
      <c r="V473" s="35" t="s">
        <v>66</v>
      </c>
      <c r="W473" s="382">
        <v>0</v>
      </c>
      <c r="X473" s="383">
        <f t="shared" ref="X473:X482" si="77">IFERROR(IF(W473="",0,CEILING((W473/$H473),1)*$H473),"")</f>
        <v>0</v>
      </c>
      <c r="Y473" s="36" t="str">
        <f t="shared" ref="Y473:Y478" si="78">IFERROR(IF(X473=0,"",ROUNDUP(X473/H473,0)*0.01196),"")</f>
        <v/>
      </c>
      <c r="Z473" s="56"/>
      <c r="AA473" s="57"/>
      <c r="AE473" s="64"/>
      <c r="BB473" s="326" t="s">
        <v>1</v>
      </c>
      <c r="BL473" s="64">
        <f t="shared" ref="BL473:BL482" si="79">IFERROR(W473*I473/H473,"0")</f>
        <v>0</v>
      </c>
      <c r="BM473" s="64">
        <f t="shared" ref="BM473:BM482" si="80">IFERROR(X473*I473/H473,"0")</f>
        <v>0</v>
      </c>
      <c r="BN473" s="64">
        <f t="shared" ref="BN473:BN482" si="81">IFERROR(1/J473*(W473/H473),"0")</f>
        <v>0</v>
      </c>
      <c r="BO473" s="64">
        <f t="shared" ref="BO473:BO482" si="82">IFERROR(1/J473*(X473/H473),"0")</f>
        <v>0</v>
      </c>
    </row>
    <row r="474" spans="1:67" ht="27" hidden="1" customHeight="1" x14ac:dyDescent="0.25">
      <c r="A474" s="54" t="s">
        <v>657</v>
      </c>
      <c r="B474" s="54" t="s">
        <v>658</v>
      </c>
      <c r="C474" s="31">
        <v>4301011376</v>
      </c>
      <c r="D474" s="397">
        <v>4680115885226</v>
      </c>
      <c r="E474" s="391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0"/>
      <c r="Q474" s="390"/>
      <c r="R474" s="390"/>
      <c r="S474" s="391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397">
        <v>4680115885271</v>
      </c>
      <c r="E475" s="391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20" t="s">
        <v>661</v>
      </c>
      <c r="P475" s="390"/>
      <c r="Q475" s="390"/>
      <c r="R475" s="390"/>
      <c r="S475" s="391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397">
        <v>4680115884502</v>
      </c>
      <c r="E476" s="391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4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0"/>
      <c r="Q476" s="390"/>
      <c r="R476" s="390"/>
      <c r="S476" s="391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4301011771</v>
      </c>
      <c r="D477" s="397">
        <v>4607091389104</v>
      </c>
      <c r="E477" s="391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0"/>
      <c r="Q477" s="390"/>
      <c r="R477" s="390"/>
      <c r="S477" s="391"/>
      <c r="T477" s="34"/>
      <c r="U477" s="34"/>
      <c r="V477" s="35" t="s">
        <v>66</v>
      </c>
      <c r="W477" s="382">
        <v>0</v>
      </c>
      <c r="X477" s="383">
        <f t="shared" si="77"/>
        <v>0</v>
      </c>
      <c r="Y477" s="36" t="str">
        <f t="shared" si="78"/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397">
        <v>4680115884519</v>
      </c>
      <c r="E478" s="391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4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0"/>
      <c r="Q478" s="390"/>
      <c r="R478" s="390"/>
      <c r="S478" s="391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668</v>
      </c>
      <c r="B479" s="54" t="s">
        <v>669</v>
      </c>
      <c r="C479" s="31">
        <v>4301011778</v>
      </c>
      <c r="D479" s="397">
        <v>4680115880603</v>
      </c>
      <c r="E479" s="391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0"/>
      <c r="Q479" s="390"/>
      <c r="R479" s="390"/>
      <c r="S479" s="391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397">
        <v>4680115882782</v>
      </c>
      <c r="E480" s="391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46" t="s">
        <v>672</v>
      </c>
      <c r="P480" s="390"/>
      <c r="Q480" s="390"/>
      <c r="R480" s="390"/>
      <c r="S480" s="391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397">
        <v>4607091389098</v>
      </c>
      <c r="E481" s="391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0"/>
      <c r="Q481" s="390"/>
      <c r="R481" s="390"/>
      <c r="S481" s="391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hidden="1" customHeight="1" x14ac:dyDescent="0.25">
      <c r="A482" s="54" t="s">
        <v>675</v>
      </c>
      <c r="B482" s="54" t="s">
        <v>676</v>
      </c>
      <c r="C482" s="31">
        <v>4301011784</v>
      </c>
      <c r="D482" s="397">
        <v>4607091389982</v>
      </c>
      <c r="E482" s="391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0"/>
      <c r="Q482" s="390"/>
      <c r="R482" s="390"/>
      <c r="S482" s="391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hidden="1" x14ac:dyDescent="0.2">
      <c r="A483" s="408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09"/>
      <c r="O483" s="386" t="s">
        <v>70</v>
      </c>
      <c r="P483" s="387"/>
      <c r="Q483" s="387"/>
      <c r="R483" s="387"/>
      <c r="S483" s="387"/>
      <c r="T483" s="387"/>
      <c r="U483" s="38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85"/>
      <c r="AA483" s="385"/>
    </row>
    <row r="484" spans="1:67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409"/>
      <c r="O484" s="386" t="s">
        <v>70</v>
      </c>
      <c r="P484" s="387"/>
      <c r="Q484" s="387"/>
      <c r="R484" s="387"/>
      <c r="S484" s="387"/>
      <c r="T484" s="387"/>
      <c r="U484" s="388"/>
      <c r="V484" s="37" t="s">
        <v>66</v>
      </c>
      <c r="W484" s="384">
        <f>IFERROR(SUM(W473:W482),"0")</f>
        <v>0</v>
      </c>
      <c r="X484" s="384">
        <f>IFERROR(SUM(X473:X482),"0")</f>
        <v>0</v>
      </c>
      <c r="Y484" s="37"/>
      <c r="Z484" s="385"/>
      <c r="AA484" s="385"/>
    </row>
    <row r="485" spans="1:67" ht="14.25" hidden="1" customHeight="1" x14ac:dyDescent="0.25">
      <c r="A485" s="392" t="s">
        <v>105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75"/>
      <c r="AA485" s="375"/>
    </row>
    <row r="486" spans="1:67" ht="16.5" hidden="1" customHeight="1" x14ac:dyDescent="0.25">
      <c r="A486" s="54" t="s">
        <v>677</v>
      </c>
      <c r="B486" s="54" t="s">
        <v>678</v>
      </c>
      <c r="C486" s="31">
        <v>4301020222</v>
      </c>
      <c r="D486" s="397">
        <v>4607091388930</v>
      </c>
      <c r="E486" s="391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0"/>
      <c r="Q486" s="390"/>
      <c r="R486" s="390"/>
      <c r="S486" s="391"/>
      <c r="T486" s="34"/>
      <c r="U486" s="34"/>
      <c r="V486" s="35" t="s">
        <v>66</v>
      </c>
      <c r="W486" s="382">
        <v>0</v>
      </c>
      <c r="X486" s="383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6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397">
        <v>4680115880054</v>
      </c>
      <c r="E487" s="391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0"/>
      <c r="Q487" s="390"/>
      <c r="R487" s="390"/>
      <c r="S487" s="391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08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09"/>
      <c r="O488" s="386" t="s">
        <v>70</v>
      </c>
      <c r="P488" s="387"/>
      <c r="Q488" s="387"/>
      <c r="R488" s="387"/>
      <c r="S488" s="387"/>
      <c r="T488" s="387"/>
      <c r="U488" s="388"/>
      <c r="V488" s="37" t="s">
        <v>71</v>
      </c>
      <c r="W488" s="384">
        <f>IFERROR(W486/H486,"0")+IFERROR(W487/H487,"0")</f>
        <v>0</v>
      </c>
      <c r="X488" s="384">
        <f>IFERROR(X486/H486,"0")+IFERROR(X487/H487,"0")</f>
        <v>0</v>
      </c>
      <c r="Y488" s="384">
        <f>IFERROR(IF(Y486="",0,Y486),"0")+IFERROR(IF(Y487="",0,Y487),"0")</f>
        <v>0</v>
      </c>
      <c r="Z488" s="385"/>
      <c r="AA488" s="385"/>
    </row>
    <row r="489" spans="1:67" hidden="1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409"/>
      <c r="O489" s="386" t="s">
        <v>70</v>
      </c>
      <c r="P489" s="387"/>
      <c r="Q489" s="387"/>
      <c r="R489" s="387"/>
      <c r="S489" s="387"/>
      <c r="T489" s="387"/>
      <c r="U489" s="388"/>
      <c r="V489" s="37" t="s">
        <v>66</v>
      </c>
      <c r="W489" s="384">
        <f>IFERROR(SUM(W486:W487),"0")</f>
        <v>0</v>
      </c>
      <c r="X489" s="384">
        <f>IFERROR(SUM(X486:X487),"0")</f>
        <v>0</v>
      </c>
      <c r="Y489" s="37"/>
      <c r="Z489" s="385"/>
      <c r="AA489" s="385"/>
    </row>
    <row r="490" spans="1:67" ht="14.25" hidden="1" customHeight="1" x14ac:dyDescent="0.25">
      <c r="A490" s="392" t="s">
        <v>61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75"/>
      <c r="AA490" s="375"/>
    </row>
    <row r="491" spans="1:67" ht="27" hidden="1" customHeight="1" x14ac:dyDescent="0.25">
      <c r="A491" s="54" t="s">
        <v>681</v>
      </c>
      <c r="B491" s="54" t="s">
        <v>682</v>
      </c>
      <c r="C491" s="31">
        <v>4301031252</v>
      </c>
      <c r="D491" s="397">
        <v>4680115883116</v>
      </c>
      <c r="E491" s="391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0"/>
      <c r="Q491" s="390"/>
      <c r="R491" s="390"/>
      <c r="S491" s="391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4301031248</v>
      </c>
      <c r="D492" s="397">
        <v>4680115883093</v>
      </c>
      <c r="E492" s="391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0"/>
      <c r="Q492" s="390"/>
      <c r="R492" s="390"/>
      <c r="S492" s="391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4301031250</v>
      </c>
      <c r="D493" s="397">
        <v>4680115883109</v>
      </c>
      <c r="E493" s="391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0"/>
      <c r="Q493" s="390"/>
      <c r="R493" s="390"/>
      <c r="S493" s="391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4301031249</v>
      </c>
      <c r="D494" s="397">
        <v>4680115882072</v>
      </c>
      <c r="E494" s="391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0"/>
      <c r="Q494" s="390"/>
      <c r="R494" s="390"/>
      <c r="S494" s="391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hidden="1" customHeight="1" x14ac:dyDescent="0.25">
      <c r="A495" s="54" t="s">
        <v>689</v>
      </c>
      <c r="B495" s="54" t="s">
        <v>690</v>
      </c>
      <c r="C495" s="31">
        <v>4301031251</v>
      </c>
      <c r="D495" s="397">
        <v>4680115882102</v>
      </c>
      <c r="E495" s="391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0"/>
      <c r="Q495" s="390"/>
      <c r="R495" s="390"/>
      <c r="S495" s="391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hidden="1" customHeight="1" x14ac:dyDescent="0.25">
      <c r="A496" s="54" t="s">
        <v>691</v>
      </c>
      <c r="B496" s="54" t="s">
        <v>692</v>
      </c>
      <c r="C496" s="31">
        <v>4301031253</v>
      </c>
      <c r="D496" s="397">
        <v>4680115882096</v>
      </c>
      <c r="E496" s="391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0"/>
      <c r="Q496" s="390"/>
      <c r="R496" s="390"/>
      <c r="S496" s="391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hidden="1" x14ac:dyDescent="0.2">
      <c r="A497" s="40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09"/>
      <c r="O497" s="386" t="s">
        <v>70</v>
      </c>
      <c r="P497" s="387"/>
      <c r="Q497" s="387"/>
      <c r="R497" s="387"/>
      <c r="S497" s="387"/>
      <c r="T497" s="387"/>
      <c r="U497" s="388"/>
      <c r="V497" s="37" t="s">
        <v>71</v>
      </c>
      <c r="W497" s="384">
        <f>IFERROR(W491/H491,"0")+IFERROR(W492/H492,"0")+IFERROR(W493/H493,"0")+IFERROR(W494/H494,"0")+IFERROR(W495/H495,"0")+IFERROR(W496/H496,"0")</f>
        <v>0</v>
      </c>
      <c r="X497" s="384">
        <f>IFERROR(X491/H491,"0")+IFERROR(X492/H492,"0")+IFERROR(X493/H493,"0")+IFERROR(X494/H494,"0")+IFERROR(X495/H495,"0")+IFERROR(X496/H496,"0")</f>
        <v>0</v>
      </c>
      <c r="Y497" s="384">
        <f>IFERROR(IF(Y491="",0,Y491),"0")+IFERROR(IF(Y492="",0,Y492),"0")+IFERROR(IF(Y493="",0,Y493),"0")+IFERROR(IF(Y494="",0,Y494),"0")+IFERROR(IF(Y495="",0,Y495),"0")+IFERROR(IF(Y496="",0,Y496),"0")</f>
        <v>0</v>
      </c>
      <c r="Z497" s="385"/>
      <c r="AA497" s="385"/>
    </row>
    <row r="498" spans="1:67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409"/>
      <c r="O498" s="386" t="s">
        <v>70</v>
      </c>
      <c r="P498" s="387"/>
      <c r="Q498" s="387"/>
      <c r="R498" s="387"/>
      <c r="S498" s="387"/>
      <c r="T498" s="387"/>
      <c r="U498" s="388"/>
      <c r="V498" s="37" t="s">
        <v>66</v>
      </c>
      <c r="W498" s="384">
        <f>IFERROR(SUM(W491:W496),"0")</f>
        <v>0</v>
      </c>
      <c r="X498" s="384">
        <f>IFERROR(SUM(X491:X496),"0")</f>
        <v>0</v>
      </c>
      <c r="Y498" s="37"/>
      <c r="Z498" s="385"/>
      <c r="AA498" s="385"/>
    </row>
    <row r="499" spans="1:67" ht="14.25" hidden="1" customHeight="1" x14ac:dyDescent="0.25">
      <c r="A499" s="392" t="s">
        <v>72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397">
        <v>4607091383409</v>
      </c>
      <c r="E500" s="391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0"/>
      <c r="Q500" s="390"/>
      <c r="R500" s="390"/>
      <c r="S500" s="391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397">
        <v>4607091383416</v>
      </c>
      <c r="E501" s="391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0"/>
      <c r="Q501" s="390"/>
      <c r="R501" s="390"/>
      <c r="S501" s="391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397">
        <v>4680115883536</v>
      </c>
      <c r="E502" s="391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0"/>
      <c r="Q502" s="390"/>
      <c r="R502" s="390"/>
      <c r="S502" s="391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8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09"/>
      <c r="O503" s="386" t="s">
        <v>70</v>
      </c>
      <c r="P503" s="387"/>
      <c r="Q503" s="387"/>
      <c r="R503" s="387"/>
      <c r="S503" s="387"/>
      <c r="T503" s="387"/>
      <c r="U503" s="38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93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409"/>
      <c r="O504" s="386" t="s">
        <v>70</v>
      </c>
      <c r="P504" s="387"/>
      <c r="Q504" s="387"/>
      <c r="R504" s="387"/>
      <c r="S504" s="387"/>
      <c r="T504" s="387"/>
      <c r="U504" s="38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92" t="s">
        <v>215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397">
        <v>4680115885035</v>
      </c>
      <c r="E506" s="391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0"/>
      <c r="Q506" s="390"/>
      <c r="R506" s="390"/>
      <c r="S506" s="391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8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09"/>
      <c r="O507" s="386" t="s">
        <v>70</v>
      </c>
      <c r="P507" s="387"/>
      <c r="Q507" s="387"/>
      <c r="R507" s="387"/>
      <c r="S507" s="387"/>
      <c r="T507" s="387"/>
      <c r="U507" s="38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93"/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409"/>
      <c r="O508" s="386" t="s">
        <v>70</v>
      </c>
      <c r="P508" s="387"/>
      <c r="Q508" s="387"/>
      <c r="R508" s="387"/>
      <c r="S508" s="387"/>
      <c r="T508" s="387"/>
      <c r="U508" s="38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12" t="s">
        <v>701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8"/>
      <c r="AA509" s="48"/>
    </row>
    <row r="510" spans="1:67" ht="16.5" hidden="1" customHeight="1" x14ac:dyDescent="0.25">
      <c r="A510" s="434" t="s">
        <v>701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6"/>
      <c r="AA510" s="376"/>
    </row>
    <row r="511" spans="1:67" ht="14.25" hidden="1" customHeight="1" x14ac:dyDescent="0.25">
      <c r="A511" s="392" t="s">
        <v>113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397">
        <v>4640242181011</v>
      </c>
      <c r="E512" s="391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667" t="s">
        <v>704</v>
      </c>
      <c r="P512" s="390"/>
      <c r="Q512" s="390"/>
      <c r="R512" s="390"/>
      <c r="S512" s="391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397">
        <v>4640242180045</v>
      </c>
      <c r="E513" s="391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707</v>
      </c>
      <c r="P513" s="390"/>
      <c r="Q513" s="390"/>
      <c r="R513" s="390"/>
      <c r="S513" s="391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397">
        <v>4640242180441</v>
      </c>
      <c r="E514" s="391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9" t="s">
        <v>710</v>
      </c>
      <c r="P514" s="390"/>
      <c r="Q514" s="390"/>
      <c r="R514" s="390"/>
      <c r="S514" s="391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397">
        <v>4640242180601</v>
      </c>
      <c r="E515" s="391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10" t="s">
        <v>713</v>
      </c>
      <c r="P515" s="390"/>
      <c r="Q515" s="390"/>
      <c r="R515" s="390"/>
      <c r="S515" s="391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714</v>
      </c>
      <c r="B516" s="54" t="s">
        <v>715</v>
      </c>
      <c r="C516" s="31">
        <v>4301011584</v>
      </c>
      <c r="D516" s="397">
        <v>4640242180564</v>
      </c>
      <c r="E516" s="391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4" t="s">
        <v>716</v>
      </c>
      <c r="P516" s="390"/>
      <c r="Q516" s="390"/>
      <c r="R516" s="390"/>
      <c r="S516" s="391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397">
        <v>4640242180922</v>
      </c>
      <c r="E517" s="391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46" t="s">
        <v>719</v>
      </c>
      <c r="P517" s="390"/>
      <c r="Q517" s="390"/>
      <c r="R517" s="390"/>
      <c r="S517" s="391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397">
        <v>4640242181189</v>
      </c>
      <c r="E518" s="391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423" t="s">
        <v>722</v>
      </c>
      <c r="P518" s="390"/>
      <c r="Q518" s="390"/>
      <c r="R518" s="390"/>
      <c r="S518" s="391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397">
        <v>4640242180038</v>
      </c>
      <c r="E519" s="391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16" t="s">
        <v>725</v>
      </c>
      <c r="P519" s="390"/>
      <c r="Q519" s="390"/>
      <c r="R519" s="390"/>
      <c r="S519" s="391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397">
        <v>4640242181172</v>
      </c>
      <c r="E520" s="391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528" t="s">
        <v>728</v>
      </c>
      <c r="P520" s="390"/>
      <c r="Q520" s="390"/>
      <c r="R520" s="390"/>
      <c r="S520" s="391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hidden="1" x14ac:dyDescent="0.2">
      <c r="A521" s="408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09"/>
      <c r="O521" s="386" t="s">
        <v>70</v>
      </c>
      <c r="P521" s="387"/>
      <c r="Q521" s="387"/>
      <c r="R521" s="387"/>
      <c r="S521" s="387"/>
      <c r="T521" s="387"/>
      <c r="U521" s="38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hidden="1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409"/>
      <c r="O522" s="386" t="s">
        <v>70</v>
      </c>
      <c r="P522" s="387"/>
      <c r="Q522" s="387"/>
      <c r="R522" s="387"/>
      <c r="S522" s="387"/>
      <c r="T522" s="387"/>
      <c r="U522" s="388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hidden="1" customHeight="1" x14ac:dyDescent="0.25">
      <c r="A523" s="392" t="s">
        <v>105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397">
        <v>4640242180526</v>
      </c>
      <c r="E524" s="391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15" t="s">
        <v>731</v>
      </c>
      <c r="P524" s="390"/>
      <c r="Q524" s="390"/>
      <c r="R524" s="390"/>
      <c r="S524" s="391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397">
        <v>4640242180519</v>
      </c>
      <c r="E525" s="391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709" t="s">
        <v>734</v>
      </c>
      <c r="P525" s="390"/>
      <c r="Q525" s="390"/>
      <c r="R525" s="390"/>
      <c r="S525" s="391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397">
        <v>4640242180090</v>
      </c>
      <c r="E526" s="391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27" t="s">
        <v>737</v>
      </c>
      <c r="P526" s="390"/>
      <c r="Q526" s="390"/>
      <c r="R526" s="390"/>
      <c r="S526" s="391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397">
        <v>4640242180090</v>
      </c>
      <c r="E527" s="391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1" t="s">
        <v>740</v>
      </c>
      <c r="P527" s="390"/>
      <c r="Q527" s="390"/>
      <c r="R527" s="390"/>
      <c r="S527" s="391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397">
        <v>4640242181363</v>
      </c>
      <c r="E528" s="391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47" t="s">
        <v>743</v>
      </c>
      <c r="P528" s="390"/>
      <c r="Q528" s="390"/>
      <c r="R528" s="390"/>
      <c r="S528" s="391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8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09"/>
      <c r="O529" s="386" t="s">
        <v>70</v>
      </c>
      <c r="P529" s="387"/>
      <c r="Q529" s="387"/>
      <c r="R529" s="387"/>
      <c r="S529" s="387"/>
      <c r="T529" s="387"/>
      <c r="U529" s="38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409"/>
      <c r="O530" s="386" t="s">
        <v>70</v>
      </c>
      <c r="P530" s="387"/>
      <c r="Q530" s="387"/>
      <c r="R530" s="387"/>
      <c r="S530" s="387"/>
      <c r="T530" s="387"/>
      <c r="U530" s="38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92" t="s">
        <v>61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375"/>
      <c r="AA531" s="375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397">
        <v>4640242180816</v>
      </c>
      <c r="E532" s="391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746</v>
      </c>
      <c r="P532" s="390"/>
      <c r="Q532" s="390"/>
      <c r="R532" s="390"/>
      <c r="S532" s="391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397">
        <v>4640242180595</v>
      </c>
      <c r="E533" s="391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49" t="s">
        <v>749</v>
      </c>
      <c r="P533" s="390"/>
      <c r="Q533" s="390"/>
      <c r="R533" s="390"/>
      <c r="S533" s="391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397">
        <v>4640242180076</v>
      </c>
      <c r="E534" s="391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0" t="s">
        <v>752</v>
      </c>
      <c r="P534" s="390"/>
      <c r="Q534" s="390"/>
      <c r="R534" s="390"/>
      <c r="S534" s="391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397">
        <v>4640242180489</v>
      </c>
      <c r="E535" s="391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2" t="s">
        <v>755</v>
      </c>
      <c r="P535" s="390"/>
      <c r="Q535" s="390"/>
      <c r="R535" s="390"/>
      <c r="S535" s="391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8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409"/>
      <c r="O536" s="386" t="s">
        <v>70</v>
      </c>
      <c r="P536" s="387"/>
      <c r="Q536" s="387"/>
      <c r="R536" s="387"/>
      <c r="S536" s="387"/>
      <c r="T536" s="387"/>
      <c r="U536" s="38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09"/>
      <c r="O537" s="386" t="s">
        <v>70</v>
      </c>
      <c r="P537" s="387"/>
      <c r="Q537" s="387"/>
      <c r="R537" s="387"/>
      <c r="S537" s="387"/>
      <c r="T537" s="387"/>
      <c r="U537" s="38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92" t="s">
        <v>72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75"/>
      <c r="AA538" s="375"/>
    </row>
    <row r="539" spans="1:67" ht="27" hidden="1" customHeight="1" x14ac:dyDescent="0.25">
      <c r="A539" s="54" t="s">
        <v>756</v>
      </c>
      <c r="B539" s="54" t="s">
        <v>757</v>
      </c>
      <c r="C539" s="31">
        <v>4301051746</v>
      </c>
      <c r="D539" s="397">
        <v>4640242180533</v>
      </c>
      <c r="E539" s="391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477" t="s">
        <v>758</v>
      </c>
      <c r="P539" s="390"/>
      <c r="Q539" s="390"/>
      <c r="R539" s="390"/>
      <c r="S539" s="391"/>
      <c r="T539" s="34"/>
      <c r="U539" s="34"/>
      <c r="V539" s="35" t="s">
        <v>66</v>
      </c>
      <c r="W539" s="382">
        <v>0</v>
      </c>
      <c r="X539" s="383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397">
        <v>4640242180106</v>
      </c>
      <c r="E540" s="391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6" t="s">
        <v>761</v>
      </c>
      <c r="P540" s="390"/>
      <c r="Q540" s="390"/>
      <c r="R540" s="390"/>
      <c r="S540" s="391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397">
        <v>4640242180540</v>
      </c>
      <c r="E541" s="391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4" t="s">
        <v>764</v>
      </c>
      <c r="P541" s="390"/>
      <c r="Q541" s="390"/>
      <c r="R541" s="390"/>
      <c r="S541" s="391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idden="1" x14ac:dyDescent="0.2">
      <c r="A542" s="408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409"/>
      <c r="O542" s="386" t="s">
        <v>70</v>
      </c>
      <c r="P542" s="387"/>
      <c r="Q542" s="387"/>
      <c r="R542" s="387"/>
      <c r="S542" s="387"/>
      <c r="T542" s="387"/>
      <c r="U542" s="388"/>
      <c r="V542" s="37" t="s">
        <v>71</v>
      </c>
      <c r="W542" s="384">
        <f>IFERROR(W539/H539,"0")+IFERROR(W540/H540,"0")+IFERROR(W541/H541,"0")</f>
        <v>0</v>
      </c>
      <c r="X542" s="384">
        <f>IFERROR(X539/H539,"0")+IFERROR(X540/H540,"0")+IFERROR(X541/H541,"0")</f>
        <v>0</v>
      </c>
      <c r="Y542" s="384">
        <f>IFERROR(IF(Y539="",0,Y539),"0")+IFERROR(IF(Y540="",0,Y540),"0")+IFERROR(IF(Y541="",0,Y541),"0")</f>
        <v>0</v>
      </c>
      <c r="Z542" s="385"/>
      <c r="AA542" s="385"/>
    </row>
    <row r="543" spans="1:67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409"/>
      <c r="O543" s="386" t="s">
        <v>70</v>
      </c>
      <c r="P543" s="387"/>
      <c r="Q543" s="387"/>
      <c r="R543" s="387"/>
      <c r="S543" s="387"/>
      <c r="T543" s="387"/>
      <c r="U543" s="388"/>
      <c r="V543" s="37" t="s">
        <v>66</v>
      </c>
      <c r="W543" s="384">
        <f>IFERROR(SUM(W539:W541),"0")</f>
        <v>0</v>
      </c>
      <c r="X543" s="384">
        <f>IFERROR(SUM(X539:X541),"0")</f>
        <v>0</v>
      </c>
      <c r="Y543" s="37"/>
      <c r="Z543" s="385"/>
      <c r="AA543" s="385"/>
    </row>
    <row r="544" spans="1:67" ht="14.25" hidden="1" customHeight="1" x14ac:dyDescent="0.25">
      <c r="A544" s="392" t="s">
        <v>215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397">
        <v>4640242180120</v>
      </c>
      <c r="E545" s="391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5" t="s">
        <v>767</v>
      </c>
      <c r="P545" s="390"/>
      <c r="Q545" s="390"/>
      <c r="R545" s="390"/>
      <c r="S545" s="391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397">
        <v>4640242180120</v>
      </c>
      <c r="E546" s="391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5" t="s">
        <v>769</v>
      </c>
      <c r="P546" s="390"/>
      <c r="Q546" s="390"/>
      <c r="R546" s="390"/>
      <c r="S546" s="391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397">
        <v>4640242180137</v>
      </c>
      <c r="E547" s="391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39" t="s">
        <v>772</v>
      </c>
      <c r="P547" s="390"/>
      <c r="Q547" s="390"/>
      <c r="R547" s="390"/>
      <c r="S547" s="391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397">
        <v>4640242180137</v>
      </c>
      <c r="E548" s="391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5" t="s">
        <v>774</v>
      </c>
      <c r="P548" s="390"/>
      <c r="Q548" s="390"/>
      <c r="R548" s="390"/>
      <c r="S548" s="391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8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09"/>
      <c r="O549" s="386" t="s">
        <v>70</v>
      </c>
      <c r="P549" s="387"/>
      <c r="Q549" s="387"/>
      <c r="R549" s="387"/>
      <c r="S549" s="387"/>
      <c r="T549" s="387"/>
      <c r="U549" s="38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09"/>
      <c r="O550" s="386" t="s">
        <v>70</v>
      </c>
      <c r="P550" s="387"/>
      <c r="Q550" s="387"/>
      <c r="R550" s="387"/>
      <c r="S550" s="387"/>
      <c r="T550" s="387"/>
      <c r="U550" s="38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72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1"/>
      <c r="O551" s="483" t="s">
        <v>775</v>
      </c>
      <c r="P551" s="484"/>
      <c r="Q551" s="484"/>
      <c r="R551" s="484"/>
      <c r="S551" s="484"/>
      <c r="T551" s="484"/>
      <c r="U551" s="485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17590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17620.5</v>
      </c>
      <c r="Y551" s="37"/>
      <c r="Z551" s="385"/>
      <c r="AA551" s="385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1"/>
      <c r="O552" s="483" t="s">
        <v>776</v>
      </c>
      <c r="P552" s="484"/>
      <c r="Q552" s="484"/>
      <c r="R552" s="484"/>
      <c r="S552" s="484"/>
      <c r="T552" s="484"/>
      <c r="U552" s="485"/>
      <c r="V552" s="37" t="s">
        <v>66</v>
      </c>
      <c r="W552" s="384">
        <f>IFERROR(SUM(BL22:BL548),"0")</f>
        <v>18529.829304029307</v>
      </c>
      <c r="X552" s="384">
        <f>IFERROR(SUM(BM22:BM548),"0")</f>
        <v>18562.228000000003</v>
      </c>
      <c r="Y552" s="37"/>
      <c r="Z552" s="385"/>
      <c r="AA552" s="385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1"/>
      <c r="O553" s="483" t="s">
        <v>777</v>
      </c>
      <c r="P553" s="484"/>
      <c r="Q553" s="484"/>
      <c r="R553" s="484"/>
      <c r="S553" s="484"/>
      <c r="T553" s="484"/>
      <c r="U553" s="485"/>
      <c r="V553" s="37" t="s">
        <v>778</v>
      </c>
      <c r="W553" s="38">
        <f>ROUNDUP(SUM(BN22:BN548),0)</f>
        <v>32</v>
      </c>
      <c r="X553" s="38">
        <f>ROUNDUP(SUM(BO22:BO548),0)</f>
        <v>32</v>
      </c>
      <c r="Y553" s="37"/>
      <c r="Z553" s="385"/>
      <c r="AA553" s="385"/>
    </row>
    <row r="554" spans="1:67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1"/>
      <c r="O554" s="483" t="s">
        <v>779</v>
      </c>
      <c r="P554" s="484"/>
      <c r="Q554" s="484"/>
      <c r="R554" s="484"/>
      <c r="S554" s="484"/>
      <c r="T554" s="484"/>
      <c r="U554" s="485"/>
      <c r="V554" s="37" t="s">
        <v>66</v>
      </c>
      <c r="W554" s="384">
        <f>GrossWeightTotal+PalletQtyTotal*25</f>
        <v>19329.829304029307</v>
      </c>
      <c r="X554" s="384">
        <f>GrossWeightTotalR+PalletQtyTotalR*25</f>
        <v>19362.228000000003</v>
      </c>
      <c r="Y554" s="37"/>
      <c r="Z554" s="385"/>
      <c r="AA554" s="385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1"/>
      <c r="O555" s="483" t="s">
        <v>780</v>
      </c>
      <c r="P555" s="484"/>
      <c r="Q555" s="484"/>
      <c r="R555" s="484"/>
      <c r="S555" s="484"/>
      <c r="T555" s="484"/>
      <c r="U555" s="485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2249.6703296703295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2254</v>
      </c>
      <c r="Y555" s="37"/>
      <c r="Z555" s="385"/>
      <c r="AA555" s="385"/>
    </row>
    <row r="556" spans="1:67" ht="14.25" hidden="1" customHeight="1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1"/>
      <c r="O556" s="483" t="s">
        <v>781</v>
      </c>
      <c r="P556" s="484"/>
      <c r="Q556" s="484"/>
      <c r="R556" s="484"/>
      <c r="S556" s="484"/>
      <c r="T556" s="484"/>
      <c r="U556" s="485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35.7288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01" t="s">
        <v>103</v>
      </c>
      <c r="D558" s="402"/>
      <c r="E558" s="402"/>
      <c r="F558" s="403"/>
      <c r="G558" s="401" t="s">
        <v>235</v>
      </c>
      <c r="H558" s="402"/>
      <c r="I558" s="402"/>
      <c r="J558" s="402"/>
      <c r="K558" s="402"/>
      <c r="L558" s="402"/>
      <c r="M558" s="402"/>
      <c r="N558" s="402"/>
      <c r="O558" s="402"/>
      <c r="P558" s="403"/>
      <c r="Q558" s="401" t="s">
        <v>488</v>
      </c>
      <c r="R558" s="403"/>
      <c r="S558" s="401" t="s">
        <v>545</v>
      </c>
      <c r="T558" s="402"/>
      <c r="U558" s="402"/>
      <c r="V558" s="403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47" t="s">
        <v>784</v>
      </c>
      <c r="B559" s="401" t="s">
        <v>60</v>
      </c>
      <c r="C559" s="401" t="s">
        <v>104</v>
      </c>
      <c r="D559" s="401" t="s">
        <v>112</v>
      </c>
      <c r="E559" s="401" t="s">
        <v>103</v>
      </c>
      <c r="F559" s="401" t="s">
        <v>225</v>
      </c>
      <c r="G559" s="401" t="s">
        <v>236</v>
      </c>
      <c r="H559" s="401" t="s">
        <v>251</v>
      </c>
      <c r="I559" s="401" t="s">
        <v>268</v>
      </c>
      <c r="J559" s="401" t="s">
        <v>344</v>
      </c>
      <c r="K559" s="401" t="s">
        <v>367</v>
      </c>
      <c r="L559" s="401" t="s">
        <v>385</v>
      </c>
      <c r="M559" s="374"/>
      <c r="N559" s="401" t="s">
        <v>402</v>
      </c>
      <c r="O559" s="401" t="s">
        <v>470</v>
      </c>
      <c r="P559" s="401" t="s">
        <v>477</v>
      </c>
      <c r="Q559" s="401" t="s">
        <v>489</v>
      </c>
      <c r="R559" s="401" t="s">
        <v>523</v>
      </c>
      <c r="S559" s="401" t="s">
        <v>546</v>
      </c>
      <c r="T559" s="401" t="s">
        <v>610</v>
      </c>
      <c r="U559" s="401" t="s">
        <v>638</v>
      </c>
      <c r="V559" s="401" t="s">
        <v>645</v>
      </c>
      <c r="W559" s="401" t="s">
        <v>654</v>
      </c>
      <c r="X559" s="401" t="s">
        <v>701</v>
      </c>
      <c r="AA559" s="52"/>
      <c r="AD559" s="374"/>
    </row>
    <row r="560" spans="1:67" ht="13.5" customHeight="1" thickBot="1" x14ac:dyDescent="0.25">
      <c r="A560" s="548"/>
      <c r="B560" s="428"/>
      <c r="C560" s="428"/>
      <c r="D560" s="428"/>
      <c r="E560" s="428"/>
      <c r="F560" s="428"/>
      <c r="G560" s="428"/>
      <c r="H560" s="428"/>
      <c r="I560" s="428"/>
      <c r="J560" s="428"/>
      <c r="K560" s="428"/>
      <c r="L560" s="428"/>
      <c r="M560" s="374"/>
      <c r="N560" s="428"/>
      <c r="O560" s="428"/>
      <c r="P560" s="428"/>
      <c r="Q560" s="428"/>
      <c r="R560" s="428"/>
      <c r="S560" s="428"/>
      <c r="T560" s="428"/>
      <c r="U560" s="428"/>
      <c r="V560" s="428"/>
      <c r="W560" s="428"/>
      <c r="X560" s="42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0</v>
      </c>
      <c r="D561" s="46">
        <f>IFERROR(X59*1,"0")+IFERROR(X60*1,"0")+IFERROR(X61*1,"0")+IFERROR(X62*1,"0")</f>
        <v>0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1458.9</v>
      </c>
      <c r="F561" s="46">
        <f>IFERROR(X134*1,"0")+IFERROR(X135*1,"0")+IFERROR(X136*1,"0")+IFERROR(X137*1,"0")+IFERROR(X138*1,"0")</f>
        <v>3102.6000000000004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1041.5999999999999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0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0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9810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2207.4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52"/>
      <c r="AD561" s="374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40,00"/>
        <filter val="1 450,00"/>
        <filter val="1 800,00"/>
        <filter val="17 590,00"/>
        <filter val="18 529,83"/>
        <filter val="19 329,83"/>
        <filter val="2 200,00"/>
        <filter val="2 249,67"/>
        <filter val="200,00"/>
        <filter val="282,05"/>
        <filter val="285,71"/>
        <filter val="3 000,00"/>
        <filter val="3 100,00"/>
        <filter val="32"/>
        <filter val="400,00"/>
        <filter val="433,33"/>
        <filter val="450,00"/>
        <filter val="453,33"/>
        <filter val="5 000,00"/>
        <filter val="595,24"/>
        <filter val="6 800,00"/>
        <filter val="640,00"/>
        <filter val="900,00"/>
      </filters>
    </filterColumn>
  </autoFilter>
  <mergeCells count="1005"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D310:E310"/>
    <mergeCell ref="O83:S83"/>
    <mergeCell ref="A324:Y324"/>
    <mergeCell ref="O328:S328"/>
    <mergeCell ref="D101:E101"/>
    <mergeCell ref="A299:Y299"/>
    <mergeCell ref="D76:E76"/>
    <mergeCell ref="D191:E191"/>
    <mergeCell ref="D433:E433"/>
    <mergeCell ref="A428:N429"/>
    <mergeCell ref="D237:E237"/>
    <mergeCell ref="D121:E121"/>
    <mergeCell ref="O88:U88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A12:L12"/>
    <mergeCell ref="D192:E192"/>
    <mergeCell ref="A252:Y252"/>
    <mergeCell ref="O60:S60"/>
    <mergeCell ref="A284:N285"/>
    <mergeCell ref="D17:E1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413:U413"/>
    <mergeCell ref="A164:Y16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288:S288"/>
    <mergeCell ref="D462:E462"/>
    <mergeCell ref="D107:E107"/>
    <mergeCell ref="D385:E385"/>
    <mergeCell ref="A483:N484"/>
    <mergeCell ref="D86:E86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A382:Y382"/>
    <mergeCell ref="D194:E194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40:E540"/>
    <mergeCell ref="O172:U172"/>
    <mergeCell ref="D83:E83"/>
    <mergeCell ref="D512:E512"/>
    <mergeCell ref="O535:S535"/>
    <mergeCell ref="D533:E533"/>
    <mergeCell ref="O532:S532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O529:U529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D156:E156"/>
    <mergeCell ref="D327:E327"/>
    <mergeCell ref="D398:E398"/>
    <mergeCell ref="O205:S205"/>
    <mergeCell ref="O269:U269"/>
    <mergeCell ref="O336:S336"/>
    <mergeCell ref="D416:E416"/>
    <mergeCell ref="D93:E93"/>
    <mergeCell ref="D220:E220"/>
    <mergeCell ref="D391:E391"/>
    <mergeCell ref="O188:S188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O354:U354"/>
    <mergeCell ref="A417:N418"/>
    <mergeCell ref="D232:E232"/>
    <mergeCell ref="D403:E403"/>
    <mergeCell ref="O129:S129"/>
    <mergeCell ref="A426:Y426"/>
    <mergeCell ref="O484:U484"/>
    <mergeCell ref="O465:U465"/>
    <mergeCell ref="A485:Y485"/>
    <mergeCell ref="O126:S126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I559:I560"/>
    <mergeCell ref="O554:U554"/>
    <mergeCell ref="A559:A560"/>
    <mergeCell ref="C559:C560"/>
    <mergeCell ref="O549:U549"/>
    <mergeCell ref="O536:U536"/>
    <mergeCell ref="R559:R560"/>
    <mergeCell ref="A174:Y174"/>
    <mergeCell ref="O182:S182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O380:U380"/>
    <mergeCell ref="A298:Y298"/>
    <mergeCell ref="D81:E81"/>
    <mergeCell ref="O48:U48"/>
    <mergeCell ref="O155:S155"/>
    <mergeCell ref="D208:E208"/>
    <mergeCell ref="D300:E300"/>
    <mergeCell ref="A374:N375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D195:E195"/>
    <mergeCell ref="D189:E189"/>
    <mergeCell ref="S558:V558"/>
    <mergeCell ref="D502:E502"/>
    <mergeCell ref="A503:N504"/>
    <mergeCell ref="O363:S363"/>
    <mergeCell ref="A460:Y460"/>
    <mergeCell ref="O157:S157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S6:T9"/>
    <mergeCell ref="D406:E406"/>
    <mergeCell ref="A454:Y454"/>
    <mergeCell ref="A311:N312"/>
    <mergeCell ref="O455:S455"/>
    <mergeCell ref="O192:S192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