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58ABE3-C77A-40D9-AE7F-F83C4EFB5E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Y370" i="1" s="1"/>
  <c r="O370" i="1"/>
  <c r="BN369" i="1"/>
  <c r="BL369" i="1"/>
  <c r="X369" i="1"/>
  <c r="O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N236" i="1"/>
  <c r="BL236" i="1"/>
  <c r="X236" i="1"/>
  <c r="BN235" i="1"/>
  <c r="BL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N221" i="1"/>
  <c r="BL221" i="1"/>
  <c r="X221" i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O218" i="1"/>
  <c r="BN217" i="1"/>
  <c r="BL217" i="1"/>
  <c r="X217" i="1"/>
  <c r="BN216" i="1"/>
  <c r="BL216" i="1"/>
  <c r="X216" i="1"/>
  <c r="O216" i="1"/>
  <c r="BN215" i="1"/>
  <c r="BL215" i="1"/>
  <c r="X215" i="1"/>
  <c r="O215" i="1"/>
  <c r="BN214" i="1"/>
  <c r="BL214" i="1"/>
  <c r="X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Y207" i="1" s="1"/>
  <c r="BN206" i="1"/>
  <c r="BL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Y152" i="1"/>
  <c r="X152" i="1"/>
  <c r="O152" i="1"/>
  <c r="W149" i="1"/>
  <c r="W148" i="1"/>
  <c r="BN147" i="1"/>
  <c r="BL147" i="1"/>
  <c r="X147" i="1"/>
  <c r="BN146" i="1"/>
  <c r="BL146" i="1"/>
  <c r="X146" i="1"/>
  <c r="BN145" i="1"/>
  <c r="BL145" i="1"/>
  <c r="X145" i="1"/>
  <c r="BN144" i="1"/>
  <c r="BL144" i="1"/>
  <c r="X144" i="1"/>
  <c r="BN143" i="1"/>
  <c r="BL143" i="1"/>
  <c r="X143" i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N133" i="1"/>
  <c r="BL133" i="1"/>
  <c r="X133" i="1"/>
  <c r="BO133" i="1" s="1"/>
  <c r="O133" i="1"/>
  <c r="W130" i="1"/>
  <c r="W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549" i="1" s="1"/>
  <c r="W24" i="1"/>
  <c r="BN23" i="1"/>
  <c r="BL23" i="1"/>
  <c r="X23" i="1"/>
  <c r="BO23" i="1" s="1"/>
  <c r="O23" i="1"/>
  <c r="BN22" i="1"/>
  <c r="W551" i="1" s="1"/>
  <c r="BL22" i="1"/>
  <c r="X22" i="1"/>
  <c r="X25" i="1" s="1"/>
  <c r="O22" i="1"/>
  <c r="H10" i="1"/>
  <c r="A9" i="1"/>
  <c r="F10" i="1" s="1"/>
  <c r="D7" i="1"/>
  <c r="P6" i="1"/>
  <c r="O2" i="1"/>
  <c r="G559" i="1" l="1"/>
  <c r="BO143" i="1"/>
  <c r="BM143" i="1"/>
  <c r="Y143" i="1"/>
  <c r="BO145" i="1"/>
  <c r="BM145" i="1"/>
  <c r="Y145" i="1"/>
  <c r="BO147" i="1"/>
  <c r="BM147" i="1"/>
  <c r="Y147" i="1"/>
  <c r="BO170" i="1"/>
  <c r="BM170" i="1"/>
  <c r="Y170" i="1"/>
  <c r="BO206" i="1"/>
  <c r="BM206" i="1"/>
  <c r="Y206" i="1"/>
  <c r="BO213" i="1"/>
  <c r="BM213" i="1"/>
  <c r="Y213" i="1"/>
  <c r="BO219" i="1"/>
  <c r="BM219" i="1"/>
  <c r="Y219" i="1"/>
  <c r="BO270" i="1"/>
  <c r="BM270" i="1"/>
  <c r="Y270" i="1"/>
  <c r="BO333" i="1"/>
  <c r="BM333" i="1"/>
  <c r="Y333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Y456" i="1" s="1"/>
  <c r="BO478" i="1"/>
  <c r="BM478" i="1"/>
  <c r="Y478" i="1"/>
  <c r="Y27" i="1"/>
  <c r="BM27" i="1"/>
  <c r="Y60" i="1"/>
  <c r="BM60" i="1"/>
  <c r="Y68" i="1"/>
  <c r="BM68" i="1"/>
  <c r="Y76" i="1"/>
  <c r="BM76" i="1"/>
  <c r="Y84" i="1"/>
  <c r="BM84" i="1"/>
  <c r="Y96" i="1"/>
  <c r="BM96" i="1"/>
  <c r="Y106" i="1"/>
  <c r="BM106" i="1"/>
  <c r="Y114" i="1"/>
  <c r="BM114" i="1"/>
  <c r="Y115" i="1"/>
  <c r="BM115" i="1"/>
  <c r="Y116" i="1"/>
  <c r="BM116" i="1"/>
  <c r="BO128" i="1"/>
  <c r="BM128" i="1"/>
  <c r="Y128" i="1"/>
  <c r="BO144" i="1"/>
  <c r="BM144" i="1"/>
  <c r="Y144" i="1"/>
  <c r="BO146" i="1"/>
  <c r="BM146" i="1"/>
  <c r="Y146" i="1"/>
  <c r="BO155" i="1"/>
  <c r="BM155" i="1"/>
  <c r="Y155" i="1"/>
  <c r="BO180" i="1"/>
  <c r="BM180" i="1"/>
  <c r="Y180" i="1"/>
  <c r="BO214" i="1"/>
  <c r="BM214" i="1"/>
  <c r="Y214" i="1"/>
  <c r="BO258" i="1"/>
  <c r="BM258" i="1"/>
  <c r="Y258" i="1"/>
  <c r="BO325" i="1"/>
  <c r="BM325" i="1"/>
  <c r="Y325" i="1"/>
  <c r="BO351" i="1"/>
  <c r="BM351" i="1"/>
  <c r="Y351" i="1"/>
  <c r="BO418" i="1"/>
  <c r="BM418" i="1"/>
  <c r="Y418" i="1"/>
  <c r="BO477" i="1"/>
  <c r="BM477" i="1"/>
  <c r="Y477" i="1"/>
  <c r="BO492" i="1"/>
  <c r="BM492" i="1"/>
  <c r="Y492" i="1"/>
  <c r="X182" i="1"/>
  <c r="X148" i="1"/>
  <c r="BO207" i="1"/>
  <c r="BM207" i="1"/>
  <c r="BO208" i="1"/>
  <c r="BM208" i="1"/>
  <c r="Y208" i="1"/>
  <c r="BO217" i="1"/>
  <c r="BM217" i="1"/>
  <c r="Y217" i="1"/>
  <c r="BO235" i="1"/>
  <c r="BM235" i="1"/>
  <c r="Y235" i="1"/>
  <c r="BO252" i="1"/>
  <c r="BM252" i="1"/>
  <c r="Y252" i="1"/>
  <c r="BO254" i="1"/>
  <c r="BM254" i="1"/>
  <c r="Y254" i="1"/>
  <c r="BO256" i="1"/>
  <c r="BM256" i="1"/>
  <c r="Y256" i="1"/>
  <c r="BO266" i="1"/>
  <c r="BM266" i="1"/>
  <c r="Y266" i="1"/>
  <c r="BO276" i="1"/>
  <c r="BM276" i="1"/>
  <c r="Y276" i="1"/>
  <c r="X289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68" i="1"/>
  <c r="BM368" i="1"/>
  <c r="Y368" i="1"/>
  <c r="W550" i="1"/>
  <c r="W552" i="1" s="1"/>
  <c r="Y23" i="1"/>
  <c r="BM23" i="1"/>
  <c r="X37" i="1"/>
  <c r="Y29" i="1"/>
  <c r="BM29" i="1"/>
  <c r="Y32" i="1"/>
  <c r="BM32" i="1"/>
  <c r="Y33" i="1"/>
  <c r="BM33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E559" i="1"/>
  <c r="Y70" i="1"/>
  <c r="BM70" i="1"/>
  <c r="Y74" i="1"/>
  <c r="BM74" i="1"/>
  <c r="Y78" i="1"/>
  <c r="BM78" i="1"/>
  <c r="Y82" i="1"/>
  <c r="BM82" i="1"/>
  <c r="Y86" i="1"/>
  <c r="BM86" i="1"/>
  <c r="X94" i="1"/>
  <c r="Y92" i="1"/>
  <c r="BM92" i="1"/>
  <c r="X104" i="1"/>
  <c r="Y98" i="1"/>
  <c r="BM98" i="1"/>
  <c r="Y102" i="1"/>
  <c r="BM102" i="1"/>
  <c r="X122" i="1"/>
  <c r="Y108" i="1"/>
  <c r="BM108" i="1"/>
  <c r="Y112" i="1"/>
  <c r="BM112" i="1"/>
  <c r="Y118" i="1"/>
  <c r="BM118" i="1"/>
  <c r="Y119" i="1"/>
  <c r="BM119" i="1"/>
  <c r="Y120" i="1"/>
  <c r="BM120" i="1"/>
  <c r="X130" i="1"/>
  <c r="Y126" i="1"/>
  <c r="BM126" i="1"/>
  <c r="Y133" i="1"/>
  <c r="BM133" i="1"/>
  <c r="Y137" i="1"/>
  <c r="BM137" i="1"/>
  <c r="Y153" i="1"/>
  <c r="BM153" i="1"/>
  <c r="Y157" i="1"/>
  <c r="BM157" i="1"/>
  <c r="Y164" i="1"/>
  <c r="BM164" i="1"/>
  <c r="Y174" i="1"/>
  <c r="BM174" i="1"/>
  <c r="BO174" i="1"/>
  <c r="Y178" i="1"/>
  <c r="BM178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BO216" i="1"/>
  <c r="BM216" i="1"/>
  <c r="Y216" i="1"/>
  <c r="BO221" i="1"/>
  <c r="BM221" i="1"/>
  <c r="Y221" i="1"/>
  <c r="BO236" i="1"/>
  <c r="BM236" i="1"/>
  <c r="Y236" i="1"/>
  <c r="BO253" i="1"/>
  <c r="BM253" i="1"/>
  <c r="Y253" i="1"/>
  <c r="BO255" i="1"/>
  <c r="BM255" i="1"/>
  <c r="Y255" i="1"/>
  <c r="BO260" i="1"/>
  <c r="BM260" i="1"/>
  <c r="Y260" i="1"/>
  <c r="BO272" i="1"/>
  <c r="BM272" i="1"/>
  <c r="Y272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56" i="1"/>
  <c r="BM356" i="1"/>
  <c r="Y356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J559" i="1"/>
  <c r="X278" i="1"/>
  <c r="X341" i="1"/>
  <c r="BO370" i="1"/>
  <c r="BM370" i="1"/>
  <c r="X384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X456" i="1"/>
  <c r="B559" i="1"/>
  <c r="F9" i="1"/>
  <c r="J9" i="1"/>
  <c r="Y22" i="1"/>
  <c r="Y24" i="1" s="1"/>
  <c r="BM22" i="1"/>
  <c r="BO22" i="1"/>
  <c r="W553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X268" i="1"/>
  <c r="X267" i="1"/>
  <c r="BO271" i="1"/>
  <c r="BM271" i="1"/>
  <c r="Y271" i="1"/>
  <c r="Y277" i="1" s="1"/>
  <c r="BO275" i="1"/>
  <c r="BM275" i="1"/>
  <c r="Y275" i="1"/>
  <c r="BO346" i="1"/>
  <c r="BM346" i="1"/>
  <c r="Y346" i="1"/>
  <c r="X348" i="1"/>
  <c r="X353" i="1"/>
  <c r="BO350" i="1"/>
  <c r="BM350" i="1"/>
  <c r="Y350" i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148" i="1" l="1"/>
  <c r="Y384" i="1"/>
  <c r="Y347" i="1"/>
  <c r="Y295" i="1"/>
  <c r="Y415" i="1"/>
  <c r="Y352" i="1"/>
  <c r="Y129" i="1"/>
  <c r="Y103" i="1"/>
  <c r="Y36" i="1"/>
  <c r="Y166" i="1"/>
  <c r="Y222" i="1"/>
  <c r="Y121" i="1"/>
  <c r="X549" i="1"/>
  <c r="Y527" i="1"/>
  <c r="Y495" i="1"/>
  <c r="Y138" i="1"/>
  <c r="Y283" i="1"/>
  <c r="Y261" i="1"/>
  <c r="Y519" i="1"/>
  <c r="Y481" i="1"/>
  <c r="Y410" i="1"/>
  <c r="Y336" i="1"/>
  <c r="X550" i="1"/>
  <c r="Y372" i="1"/>
  <c r="Y239" i="1"/>
  <c r="Y201" i="1"/>
  <c r="Y547" i="1"/>
  <c r="Y534" i="1"/>
  <c r="Y437" i="1"/>
  <c r="Y182" i="1"/>
  <c r="Y87" i="1"/>
  <c r="Y63" i="1"/>
  <c r="X551" i="1"/>
  <c r="Y315" i="1"/>
  <c r="Y248" i="1"/>
  <c r="X553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<sst xmlns="http://schemas.openxmlformats.org/spreadsheetml/2006/main" count="2424" uniqueCount="815">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</sst>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45495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Понедельник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0.45833333333333331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34</v>
      </c>
      <c r="X53" s="381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9" t="s">
        <v>1</v>
      </c>
      <c r="BL53" s="64">
        <f>IFERROR(W53*I53/H53,"0")</f>
        <v>35.511111111111106</v>
      </c>
      <c r="BM53" s="64">
        <f>IFERROR(X53*I53/H53,"0")</f>
        <v>45.12</v>
      </c>
      <c r="BN53" s="64">
        <f>IFERROR(1/J53*(W53/H53),"0")</f>
        <v>5.6216931216931207E-2</v>
      </c>
      <c r="BO53" s="64">
        <f>IFERROR(1/J53*(X53/H53),"0")</f>
        <v>7.1428571428571425E-2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3.1481481481481479</v>
      </c>
      <c r="X55" s="382">
        <f>IFERROR(X53/H53,"0")+IFERROR(X54/H54,"0")</f>
        <v>4</v>
      </c>
      <c r="Y55" s="382">
        <f>IFERROR(IF(Y53="",0,Y53),"0")+IFERROR(IF(Y54="",0,Y54),"0")</f>
        <v>8.6999999999999994E-2</v>
      </c>
      <c r="Z55" s="383"/>
      <c r="AA55" s="383"/>
    </row>
    <row r="56" spans="1:67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34</v>
      </c>
      <c r="X56" s="382">
        <f>IFERROR(SUM(X53:X54),"0")</f>
        <v>43.2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53</v>
      </c>
      <c r="X68" s="381">
        <f t="shared" si="6"/>
        <v>54</v>
      </c>
      <c r="Y68" s="36">
        <f t="shared" si="7"/>
        <v>0.10874999999999999</v>
      </c>
      <c r="Z68" s="56"/>
      <c r="AA68" s="57"/>
      <c r="AE68" s="64"/>
      <c r="BB68" s="86" t="s">
        <v>1</v>
      </c>
      <c r="BL68" s="64">
        <f t="shared" si="8"/>
        <v>55.355555555555547</v>
      </c>
      <c r="BM68" s="64">
        <f t="shared" si="9"/>
        <v>56.4</v>
      </c>
      <c r="BN68" s="64">
        <f t="shared" si="10"/>
        <v>8.7632275132275131E-2</v>
      </c>
      <c r="BO68" s="64">
        <f t="shared" si="11"/>
        <v>8.9285714285714274E-2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58</v>
      </c>
      <c r="X71" s="381">
        <f t="shared" si="6"/>
        <v>64.800000000000011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60.577777777777776</v>
      </c>
      <c r="BM71" s="64">
        <f t="shared" si="9"/>
        <v>67.680000000000007</v>
      </c>
      <c r="BN71" s="64">
        <f t="shared" si="10"/>
        <v>9.5899470899470887E-2</v>
      </c>
      <c r="BO71" s="64">
        <f t="shared" si="11"/>
        <v>0.10714285714285715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80</v>
      </c>
      <c r="X73" s="381">
        <f t="shared" si="6"/>
        <v>89.6</v>
      </c>
      <c r="Y73" s="36">
        <f t="shared" si="7"/>
        <v>0.17399999999999999</v>
      </c>
      <c r="Z73" s="56"/>
      <c r="AA73" s="57"/>
      <c r="AE73" s="64"/>
      <c r="BB73" s="91" t="s">
        <v>1</v>
      </c>
      <c r="BL73" s="64">
        <f t="shared" si="8"/>
        <v>83.428571428571431</v>
      </c>
      <c r="BM73" s="64">
        <f t="shared" si="9"/>
        <v>93.440000000000012</v>
      </c>
      <c r="BN73" s="64">
        <f t="shared" si="10"/>
        <v>0.12755102040816327</v>
      </c>
      <c r="BO73" s="64">
        <f t="shared" si="11"/>
        <v>0.14285714285714285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17.420634920634921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19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0.41325000000000001</v>
      </c>
      <c r="Z87" s="383"/>
      <c r="AA87" s="383"/>
    </row>
    <row r="88" spans="1:67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191</v>
      </c>
      <c r="X88" s="382">
        <f>IFERROR(SUM(X67:X86),"0")</f>
        <v>208.4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60</v>
      </c>
      <c r="X90" s="381">
        <f>IFERROR(IF(W90="",0,CEILING((W90/$H90),1)*$H90),"")</f>
        <v>64.800000000000011</v>
      </c>
      <c r="Y90" s="36">
        <f>IFERROR(IF(X90=0,"",ROUNDUP(X90/H90,0)*0.02175),"")</f>
        <v>0.1305</v>
      </c>
      <c r="Z90" s="56"/>
      <c r="AA90" s="57"/>
      <c r="AE90" s="64"/>
      <c r="BB90" s="105" t="s">
        <v>1</v>
      </c>
      <c r="BL90" s="64">
        <f>IFERROR(W90*I90/H90,"0")</f>
        <v>62.666666666666657</v>
      </c>
      <c r="BM90" s="64">
        <f>IFERROR(X90*I90/H90,"0")</f>
        <v>67.680000000000007</v>
      </c>
      <c r="BN90" s="64">
        <f>IFERROR(1/J90*(W90/H90),"0")</f>
        <v>0.11574074074074073</v>
      </c>
      <c r="BO90" s="64">
        <f>IFERROR(1/J90*(X90/H90),"0")</f>
        <v>0.125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5.5555555555555554</v>
      </c>
      <c r="X93" s="382">
        <f>IFERROR(X90/H90,"0")+IFERROR(X91/H91,"0")+IFERROR(X92/H92,"0")</f>
        <v>6.0000000000000009</v>
      </c>
      <c r="Y93" s="382">
        <f>IFERROR(IF(Y90="",0,Y90),"0")+IFERROR(IF(Y91="",0,Y91),"0")+IFERROR(IF(Y92="",0,Y92),"0")</f>
        <v>0.1305</v>
      </c>
      <c r="Z93" s="383"/>
      <c r="AA93" s="383"/>
    </row>
    <row r="94" spans="1:67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60</v>
      </c>
      <c r="X94" s="382">
        <f>IFERROR(SUM(X90:X92),"0")</f>
        <v>64.800000000000011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39</v>
      </c>
      <c r="X107" s="381">
        <f t="shared" si="18"/>
        <v>42</v>
      </c>
      <c r="Y107" s="36">
        <f>IFERROR(IF(X107=0,"",ROUNDUP(X107/H107,0)*0.02175),"")</f>
        <v>0.10874999999999999</v>
      </c>
      <c r="Z107" s="56"/>
      <c r="AA107" s="57"/>
      <c r="AE107" s="64"/>
      <c r="BB107" s="116" t="s">
        <v>1</v>
      </c>
      <c r="BL107" s="64">
        <f t="shared" si="19"/>
        <v>41.618571428571428</v>
      </c>
      <c r="BM107" s="64">
        <f t="shared" si="20"/>
        <v>44.82</v>
      </c>
      <c r="BN107" s="64">
        <f t="shared" si="21"/>
        <v>8.2908163265306103E-2</v>
      </c>
      <c r="BO107" s="64">
        <f t="shared" si="22"/>
        <v>8.9285714285714274E-2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13</v>
      </c>
      <c r="X108" s="381">
        <f t="shared" si="18"/>
        <v>16.8</v>
      </c>
      <c r="Y108" s="36">
        <f>IFERROR(IF(X108=0,"",ROUNDUP(X108/H108,0)*0.02175),"")</f>
        <v>4.3499999999999997E-2</v>
      </c>
      <c r="Z108" s="56"/>
      <c r="AA108" s="57"/>
      <c r="AE108" s="64"/>
      <c r="BB108" s="117" t="s">
        <v>1</v>
      </c>
      <c r="BL108" s="64">
        <f t="shared" si="19"/>
        <v>13.872857142857143</v>
      </c>
      <c r="BM108" s="64">
        <f t="shared" si="20"/>
        <v>17.928000000000001</v>
      </c>
      <c r="BN108" s="64">
        <f t="shared" si="21"/>
        <v>2.7636054421768703E-2</v>
      </c>
      <c r="BO108" s="64">
        <f t="shared" si="22"/>
        <v>3.5714285714285712E-2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19</v>
      </c>
      <c r="X114" s="381">
        <f t="shared" si="18"/>
        <v>21.6</v>
      </c>
      <c r="Y114" s="36">
        <f>IFERROR(IF(X114=0,"",ROUNDUP(X114/H114,0)*0.00937),"")</f>
        <v>7.4959999999999999E-2</v>
      </c>
      <c r="Z114" s="56"/>
      <c r="AA114" s="57"/>
      <c r="AE114" s="64"/>
      <c r="BB114" s="123" t="s">
        <v>1</v>
      </c>
      <c r="BL114" s="64">
        <f t="shared" si="19"/>
        <v>21.026666666666664</v>
      </c>
      <c r="BM114" s="64">
        <f t="shared" si="20"/>
        <v>23.904</v>
      </c>
      <c r="BN114" s="64">
        <f t="shared" si="21"/>
        <v>5.8641975308641965E-2</v>
      </c>
      <c r="BO114" s="64">
        <f t="shared" si="22"/>
        <v>6.6666666666666666E-2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13.227513227513226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15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0.22721</v>
      </c>
      <c r="Z121" s="383"/>
      <c r="AA121" s="383"/>
    </row>
    <row r="122" spans="1:67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71</v>
      </c>
      <c r="X122" s="382">
        <f>IFERROR(SUM(X106:X120),"0")</f>
        <v>80.400000000000006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hidden="1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hidden="1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67</v>
      </c>
      <c r="X134" s="381">
        <f>IFERROR(IF(W134="",0,CEILING((W134/$H134),1)*$H134),"")</f>
        <v>67.2</v>
      </c>
      <c r="Y134" s="36">
        <f>IFERROR(IF(X134=0,"",ROUNDUP(X134/H134,0)*0.02175),"")</f>
        <v>0.17399999999999999</v>
      </c>
      <c r="Z134" s="56"/>
      <c r="AA134" s="57"/>
      <c r="AE134" s="64"/>
      <c r="BB134" s="136" t="s">
        <v>1</v>
      </c>
      <c r="BL134" s="64">
        <f>IFERROR(W134*I134/H134,"0")</f>
        <v>71.450714285714284</v>
      </c>
      <c r="BM134" s="64">
        <f>IFERROR(X134*I134/H134,"0")</f>
        <v>71.664000000000001</v>
      </c>
      <c r="BN134" s="64">
        <f>IFERROR(1/J134*(W134/H134),"0")</f>
        <v>0.14243197278911565</v>
      </c>
      <c r="BO134" s="64">
        <f>IFERROR(1/J134*(X134/H134),"0")</f>
        <v>0.14285714285714285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22</v>
      </c>
      <c r="X136" s="381">
        <f>IFERROR(IF(W136="",0,CEILING((W136/$H136),1)*$H136),"")</f>
        <v>24.3</v>
      </c>
      <c r="Y136" s="36">
        <f>IFERROR(IF(X136=0,"",ROUNDUP(X136/H136,0)*0.00753),"")</f>
        <v>6.7769999999999997E-2</v>
      </c>
      <c r="Z136" s="56"/>
      <c r="AA136" s="57"/>
      <c r="AE136" s="64"/>
      <c r="BB136" s="138" t="s">
        <v>1</v>
      </c>
      <c r="BL136" s="64">
        <f>IFERROR(W136*I136/H136,"0")</f>
        <v>24.216296296296296</v>
      </c>
      <c r="BM136" s="64">
        <f>IFERROR(X136*I136/H136,"0")</f>
        <v>26.747999999999998</v>
      </c>
      <c r="BN136" s="64">
        <f>IFERROR(1/J136*(W136/H136),"0")</f>
        <v>5.2231718898385557E-2</v>
      </c>
      <c r="BO136" s="64">
        <f>IFERROR(1/J136*(X136/H136),"0")</f>
        <v>5.7692307692307689E-2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16.124338624338623</v>
      </c>
      <c r="X138" s="382">
        <f>IFERROR(X133/H133,"0")+IFERROR(X134/H134,"0")+IFERROR(X135/H135,"0")+IFERROR(X136/H136,"0")+IFERROR(X137/H137,"0")</f>
        <v>17</v>
      </c>
      <c r="Y138" s="382">
        <f>IFERROR(IF(Y133="",0,Y133),"0")+IFERROR(IF(Y134="",0,Y134),"0")+IFERROR(IF(Y135="",0,Y135),"0")+IFERROR(IF(Y136="",0,Y136),"0")+IFERROR(IF(Y137="",0,Y137),"0")</f>
        <v>0.24176999999999998</v>
      </c>
      <c r="Z138" s="383"/>
      <c r="AA138" s="383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89</v>
      </c>
      <c r="X139" s="382">
        <f>IFERROR(SUM(X133:X137),"0")</f>
        <v>91.5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hidden="1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23</v>
      </c>
      <c r="X155" s="381">
        <f t="shared" si="23"/>
        <v>23.1</v>
      </c>
      <c r="Y155" s="36">
        <f>IFERROR(IF(X155=0,"",ROUNDUP(X155/H155,0)*0.00502),"")</f>
        <v>5.5220000000000005E-2</v>
      </c>
      <c r="Z155" s="56"/>
      <c r="AA155" s="57"/>
      <c r="AE155" s="64"/>
      <c r="BB155" s="148" t="s">
        <v>1</v>
      </c>
      <c r="BL155" s="64">
        <f t="shared" si="24"/>
        <v>24.423809523809524</v>
      </c>
      <c r="BM155" s="64">
        <f t="shared" si="25"/>
        <v>24.53</v>
      </c>
      <c r="BN155" s="64">
        <f t="shared" si="26"/>
        <v>4.680504680504681E-2</v>
      </c>
      <c r="BO155" s="64">
        <f t="shared" si="27"/>
        <v>4.7008547008547015E-2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12</v>
      </c>
      <c r="X157" s="381">
        <f t="shared" si="23"/>
        <v>12.600000000000001</v>
      </c>
      <c r="Y157" s="36">
        <f>IFERROR(IF(X157=0,"",ROUNDUP(X157/H157,0)*0.00502),"")</f>
        <v>3.0120000000000001E-2</v>
      </c>
      <c r="Z157" s="56"/>
      <c r="AA157" s="57"/>
      <c r="AE157" s="64"/>
      <c r="BB157" s="150" t="s">
        <v>1</v>
      </c>
      <c r="BL157" s="64">
        <f t="shared" si="24"/>
        <v>12.571428571428571</v>
      </c>
      <c r="BM157" s="64">
        <f t="shared" si="25"/>
        <v>13.200000000000003</v>
      </c>
      <c r="BN157" s="64">
        <f t="shared" si="26"/>
        <v>2.4420024420024423E-2</v>
      </c>
      <c r="BO157" s="64">
        <f t="shared" si="27"/>
        <v>2.5641025641025644E-2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16.666666666666668</v>
      </c>
      <c r="X160" s="382">
        <f>IFERROR(X152/H152,"0")+IFERROR(X153/H153,"0")+IFERROR(X154/H154,"0")+IFERROR(X155/H155,"0")+IFERROR(X156/H156,"0")+IFERROR(X157/H157,"0")+IFERROR(X158/H158,"0")+IFERROR(X159/H159,"0")</f>
        <v>17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8.5339999999999999E-2</v>
      </c>
      <c r="Z160" s="383"/>
      <c r="AA160" s="383"/>
    </row>
    <row r="161" spans="1:67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35</v>
      </c>
      <c r="X161" s="382">
        <f>IFERROR(SUM(X152:X159),"0")</f>
        <v>35.700000000000003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hidden="1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78</v>
      </c>
      <c r="X175" s="381">
        <f t="shared" si="28"/>
        <v>81</v>
      </c>
      <c r="Y175" s="36">
        <f>IFERROR(IF(X175=0,"",ROUNDUP(X175/H175,0)*0.00937),"")</f>
        <v>0.14055000000000001</v>
      </c>
      <c r="Z175" s="56"/>
      <c r="AA175" s="57"/>
      <c r="AE175" s="64"/>
      <c r="BB175" s="158" t="s">
        <v>1</v>
      </c>
      <c r="BL175" s="64">
        <f t="shared" si="29"/>
        <v>81.033333333333331</v>
      </c>
      <c r="BM175" s="64">
        <f t="shared" si="30"/>
        <v>84.15</v>
      </c>
      <c r="BN175" s="64">
        <f t="shared" si="31"/>
        <v>0.12037037037037035</v>
      </c>
      <c r="BO175" s="64">
        <f t="shared" si="32"/>
        <v>0.12499999999999999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50</v>
      </c>
      <c r="X177" s="381">
        <f t="shared" si="28"/>
        <v>54</v>
      </c>
      <c r="Y177" s="36">
        <f>IFERROR(IF(X177=0,"",ROUNDUP(X177/H177,0)*0.00937),"")</f>
        <v>9.3700000000000006E-2</v>
      </c>
      <c r="Z177" s="56"/>
      <c r="AA177" s="57"/>
      <c r="AE177" s="64"/>
      <c r="BB177" s="160" t="s">
        <v>1</v>
      </c>
      <c r="BL177" s="64">
        <f t="shared" si="29"/>
        <v>51.944444444444443</v>
      </c>
      <c r="BM177" s="64">
        <f t="shared" si="30"/>
        <v>56.099999999999994</v>
      </c>
      <c r="BN177" s="64">
        <f t="shared" si="31"/>
        <v>7.716049382716049E-2</v>
      </c>
      <c r="BO177" s="64">
        <f t="shared" si="32"/>
        <v>8.3333333333333329E-2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23.703703703703702</v>
      </c>
      <c r="X182" s="382">
        <f>IFERROR(X174/H174,"0")+IFERROR(X175/H175,"0")+IFERROR(X176/H176,"0")+IFERROR(X177/H177,"0")+IFERROR(X178/H178,"0")+IFERROR(X179/H179,"0")+IFERROR(X180/H180,"0")+IFERROR(X181/H181,"0")</f>
        <v>25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0.23425000000000001</v>
      </c>
      <c r="Z182" s="383"/>
      <c r="AA182" s="383"/>
    </row>
    <row r="183" spans="1:67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128</v>
      </c>
      <c r="X183" s="382">
        <f>IFERROR(SUM(X174:X181),"0")</f>
        <v>135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22</v>
      </c>
      <c r="X187" s="381">
        <f t="shared" si="33"/>
        <v>23.4</v>
      </c>
      <c r="Y187" s="36">
        <f>IFERROR(IF(X187=0,"",ROUNDUP(X187/H187,0)*0.02175),"")</f>
        <v>6.5250000000000002E-2</v>
      </c>
      <c r="Z187" s="56"/>
      <c r="AA187" s="57"/>
      <c r="AE187" s="64"/>
      <c r="BB187" s="167" t="s">
        <v>1</v>
      </c>
      <c r="BL187" s="64">
        <f t="shared" si="34"/>
        <v>23.590769230769233</v>
      </c>
      <c r="BM187" s="64">
        <f t="shared" si="35"/>
        <v>25.092000000000002</v>
      </c>
      <c r="BN187" s="64">
        <f t="shared" si="36"/>
        <v>5.0366300366300368E-2</v>
      </c>
      <c r="BO187" s="64">
        <f t="shared" si="37"/>
        <v>5.3571428571428568E-2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25</v>
      </c>
      <c r="X190" s="381">
        <f t="shared" si="33"/>
        <v>26.4</v>
      </c>
      <c r="Y190" s="36">
        <f>IFERROR(IF(X190=0,"",ROUNDUP(X190/H190,0)*0.00753),"")</f>
        <v>8.2830000000000001E-2</v>
      </c>
      <c r="Z190" s="56"/>
      <c r="AA190" s="57"/>
      <c r="AE190" s="64"/>
      <c r="BB190" s="170" t="s">
        <v>1</v>
      </c>
      <c r="BL190" s="64">
        <f t="shared" si="34"/>
        <v>27.833333333333332</v>
      </c>
      <c r="BM190" s="64">
        <f t="shared" si="35"/>
        <v>29.392000000000003</v>
      </c>
      <c r="BN190" s="64">
        <f t="shared" si="36"/>
        <v>6.6773504273504272E-2</v>
      </c>
      <c r="BO190" s="64">
        <f t="shared" si="37"/>
        <v>7.0512820512820512E-2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38</v>
      </c>
      <c r="X192" s="381">
        <f t="shared" si="33"/>
        <v>38.4</v>
      </c>
      <c r="Y192" s="36">
        <f>IFERROR(IF(X192=0,"",ROUNDUP(X192/H192,0)*0.00753),"")</f>
        <v>0.12048</v>
      </c>
      <c r="Z192" s="56"/>
      <c r="AA192" s="57"/>
      <c r="AE192" s="64"/>
      <c r="BB192" s="172" t="s">
        <v>1</v>
      </c>
      <c r="BL192" s="64">
        <f t="shared" si="34"/>
        <v>41.166666666666664</v>
      </c>
      <c r="BM192" s="64">
        <f t="shared" si="35"/>
        <v>41.6</v>
      </c>
      <c r="BN192" s="64">
        <f t="shared" si="36"/>
        <v>0.1014957264957265</v>
      </c>
      <c r="BO192" s="64">
        <f t="shared" si="37"/>
        <v>0.10256410256410256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114</v>
      </c>
      <c r="X194" s="381">
        <f t="shared" si="33"/>
        <v>115.19999999999999</v>
      </c>
      <c r="Y194" s="36">
        <f t="shared" ref="Y194:Y200" si="38">IFERROR(IF(X194=0,"",ROUNDUP(X194/H194,0)*0.00753),"")</f>
        <v>0.36143999999999998</v>
      </c>
      <c r="Z194" s="56"/>
      <c r="AA194" s="57"/>
      <c r="AE194" s="64"/>
      <c r="BB194" s="174" t="s">
        <v>1</v>
      </c>
      <c r="BL194" s="64">
        <f t="shared" si="34"/>
        <v>127.77499999999999</v>
      </c>
      <c r="BM194" s="64">
        <f t="shared" si="35"/>
        <v>129.12</v>
      </c>
      <c r="BN194" s="64">
        <f t="shared" si="36"/>
        <v>0.30448717948717946</v>
      </c>
      <c r="BO194" s="64">
        <f t="shared" si="37"/>
        <v>0.30769230769230771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142</v>
      </c>
      <c r="X196" s="381">
        <f t="shared" si="33"/>
        <v>144</v>
      </c>
      <c r="Y196" s="36">
        <f t="shared" si="38"/>
        <v>0.45180000000000003</v>
      </c>
      <c r="Z196" s="56"/>
      <c r="AA196" s="57"/>
      <c r="AE196" s="64"/>
      <c r="BB196" s="176" t="s">
        <v>1</v>
      </c>
      <c r="BL196" s="64">
        <f t="shared" si="34"/>
        <v>158.09333333333336</v>
      </c>
      <c r="BM196" s="64">
        <f t="shared" si="35"/>
        <v>160.32000000000002</v>
      </c>
      <c r="BN196" s="64">
        <f t="shared" si="36"/>
        <v>0.37927350427350431</v>
      </c>
      <c r="BO196" s="64">
        <f t="shared" si="37"/>
        <v>0.38461538461538458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104</v>
      </c>
      <c r="X197" s="381">
        <f t="shared" si="33"/>
        <v>105.6</v>
      </c>
      <c r="Y197" s="36">
        <f t="shared" si="38"/>
        <v>0.33132</v>
      </c>
      <c r="Z197" s="56"/>
      <c r="AA197" s="57"/>
      <c r="AE197" s="64"/>
      <c r="BB197" s="177" t="s">
        <v>1</v>
      </c>
      <c r="BL197" s="64">
        <f t="shared" si="34"/>
        <v>115.78666666666669</v>
      </c>
      <c r="BM197" s="64">
        <f t="shared" si="35"/>
        <v>117.56800000000001</v>
      </c>
      <c r="BN197" s="64">
        <f t="shared" si="36"/>
        <v>0.27777777777777779</v>
      </c>
      <c r="BO197" s="64">
        <f t="shared" si="37"/>
        <v>0.28205128205128205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126</v>
      </c>
      <c r="X199" s="381">
        <f t="shared" si="33"/>
        <v>127.19999999999999</v>
      </c>
      <c r="Y199" s="36">
        <f t="shared" si="38"/>
        <v>0.39909</v>
      </c>
      <c r="Z199" s="56"/>
      <c r="AA199" s="57"/>
      <c r="AE199" s="64"/>
      <c r="BB199" s="179" t="s">
        <v>1</v>
      </c>
      <c r="BL199" s="64">
        <f t="shared" si="34"/>
        <v>140.28000000000003</v>
      </c>
      <c r="BM199" s="64">
        <f t="shared" si="35"/>
        <v>141.61600000000001</v>
      </c>
      <c r="BN199" s="64">
        <f t="shared" si="36"/>
        <v>0.33653846153846151</v>
      </c>
      <c r="BO199" s="64">
        <f t="shared" si="37"/>
        <v>0.33974358974358976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116</v>
      </c>
      <c r="X200" s="381">
        <f t="shared" si="33"/>
        <v>117.6</v>
      </c>
      <c r="Y200" s="36">
        <f t="shared" si="38"/>
        <v>0.36897000000000002</v>
      </c>
      <c r="Z200" s="56"/>
      <c r="AA200" s="57"/>
      <c r="AE200" s="64"/>
      <c r="BB200" s="180" t="s">
        <v>1</v>
      </c>
      <c r="BL200" s="64">
        <f t="shared" si="34"/>
        <v>129.43666666666667</v>
      </c>
      <c r="BM200" s="64">
        <f t="shared" si="35"/>
        <v>131.22200000000001</v>
      </c>
      <c r="BN200" s="64">
        <f t="shared" si="36"/>
        <v>0.30982905982905984</v>
      </c>
      <c r="BO200" s="64">
        <f t="shared" si="37"/>
        <v>0.3141025641025641</v>
      </c>
    </row>
    <row r="201" spans="1:67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279.90384615384619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284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2.1811800000000003</v>
      </c>
      <c r="Z201" s="383"/>
      <c r="AA201" s="383"/>
    </row>
    <row r="202" spans="1:67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687</v>
      </c>
      <c r="X202" s="382">
        <f>IFERROR(SUM(X185:X200),"0")</f>
        <v>697.80000000000007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39</v>
      </c>
      <c r="X207" s="381">
        <f>IFERROR(IF(W207="",0,CEILING((W207/$H207),1)*$H207),"")</f>
        <v>40.799999999999997</v>
      </c>
      <c r="Y207" s="36">
        <f>IFERROR(IF(X207=0,"",ROUNDUP(X207/H207,0)*0.00753),"")</f>
        <v>0.12801000000000001</v>
      </c>
      <c r="Z207" s="56"/>
      <c r="AA207" s="57"/>
      <c r="AE207" s="64"/>
      <c r="BB207" s="184" t="s">
        <v>1</v>
      </c>
      <c r="BL207" s="64">
        <f>IFERROR(W207*I207/H207,"0")</f>
        <v>43.420000000000009</v>
      </c>
      <c r="BM207" s="64">
        <f>IFERROR(X207*I207/H207,"0")</f>
        <v>45.423999999999999</v>
      </c>
      <c r="BN207" s="64">
        <f>IFERROR(1/J207*(W207/H207),"0")</f>
        <v>0.10416666666666666</v>
      </c>
      <c r="BO207" s="64">
        <f>IFERROR(1/J207*(X207/H207),"0")</f>
        <v>0.10897435897435898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56</v>
      </c>
      <c r="X208" s="381">
        <f>IFERROR(IF(W208="",0,CEILING((W208/$H208),1)*$H208),"")</f>
        <v>57.599999999999994</v>
      </c>
      <c r="Y208" s="36">
        <f>IFERROR(IF(X208=0,"",ROUNDUP(X208/H208,0)*0.00753),"")</f>
        <v>0.18071999999999999</v>
      </c>
      <c r="Z208" s="56"/>
      <c r="AA208" s="57"/>
      <c r="AE208" s="64"/>
      <c r="BB208" s="185" t="s">
        <v>1</v>
      </c>
      <c r="BL208" s="64">
        <f>IFERROR(W208*I208/H208,"0")</f>
        <v>62.346666666666671</v>
      </c>
      <c r="BM208" s="64">
        <f>IFERROR(X208*I208/H208,"0")</f>
        <v>64.128</v>
      </c>
      <c r="BN208" s="64">
        <f>IFERROR(1/J208*(W208/H208),"0")</f>
        <v>0.1495726495726496</v>
      </c>
      <c r="BO208" s="64">
        <f>IFERROR(1/J208*(X208/H208),"0")</f>
        <v>0.15384615384615385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39.583333333333336</v>
      </c>
      <c r="X209" s="382">
        <f>IFERROR(X204/H204,"0")+IFERROR(X205/H205,"0")+IFERROR(X206/H206,"0")+IFERROR(X207/H207,"0")+IFERROR(X208/H208,"0")</f>
        <v>41</v>
      </c>
      <c r="Y209" s="382">
        <f>IFERROR(IF(Y204="",0,Y204),"0")+IFERROR(IF(Y205="",0,Y205),"0")+IFERROR(IF(Y206="",0,Y206),"0")+IFERROR(IF(Y207="",0,Y207),"0")+IFERROR(IF(Y208="",0,Y208),"0")</f>
        <v>0.30873</v>
      </c>
      <c r="Z209" s="383"/>
      <c r="AA209" s="383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95</v>
      </c>
      <c r="X210" s="382">
        <f>IFERROR(SUM(X204:X208),"0")</f>
        <v>98.399999999999991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102</v>
      </c>
      <c r="X216" s="381">
        <f t="shared" si="39"/>
        <v>104.39999999999999</v>
      </c>
      <c r="Y216" s="36">
        <f>IFERROR(IF(X216=0,"",ROUNDUP(X216/H216,0)*0.02175),"")</f>
        <v>0.19574999999999998</v>
      </c>
      <c r="Z216" s="56"/>
      <c r="AA216" s="57"/>
      <c r="AE216" s="64"/>
      <c r="BB216" s="189" t="s">
        <v>1</v>
      </c>
      <c r="BL216" s="64">
        <f t="shared" si="40"/>
        <v>106.22068965517242</v>
      </c>
      <c r="BM216" s="64">
        <f t="shared" si="41"/>
        <v>108.71999999999998</v>
      </c>
      <c r="BN216" s="64">
        <f t="shared" si="42"/>
        <v>0.15701970443349755</v>
      </c>
      <c r="BO216" s="64">
        <f t="shared" si="43"/>
        <v>0.1607142857142857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8.793103448275863</v>
      </c>
      <c r="X222" s="382">
        <f>IFERROR(X213/H213,"0")+IFERROR(X214/H214,"0")+IFERROR(X215/H215,"0")+IFERROR(X216/H216,"0")+IFERROR(X217/H217,"0")+IFERROR(X218/H218,"0")+IFERROR(X219/H219,"0")+IFERROR(X220/H220,"0")+IFERROR(X221/H221,"0")</f>
        <v>9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0.19574999999999998</v>
      </c>
      <c r="Z222" s="383"/>
      <c r="AA222" s="383"/>
    </row>
    <row r="223" spans="1:67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102</v>
      </c>
      <c r="X223" s="382">
        <f>IFERROR(SUM(X213:X221),"0")</f>
        <v>104.39999999999999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104</v>
      </c>
      <c r="X231" s="381">
        <f t="shared" ref="X231:X238" si="44">IFERROR(IF(W231="",0,CEILING((W231/$H231),1)*$H231),"")</f>
        <v>104.39999999999999</v>
      </c>
      <c r="Y231" s="36">
        <f>IFERROR(IF(X231=0,"",ROUNDUP(X231/H231,0)*0.02175),"")</f>
        <v>0.19574999999999998</v>
      </c>
      <c r="Z231" s="56"/>
      <c r="AA231" s="57"/>
      <c r="AE231" s="64"/>
      <c r="BB231" s="197" t="s">
        <v>1</v>
      </c>
      <c r="BL231" s="64">
        <f t="shared" ref="BL231:BL238" si="45">IFERROR(W231*I231/H231,"0")</f>
        <v>108.30344827586207</v>
      </c>
      <c r="BM231" s="64">
        <f t="shared" ref="BM231:BM238" si="46">IFERROR(X231*I231/H231,"0")</f>
        <v>108.71999999999998</v>
      </c>
      <c r="BN231" s="64">
        <f t="shared" ref="BN231:BN238" si="47">IFERROR(1/J231*(W231/H231),"0")</f>
        <v>0.16009852216748768</v>
      </c>
      <c r="BO231" s="64">
        <f t="shared" ref="BO231:BO238" si="48">IFERROR(1/J231*(X231/H231),"0")</f>
        <v>0.1607142857142857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8</v>
      </c>
      <c r="X235" s="381">
        <f t="shared" si="44"/>
        <v>8</v>
      </c>
      <c r="Y235" s="36">
        <f>IFERROR(IF(X235=0,"",ROUNDUP(X235/H235,0)*0.00937),"")</f>
        <v>1.874E-2</v>
      </c>
      <c r="Z235" s="56"/>
      <c r="AA235" s="57"/>
      <c r="AE235" s="64"/>
      <c r="BB235" s="201" t="s">
        <v>1</v>
      </c>
      <c r="BL235" s="64">
        <f t="shared" si="45"/>
        <v>8.48</v>
      </c>
      <c r="BM235" s="64">
        <f t="shared" si="46"/>
        <v>8.48</v>
      </c>
      <c r="BN235" s="64">
        <f t="shared" si="47"/>
        <v>1.6666666666666666E-2</v>
      </c>
      <c r="BO235" s="64">
        <f t="shared" si="48"/>
        <v>1.6666666666666666E-2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10.965517241379311</v>
      </c>
      <c r="X239" s="382">
        <f>IFERROR(X231/H231,"0")+IFERROR(X232/H232,"0")+IFERROR(X233/H233,"0")+IFERROR(X234/H234,"0")+IFERROR(X235/H235,"0")+IFERROR(X236/H236,"0")+IFERROR(X237/H237,"0")+IFERROR(X238/H238,"0")</f>
        <v>11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0.21448999999999999</v>
      </c>
      <c r="Z239" s="383"/>
      <c r="AA239" s="383"/>
    </row>
    <row r="240" spans="1:67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112</v>
      </c>
      <c r="X240" s="382">
        <f>IFERROR(SUM(X231:X238),"0")</f>
        <v>112.39999999999999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15</v>
      </c>
      <c r="X264" s="381">
        <f>IFERROR(IF(W264="",0,CEILING((W264/$H264),1)*$H264),"")</f>
        <v>16.8</v>
      </c>
      <c r="Y264" s="36">
        <f>IFERROR(IF(X264=0,"",ROUNDUP(X264/H264,0)*0.00753),"")</f>
        <v>3.0120000000000001E-2</v>
      </c>
      <c r="Z264" s="56"/>
      <c r="AA264" s="57"/>
      <c r="AE264" s="64"/>
      <c r="BB264" s="219" t="s">
        <v>1</v>
      </c>
      <c r="BL264" s="64">
        <f>IFERROR(W264*I264/H264,"0")</f>
        <v>15.928571428571429</v>
      </c>
      <c r="BM264" s="64">
        <f>IFERROR(X264*I264/H264,"0")</f>
        <v>17.84</v>
      </c>
      <c r="BN264" s="64">
        <f>IFERROR(1/J264*(W264/H264),"0")</f>
        <v>2.2893772893772892E-2</v>
      </c>
      <c r="BO264" s="64">
        <f>IFERROR(1/J264*(X264/H264),"0")</f>
        <v>2.564102564102564E-2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3.5714285714285712</v>
      </c>
      <c r="X267" s="382">
        <f>IFERROR(X264/H264,"0")+IFERROR(X265/H265,"0")+IFERROR(X266/H266,"0")</f>
        <v>4</v>
      </c>
      <c r="Y267" s="382">
        <f>IFERROR(IF(Y264="",0,Y264),"0")+IFERROR(IF(Y265="",0,Y265),"0")+IFERROR(IF(Y266="",0,Y266),"0")</f>
        <v>3.0120000000000001E-2</v>
      </c>
      <c r="Z267" s="383"/>
      <c r="AA267" s="383"/>
    </row>
    <row r="268" spans="1:67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15</v>
      </c>
      <c r="X268" s="382">
        <f>IFERROR(SUM(X264:X266),"0")</f>
        <v>16.8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hidden="1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10</v>
      </c>
      <c r="X281" s="381">
        <f>IFERROR(IF(W281="",0,CEILING((W281/$H281),1)*$H281),"")</f>
        <v>15.6</v>
      </c>
      <c r="Y281" s="36">
        <f>IFERROR(IF(X281=0,"",ROUNDUP(X281/H281,0)*0.02175),"")</f>
        <v>4.3499999999999997E-2</v>
      </c>
      <c r="Z281" s="56"/>
      <c r="AA281" s="57"/>
      <c r="AE281" s="64"/>
      <c r="BB281" s="230" t="s">
        <v>1</v>
      </c>
      <c r="BL281" s="64">
        <f>IFERROR(W281*I281/H281,"0")</f>
        <v>10.723076923076926</v>
      </c>
      <c r="BM281" s="64">
        <f>IFERROR(X281*I281/H281,"0")</f>
        <v>16.728000000000002</v>
      </c>
      <c r="BN281" s="64">
        <f>IFERROR(1/J281*(W281/H281),"0")</f>
        <v>2.2893772893772896E-2</v>
      </c>
      <c r="BO281" s="64">
        <f>IFERROR(1/J281*(X281/H281),"0")</f>
        <v>3.5714285714285712E-2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10</v>
      </c>
      <c r="X282" s="381">
        <f>IFERROR(IF(W282="",0,CEILING((W282/$H282),1)*$H282),"")</f>
        <v>16.8</v>
      </c>
      <c r="Y282" s="36">
        <f>IFERROR(IF(X282=0,"",ROUNDUP(X282/H282,0)*0.02175),"")</f>
        <v>4.3499999999999997E-2</v>
      </c>
      <c r="Z282" s="56"/>
      <c r="AA282" s="57"/>
      <c r="AE282" s="64"/>
      <c r="BB282" s="231" t="s">
        <v>1</v>
      </c>
      <c r="BL282" s="64">
        <f>IFERROR(W282*I282/H282,"0")</f>
        <v>10.671428571428571</v>
      </c>
      <c r="BM282" s="64">
        <f>IFERROR(X282*I282/H282,"0")</f>
        <v>17.928000000000001</v>
      </c>
      <c r="BN282" s="64">
        <f>IFERROR(1/J282*(W282/H282),"0")</f>
        <v>2.1258503401360544E-2</v>
      </c>
      <c r="BO282" s="64">
        <f>IFERROR(1/J282*(X282/H282),"0")</f>
        <v>3.5714285714285712E-2</v>
      </c>
    </row>
    <row r="283" spans="1:67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2.4725274725274726</v>
      </c>
      <c r="X283" s="382">
        <f>IFERROR(X280/H280,"0")+IFERROR(X281/H281,"0")+IFERROR(X282/H282,"0")</f>
        <v>4</v>
      </c>
      <c r="Y283" s="382">
        <f>IFERROR(IF(Y280="",0,Y280),"0")+IFERROR(IF(Y281="",0,Y281),"0")+IFERROR(IF(Y282="",0,Y282),"0")</f>
        <v>8.6999999999999994E-2</v>
      </c>
      <c r="Z283" s="383"/>
      <c r="AA283" s="383"/>
    </row>
    <row r="284" spans="1:67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20</v>
      </c>
      <c r="X284" s="382">
        <f>IFERROR(SUM(X280:X282),"0")</f>
        <v>32.4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18</v>
      </c>
      <c r="X308" s="381">
        <f>IFERROR(IF(W308="",0,CEILING((W308/$H308),1)*$H308),"")</f>
        <v>18</v>
      </c>
      <c r="Y308" s="36">
        <f>IFERROR(IF(X308=0,"",ROUNDUP(X308/H308,0)*0.00753),"")</f>
        <v>7.5300000000000006E-2</v>
      </c>
      <c r="Z308" s="56"/>
      <c r="AA308" s="57"/>
      <c r="AE308" s="64"/>
      <c r="BB308" s="240" t="s">
        <v>1</v>
      </c>
      <c r="BL308" s="64">
        <f>IFERROR(W308*I308/H308,"0")</f>
        <v>20.48</v>
      </c>
      <c r="BM308" s="64">
        <f>IFERROR(X308*I308/H308,"0")</f>
        <v>20.48</v>
      </c>
      <c r="BN308" s="64">
        <f>IFERROR(1/J308*(W308/H308),"0")</f>
        <v>6.4102564102564097E-2</v>
      </c>
      <c r="BO308" s="64">
        <f>IFERROR(1/J308*(X308/H308),"0")</f>
        <v>6.4102564102564097E-2</v>
      </c>
    </row>
    <row r="309" spans="1:67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10</v>
      </c>
      <c r="X309" s="382">
        <f>IFERROR(X308/H308,"0")</f>
        <v>10</v>
      </c>
      <c r="Y309" s="382">
        <f>IFERROR(IF(Y308="",0,Y308),"0")</f>
        <v>7.5300000000000006E-2</v>
      </c>
      <c r="Z309" s="383"/>
      <c r="AA309" s="383"/>
    </row>
    <row r="310" spans="1:67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18</v>
      </c>
      <c r="X310" s="382">
        <f>IFERROR(SUM(X308:X308),"0")</f>
        <v>18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hidden="1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hidden="1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hidden="1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hidden="1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0</v>
      </c>
      <c r="X326" s="381">
        <f t="shared" si="59"/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si="60"/>
        <v>0</v>
      </c>
      <c r="BM326" s="64">
        <f t="shared" si="61"/>
        <v>0</v>
      </c>
      <c r="BN326" s="64">
        <f t="shared" si="62"/>
        <v>0</v>
      </c>
      <c r="BO326" s="64">
        <f t="shared" si="63"/>
        <v>0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hidden="1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0</v>
      </c>
      <c r="X328" s="381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hidden="1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0</v>
      </c>
      <c r="X330" s="381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idden="1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383"/>
      <c r="AA336" s="383"/>
    </row>
    <row r="337" spans="1:67" hidden="1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0</v>
      </c>
      <c r="X337" s="382">
        <f>IFERROR(SUM(X324:X335),"0")</f>
        <v>0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100</v>
      </c>
      <c r="X339" s="381">
        <f>IFERROR(IF(W339="",0,CEILING((W339/$H339),1)*$H339),"")</f>
        <v>105</v>
      </c>
      <c r="Y339" s="36">
        <f>IFERROR(IF(X339=0,"",ROUNDUP(X339/H339,0)*0.02175),"")</f>
        <v>0.15225</v>
      </c>
      <c r="Z339" s="56"/>
      <c r="AA339" s="57"/>
      <c r="AE339" s="64"/>
      <c r="BB339" s="257" t="s">
        <v>1</v>
      </c>
      <c r="BL339" s="64">
        <f>IFERROR(W339*I339/H339,"0")</f>
        <v>103.2</v>
      </c>
      <c r="BM339" s="64">
        <f>IFERROR(X339*I339/H339,"0")</f>
        <v>108.36</v>
      </c>
      <c r="BN339" s="64">
        <f>IFERROR(1/J339*(W339/H339),"0")</f>
        <v>0.1388888888888889</v>
      </c>
      <c r="BO339" s="64">
        <f>IFERROR(1/J339*(X339/H339),"0")</f>
        <v>0.14583333333333331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6.666666666666667</v>
      </c>
      <c r="X341" s="382">
        <f>IFERROR(X339/H339,"0")+IFERROR(X340/H340,"0")</f>
        <v>7</v>
      </c>
      <c r="Y341" s="382">
        <f>IFERROR(IF(Y339="",0,Y339),"0")+IFERROR(IF(Y340="",0,Y340),"0")</f>
        <v>0.15225</v>
      </c>
      <c r="Z341" s="383"/>
      <c r="AA341" s="383"/>
    </row>
    <row r="342" spans="1:67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100</v>
      </c>
      <c r="X342" s="382">
        <f>IFERROR(SUM(X339:X340),"0")</f>
        <v>105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22</v>
      </c>
      <c r="X346" s="381">
        <f>IFERROR(IF(W346="",0,CEILING((W346/$H346),1)*$H346),"")</f>
        <v>23.4</v>
      </c>
      <c r="Y346" s="36">
        <f>IFERROR(IF(X346=0,"",ROUNDUP(X346/H346,0)*0.02175),"")</f>
        <v>6.5250000000000002E-2</v>
      </c>
      <c r="Z346" s="56"/>
      <c r="AA346" s="57"/>
      <c r="AE346" s="64"/>
      <c r="BB346" s="261" t="s">
        <v>1</v>
      </c>
      <c r="BL346" s="64">
        <f>IFERROR(W346*I346/H346,"0")</f>
        <v>23.590769230769233</v>
      </c>
      <c r="BM346" s="64">
        <f>IFERROR(X346*I346/H346,"0")</f>
        <v>25.092000000000002</v>
      </c>
      <c r="BN346" s="64">
        <f>IFERROR(1/J346*(W346/H346),"0")</f>
        <v>5.0366300366300368E-2</v>
      </c>
      <c r="BO346" s="64">
        <f>IFERROR(1/J346*(X346/H346),"0")</f>
        <v>5.3571428571428568E-2</v>
      </c>
    </row>
    <row r="347" spans="1:67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2.8205128205128207</v>
      </c>
      <c r="X347" s="382">
        <f>IFERROR(X344/H344,"0")+IFERROR(X345/H345,"0")+IFERROR(X346/H346,"0")</f>
        <v>3</v>
      </c>
      <c r="Y347" s="382">
        <f>IFERROR(IF(Y344="",0,Y344),"0")+IFERROR(IF(Y345="",0,Y345),"0")+IFERROR(IF(Y346="",0,Y346),"0")</f>
        <v>6.5250000000000002E-2</v>
      </c>
      <c r="Z347" s="383"/>
      <c r="AA347" s="383"/>
    </row>
    <row r="348" spans="1:67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22</v>
      </c>
      <c r="X348" s="382">
        <f>IFERROR(SUM(X344:X346),"0")</f>
        <v>23.4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54</v>
      </c>
      <c r="X350" s="381">
        <f>IFERROR(IF(W350="",0,CEILING((W350/$H350),1)*$H350),"")</f>
        <v>54.6</v>
      </c>
      <c r="Y350" s="36">
        <f>IFERROR(IF(X350=0,"",ROUNDUP(X350/H350,0)*0.02175),"")</f>
        <v>0.15225</v>
      </c>
      <c r="Z350" s="56"/>
      <c r="AA350" s="57"/>
      <c r="AE350" s="64"/>
      <c r="BB350" s="262" t="s">
        <v>1</v>
      </c>
      <c r="BL350" s="64">
        <f>IFERROR(W350*I350/H350,"0")</f>
        <v>57.904615384615397</v>
      </c>
      <c r="BM350" s="64">
        <f>IFERROR(X350*I350/H350,"0")</f>
        <v>58.548000000000009</v>
      </c>
      <c r="BN350" s="64">
        <f>IFERROR(1/J350*(W350/H350),"0")</f>
        <v>0.12362637362637363</v>
      </c>
      <c r="BO350" s="64">
        <f>IFERROR(1/J350*(X350/H350),"0")</f>
        <v>0.125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6.9230769230769234</v>
      </c>
      <c r="X352" s="382">
        <f>IFERROR(X350/H350,"0")+IFERROR(X351/H351,"0")</f>
        <v>7</v>
      </c>
      <c r="Y352" s="382">
        <f>IFERROR(IF(Y350="",0,Y350),"0")+IFERROR(IF(Y351="",0,Y351),"0")</f>
        <v>0.15225</v>
      </c>
      <c r="Z352" s="383"/>
      <c r="AA352" s="383"/>
    </row>
    <row r="353" spans="1:67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54</v>
      </c>
      <c r="X353" s="382">
        <f>IFERROR(SUM(X350:X351),"0")</f>
        <v>54.6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42</v>
      </c>
      <c r="X367" s="381">
        <f>IFERROR(IF(W367="",0,CEILING((W367/$H367),1)*$H367),"")</f>
        <v>46.8</v>
      </c>
      <c r="Y367" s="36">
        <f>IFERROR(IF(X367=0,"",ROUNDUP(X367/H367,0)*0.02175),"")</f>
        <v>0.1305</v>
      </c>
      <c r="Z367" s="56"/>
      <c r="AA367" s="57"/>
      <c r="AE367" s="64"/>
      <c r="BB367" s="269" t="s">
        <v>1</v>
      </c>
      <c r="BL367" s="64">
        <f>IFERROR(W367*I367/H367,"0")</f>
        <v>45.036923076923081</v>
      </c>
      <c r="BM367" s="64">
        <f>IFERROR(X367*I367/H367,"0")</f>
        <v>50.184000000000005</v>
      </c>
      <c r="BN367" s="64">
        <f>IFERROR(1/J367*(W367/H367),"0")</f>
        <v>9.6153846153846159E-2</v>
      </c>
      <c r="BO367" s="64">
        <f>IFERROR(1/J367*(X367/H367),"0")</f>
        <v>0.10714285714285714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5.384615384615385</v>
      </c>
      <c r="X372" s="382">
        <f>IFERROR(X367/H367,"0")+IFERROR(X368/H368,"0")+IFERROR(X369/H369,"0")+IFERROR(X370/H370,"0")+IFERROR(X371/H371,"0")</f>
        <v>6</v>
      </c>
      <c r="Y372" s="382">
        <f>IFERROR(IF(Y367="",0,Y367),"0")+IFERROR(IF(Y368="",0,Y368),"0")+IFERROR(IF(Y369="",0,Y369),"0")+IFERROR(IF(Y370="",0,Y370),"0")+IFERROR(IF(Y371="",0,Y371),"0")</f>
        <v>0.1305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42</v>
      </c>
      <c r="X373" s="382">
        <f>IFERROR(SUM(X367:X371),"0")</f>
        <v>46.8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60</v>
      </c>
      <c r="X387" s="381">
        <f t="shared" ref="X387:X409" si="64">IFERROR(IF(W387="",0,CEILING((W387/$H387),1)*$H387),"")</f>
        <v>63</v>
      </c>
      <c r="Y387" s="36">
        <f t="shared" ref="Y387:Y393" si="65">IFERROR(IF(X387=0,"",ROUNDUP(X387/H387,0)*0.00753),"")</f>
        <v>0.11295000000000001</v>
      </c>
      <c r="Z387" s="56"/>
      <c r="AA387" s="57"/>
      <c r="AE387" s="64"/>
      <c r="BB387" s="278" t="s">
        <v>1</v>
      </c>
      <c r="BL387" s="64">
        <f t="shared" ref="BL387:BL409" si="66">IFERROR(W387*I387/H387,"0")</f>
        <v>63.28571428571427</v>
      </c>
      <c r="BM387" s="64">
        <f t="shared" ref="BM387:BM409" si="67">IFERROR(X387*I387/H387,"0")</f>
        <v>66.449999999999989</v>
      </c>
      <c r="BN387" s="64">
        <f t="shared" ref="BN387:BN409" si="68">IFERROR(1/J387*(W387/H387),"0")</f>
        <v>9.1575091575091569E-2</v>
      </c>
      <c r="BO387" s="64">
        <f t="shared" ref="BO387:BO409" si="69">IFERROR(1/J387*(X387/H387),"0")</f>
        <v>9.6153846153846145E-2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80</v>
      </c>
      <c r="X392" s="381">
        <f t="shared" si="64"/>
        <v>84</v>
      </c>
      <c r="Y392" s="36">
        <f t="shared" si="65"/>
        <v>0.15060000000000001</v>
      </c>
      <c r="Z392" s="56"/>
      <c r="AA392" s="57"/>
      <c r="AE392" s="64"/>
      <c r="BB392" s="283" t="s">
        <v>1</v>
      </c>
      <c r="BL392" s="64">
        <f t="shared" si="66"/>
        <v>84.380952380952365</v>
      </c>
      <c r="BM392" s="64">
        <f t="shared" si="67"/>
        <v>88.6</v>
      </c>
      <c r="BN392" s="64">
        <f t="shared" si="68"/>
        <v>0.1221001221001221</v>
      </c>
      <c r="BO392" s="64">
        <f t="shared" si="69"/>
        <v>0.12820512820512819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5</v>
      </c>
      <c r="X400" s="381">
        <f t="shared" si="64"/>
        <v>6.3000000000000007</v>
      </c>
      <c r="Y400" s="36">
        <f t="shared" si="70"/>
        <v>1.506E-2</v>
      </c>
      <c r="Z400" s="56"/>
      <c r="AA400" s="57"/>
      <c r="AE400" s="64"/>
      <c r="BB400" s="291" t="s">
        <v>1</v>
      </c>
      <c r="BL400" s="64">
        <f t="shared" si="66"/>
        <v>5.3095238095238093</v>
      </c>
      <c r="BM400" s="64">
        <f t="shared" si="67"/>
        <v>6.69</v>
      </c>
      <c r="BN400" s="64">
        <f t="shared" si="68"/>
        <v>1.0175010175010176E-2</v>
      </c>
      <c r="BO400" s="64">
        <f t="shared" si="69"/>
        <v>1.2820512820512822E-2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4</v>
      </c>
      <c r="X406" s="381">
        <f t="shared" si="64"/>
        <v>4.2</v>
      </c>
      <c r="Y406" s="36">
        <f t="shared" si="70"/>
        <v>1.004E-2</v>
      </c>
      <c r="Z406" s="56"/>
      <c r="AA406" s="57"/>
      <c r="AE406" s="64"/>
      <c r="BB406" s="297" t="s">
        <v>1</v>
      </c>
      <c r="BL406" s="64">
        <f t="shared" si="66"/>
        <v>4.2476190476190476</v>
      </c>
      <c r="BM406" s="64">
        <f t="shared" si="67"/>
        <v>4.46</v>
      </c>
      <c r="BN406" s="64">
        <f t="shared" si="68"/>
        <v>8.1400081400081412E-3</v>
      </c>
      <c r="BO406" s="64">
        <f t="shared" si="69"/>
        <v>8.5470085470085479E-3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37.619047619047613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0.28865000000000002</v>
      </c>
      <c r="Z410" s="383"/>
      <c r="AA410" s="383"/>
    </row>
    <row r="411" spans="1:67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149</v>
      </c>
      <c r="X411" s="382">
        <f>IFERROR(SUM(X387:X409),"0")</f>
        <v>157.5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hidden="1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hidden="1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177</v>
      </c>
      <c r="X430" s="381">
        <f t="shared" si="71"/>
        <v>180.6</v>
      </c>
      <c r="Y430" s="36">
        <f>IFERROR(IF(X430=0,"",ROUNDUP(X430/H430,0)*0.00753),"")</f>
        <v>0.32379000000000002</v>
      </c>
      <c r="Z430" s="56"/>
      <c r="AA430" s="57"/>
      <c r="AE430" s="64"/>
      <c r="BB430" s="308" t="s">
        <v>1</v>
      </c>
      <c r="BL430" s="64">
        <f t="shared" si="72"/>
        <v>186.69285714285712</v>
      </c>
      <c r="BM430" s="64">
        <f t="shared" si="73"/>
        <v>190.48999999999995</v>
      </c>
      <c r="BN430" s="64">
        <f t="shared" si="74"/>
        <v>0.27014652014652013</v>
      </c>
      <c r="BO430" s="64">
        <f t="shared" si="75"/>
        <v>0.27564102564102561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42.142857142857139</v>
      </c>
      <c r="X437" s="382">
        <f>IFERROR(X429/H429,"0")+IFERROR(X430/H430,"0")+IFERROR(X431/H431,"0")+IFERROR(X432/H432,"0")+IFERROR(X433/H433,"0")+IFERROR(X434/H434,"0")+IFERROR(X435/H435,"0")+IFERROR(X436/H436,"0")</f>
        <v>43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0.32379000000000002</v>
      </c>
      <c r="Z437" s="383"/>
      <c r="AA437" s="383"/>
    </row>
    <row r="438" spans="1:67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177</v>
      </c>
      <c r="X438" s="382">
        <f>IFERROR(SUM(X429:X436),"0")</f>
        <v>180.6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hidden="1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hidden="1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hidden="1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hidden="1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hidden="1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hidden="1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hidden="1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30</v>
      </c>
      <c r="X473" s="381">
        <f t="shared" si="77"/>
        <v>31.68</v>
      </c>
      <c r="Y473" s="36">
        <f t="shared" si="78"/>
        <v>7.1760000000000004E-2</v>
      </c>
      <c r="Z473" s="56"/>
      <c r="AA473" s="57"/>
      <c r="AE473" s="64"/>
      <c r="BB473" s="326" t="s">
        <v>1</v>
      </c>
      <c r="BL473" s="64">
        <f t="shared" si="79"/>
        <v>32.04545454545454</v>
      </c>
      <c r="BM473" s="64">
        <f t="shared" si="80"/>
        <v>33.839999999999996</v>
      </c>
      <c r="BN473" s="64">
        <f t="shared" si="81"/>
        <v>5.4632867132867136E-2</v>
      </c>
      <c r="BO473" s="64">
        <f t="shared" si="82"/>
        <v>5.7692307692307696E-2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110</v>
      </c>
      <c r="X475" s="381">
        <f t="shared" si="77"/>
        <v>110.88000000000001</v>
      </c>
      <c r="Y475" s="36">
        <f t="shared" si="78"/>
        <v>0.25115999999999999</v>
      </c>
      <c r="Z475" s="56"/>
      <c r="AA475" s="57"/>
      <c r="AE475" s="64"/>
      <c r="BB475" s="328" t="s">
        <v>1</v>
      </c>
      <c r="BL475" s="64">
        <f t="shared" si="79"/>
        <v>117.49999999999999</v>
      </c>
      <c r="BM475" s="64">
        <f t="shared" si="80"/>
        <v>118.44</v>
      </c>
      <c r="BN475" s="64">
        <f t="shared" si="81"/>
        <v>0.20032051282051283</v>
      </c>
      <c r="BO475" s="64">
        <f t="shared" si="82"/>
        <v>0.20192307692307693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hidden="1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26.515151515151516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27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0.32291999999999998</v>
      </c>
      <c r="Z481" s="383"/>
      <c r="AA481" s="383"/>
    </row>
    <row r="482" spans="1:67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140</v>
      </c>
      <c r="X482" s="382">
        <f>IFERROR(SUM(X471:X480),"0")</f>
        <v>142.56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hidden="1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hidden="1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69</v>
      </c>
      <c r="X489" s="381">
        <f t="shared" ref="X489:X494" si="83">IFERROR(IF(W489="",0,CEILING((W489/$H489),1)*$H489),"")</f>
        <v>73.92</v>
      </c>
      <c r="Y489" s="36">
        <f>IFERROR(IF(X489=0,"",ROUNDUP(X489/H489,0)*0.01196),"")</f>
        <v>0.16744000000000001</v>
      </c>
      <c r="Z489" s="56"/>
      <c r="AA489" s="57"/>
      <c r="AE489" s="64"/>
      <c r="BB489" s="336" t="s">
        <v>1</v>
      </c>
      <c r="BL489" s="64">
        <f t="shared" ref="BL489:BL494" si="84">IFERROR(W489*I489/H489,"0")</f>
        <v>73.704545454545439</v>
      </c>
      <c r="BM489" s="64">
        <f t="shared" ref="BM489:BM494" si="85">IFERROR(X489*I489/H489,"0")</f>
        <v>78.959999999999994</v>
      </c>
      <c r="BN489" s="64">
        <f t="shared" ref="BN489:BN494" si="86">IFERROR(1/J489*(W489/H489),"0")</f>
        <v>0.1256555944055944</v>
      </c>
      <c r="BO489" s="64">
        <f t="shared" ref="BO489:BO494" si="87">IFERROR(1/J489*(X489/H489),"0")</f>
        <v>0.13461538461538464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66</v>
      </c>
      <c r="X490" s="381">
        <f t="shared" si="83"/>
        <v>68.64</v>
      </c>
      <c r="Y490" s="36">
        <f>IFERROR(IF(X490=0,"",ROUNDUP(X490/H490,0)*0.01196),"")</f>
        <v>0.15548000000000001</v>
      </c>
      <c r="Z490" s="56"/>
      <c r="AA490" s="57"/>
      <c r="AE490" s="64"/>
      <c r="BB490" s="337" t="s">
        <v>1</v>
      </c>
      <c r="BL490" s="64">
        <f t="shared" si="84"/>
        <v>70.499999999999986</v>
      </c>
      <c r="BM490" s="64">
        <f t="shared" si="85"/>
        <v>73.319999999999993</v>
      </c>
      <c r="BN490" s="64">
        <f t="shared" si="86"/>
        <v>0.1201923076923077</v>
      </c>
      <c r="BO490" s="64">
        <f t="shared" si="87"/>
        <v>0.125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19</v>
      </c>
      <c r="X491" s="381">
        <f t="shared" si="83"/>
        <v>21.12</v>
      </c>
      <c r="Y491" s="36">
        <f>IFERROR(IF(X491=0,"",ROUNDUP(X491/H491,0)*0.01196),"")</f>
        <v>4.7840000000000001E-2</v>
      </c>
      <c r="Z491" s="56"/>
      <c r="AA491" s="57"/>
      <c r="AE491" s="64"/>
      <c r="BB491" s="338" t="s">
        <v>1</v>
      </c>
      <c r="BL491" s="64">
        <f t="shared" si="84"/>
        <v>20.295454545454543</v>
      </c>
      <c r="BM491" s="64">
        <f t="shared" si="85"/>
        <v>22.56</v>
      </c>
      <c r="BN491" s="64">
        <f t="shared" si="86"/>
        <v>3.4600815850815848E-2</v>
      </c>
      <c r="BO491" s="64">
        <f t="shared" si="87"/>
        <v>3.8461538461538464E-2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29.166666666666668</v>
      </c>
      <c r="X495" s="382">
        <f>IFERROR(X489/H489,"0")+IFERROR(X490/H490,"0")+IFERROR(X491/H491,"0")+IFERROR(X492/H492,"0")+IFERROR(X493/H493,"0")+IFERROR(X494/H494,"0")</f>
        <v>31</v>
      </c>
      <c r="Y495" s="382">
        <f>IFERROR(IF(Y489="",0,Y489),"0")+IFERROR(IF(Y490="",0,Y490),"0")+IFERROR(IF(Y491="",0,Y491),"0")+IFERROR(IF(Y492="",0,Y492),"0")+IFERROR(IF(Y493="",0,Y493),"0")+IFERROR(IF(Y494="",0,Y494),"0")</f>
        <v>0.37075999999999998</v>
      </c>
      <c r="Z495" s="383"/>
      <c r="AA495" s="383"/>
    </row>
    <row r="496" spans="1:67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154</v>
      </c>
      <c r="X496" s="382">
        <f>IFERROR(SUM(X489:X494),"0")</f>
        <v>163.68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60</v>
      </c>
      <c r="X515" s="381">
        <f t="shared" si="88"/>
        <v>64.800000000000011</v>
      </c>
      <c r="Y515" s="36">
        <f t="shared" si="89"/>
        <v>0.1305</v>
      </c>
      <c r="Z515" s="56"/>
      <c r="AA515" s="57"/>
      <c r="AE515" s="64"/>
      <c r="BB515" s="351" t="s">
        <v>1</v>
      </c>
      <c r="BL515" s="64">
        <f t="shared" si="90"/>
        <v>62.666666666666657</v>
      </c>
      <c r="BM515" s="64">
        <f t="shared" si="91"/>
        <v>67.680000000000007</v>
      </c>
      <c r="BN515" s="64">
        <f t="shared" si="92"/>
        <v>9.9206349206349201E-2</v>
      </c>
      <c r="BO515" s="64">
        <f t="shared" si="93"/>
        <v>0.10714285714285715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5.5555555555555554</v>
      </c>
      <c r="X519" s="382">
        <f>IFERROR(X510/H510,"0")+IFERROR(X511/H511,"0")+IFERROR(X512/H512,"0")+IFERROR(X513/H513,"0")+IFERROR(X514/H514,"0")+IFERROR(X515/H515,"0")+IFERROR(X516/H516,"0")+IFERROR(X517/H517,"0")+IFERROR(X518/H518,"0")</f>
        <v>6.0000000000000009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0.1305</v>
      </c>
      <c r="Z519" s="383"/>
      <c r="AA519" s="383"/>
    </row>
    <row r="520" spans="1:67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60</v>
      </c>
      <c r="X520" s="382">
        <f>IFERROR(SUM(X510:X518),"0")</f>
        <v>64.800000000000011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233</v>
      </c>
      <c r="X537" s="381">
        <f>IFERROR(IF(W537="",0,CEILING((W537/$H537),1)*$H537),"")</f>
        <v>234</v>
      </c>
      <c r="Y537" s="36">
        <f>IFERROR(IF(X537=0,"",ROUNDUP(X537/H537,0)*0.02175),"")</f>
        <v>0.65249999999999997</v>
      </c>
      <c r="Z537" s="56"/>
      <c r="AA537" s="57"/>
      <c r="AE537" s="64"/>
      <c r="BB537" s="364" t="s">
        <v>1</v>
      </c>
      <c r="BL537" s="64">
        <f>IFERROR(W537*I537/H537,"0")</f>
        <v>249.84769230769234</v>
      </c>
      <c r="BM537" s="64">
        <f>IFERROR(X537*I537/H537,"0")</f>
        <v>250.92000000000002</v>
      </c>
      <c r="BN537" s="64">
        <f>IFERROR(1/J537*(W537/H537),"0")</f>
        <v>0.53342490842490842</v>
      </c>
      <c r="BO537" s="64">
        <f>IFERROR(1/J537*(X537/H537),"0")</f>
        <v>0.5357142857142857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29.871794871794872</v>
      </c>
      <c r="X540" s="382">
        <f>IFERROR(X537/H537,"0")+IFERROR(X538/H538,"0")+IFERROR(X539/H539,"0")</f>
        <v>30</v>
      </c>
      <c r="Y540" s="382">
        <f>IFERROR(IF(Y537="",0,Y537),"0")+IFERROR(IF(Y538="",0,Y538),"0")+IFERROR(IF(Y539="",0,Y539),"0")</f>
        <v>0.65249999999999997</v>
      </c>
      <c r="Z540" s="383"/>
      <c r="AA540" s="383"/>
    </row>
    <row r="541" spans="1:67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233</v>
      </c>
      <c r="X541" s="382">
        <f>IFERROR(SUM(X537:X539),"0")</f>
        <v>234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20</v>
      </c>
      <c r="X543" s="381">
        <f>IFERROR(IF(W543="",0,CEILING((W543/$H543),1)*$H543),"")</f>
        <v>23.4</v>
      </c>
      <c r="Y543" s="36">
        <f>IFERROR(IF(X543=0,"",ROUNDUP(X543/H543,0)*0.02175),"")</f>
        <v>6.5250000000000002E-2</v>
      </c>
      <c r="Z543" s="56"/>
      <c r="AA543" s="57"/>
      <c r="AE543" s="64"/>
      <c r="BB543" s="367" t="s">
        <v>1</v>
      </c>
      <c r="BL543" s="64">
        <f>IFERROR(W543*I543/H543,"0")</f>
        <v>21.23076923076923</v>
      </c>
      <c r="BM543" s="64">
        <f>IFERROR(X543*I543/H543,"0")</f>
        <v>24.84</v>
      </c>
      <c r="BN543" s="64">
        <f>IFERROR(1/J543*(W543/H543),"0")</f>
        <v>4.5787545787545791E-2</v>
      </c>
      <c r="BO543" s="64">
        <f>IFERROR(1/J543*(X543/H543),"0")</f>
        <v>5.3571428571428568E-2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2.5641025641025643</v>
      </c>
      <c r="X547" s="382">
        <f>IFERROR(X543/H543,"0")+IFERROR(X544/H544,"0")+IFERROR(X545/H545,"0")+IFERROR(X546/H546,"0")</f>
        <v>3</v>
      </c>
      <c r="Y547" s="382">
        <f>IFERROR(IF(Y543="",0,Y543),"0")+IFERROR(IF(Y544="",0,Y544),"0")+IFERROR(IF(Y545="",0,Y545),"0")+IFERROR(IF(Y546="",0,Y546),"0")</f>
        <v>6.5250000000000002E-2</v>
      </c>
      <c r="Z547" s="383"/>
      <c r="AA547" s="383"/>
    </row>
    <row r="548" spans="1:67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20</v>
      </c>
      <c r="X548" s="382">
        <f>IFERROR(SUM(X543:X546),"0")</f>
        <v>23.4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2808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2935.5400000000004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3011.6736787605751</v>
      </c>
      <c r="X550" s="382">
        <f>IFERROR(SUM(BM22:BM546),"0")</f>
        <v>3147.1760000000004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6</v>
      </c>
      <c r="X551" s="38">
        <f>ROUNDUP(SUM(BO22:BO546),0)</f>
        <v>7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3161.6736787605751</v>
      </c>
      <c r="X552" s="382">
        <f>GrossWeightTotalR+PalletQtyTotalR*25</f>
        <v>3322.1760000000004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646.36636479739923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669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7.166509999999997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43.2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353.60000000000008</v>
      </c>
      <c r="F559" s="46">
        <f>IFERROR(X133*1,"0")+IFERROR(X134*1,"0")+IFERROR(X135*1,"0")+IFERROR(X136*1,"0")+IFERROR(X137*1,"0")</f>
        <v>91.5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35.700000000000003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931.2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104.39999999999999</v>
      </c>
      <c r="K559" s="46">
        <f>IFERROR(X231*1,"0")+IFERROR(X232*1,"0")+IFERROR(X233*1,"0")+IFERROR(X234*1,"0")+IFERROR(X235*1,"0")+IFERROR(X236*1,"0")+IFERROR(X237*1,"0")+IFERROR(X238*1,"0")</f>
        <v>112.39999999999999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49.2</v>
      </c>
      <c r="O559" s="46">
        <f>IFERROR(X299*1,"0")+IFERROR(X303*1,"0")</f>
        <v>0</v>
      </c>
      <c r="P559" s="46">
        <f>IFERROR(X308*1,"0")+IFERROR(X312*1,"0")+IFERROR(X313*1,"0")+IFERROR(X314*1,"0")+IFERROR(X318*1,"0")</f>
        <v>18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183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46.8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157.5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180.6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306.24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322.2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00"/>
        <filter val="10,97"/>
        <filter val="100,00"/>
        <filter val="102,00"/>
        <filter val="104,00"/>
        <filter val="110,00"/>
        <filter val="112,00"/>
        <filter val="114,00"/>
        <filter val="116,00"/>
        <filter val="12,00"/>
        <filter val="126,00"/>
        <filter val="128,00"/>
        <filter val="13,00"/>
        <filter val="13,23"/>
        <filter val="140,00"/>
        <filter val="142,00"/>
        <filter val="149,00"/>
        <filter val="15,00"/>
        <filter val="154,00"/>
        <filter val="16,12"/>
        <filter val="16,67"/>
        <filter val="17,42"/>
        <filter val="177,00"/>
        <filter val="18,00"/>
        <filter val="19,00"/>
        <filter val="191,00"/>
        <filter val="2 808,00"/>
        <filter val="2,47"/>
        <filter val="2,56"/>
        <filter val="2,82"/>
        <filter val="20,00"/>
        <filter val="22,00"/>
        <filter val="23,00"/>
        <filter val="23,70"/>
        <filter val="233,00"/>
        <filter val="25,00"/>
        <filter val="26,52"/>
        <filter val="279,90"/>
        <filter val="29,17"/>
        <filter val="29,87"/>
        <filter val="3 011,67"/>
        <filter val="3 161,67"/>
        <filter val="3,15"/>
        <filter val="3,57"/>
        <filter val="30,00"/>
        <filter val="34,00"/>
        <filter val="35,00"/>
        <filter val="37,62"/>
        <filter val="38,00"/>
        <filter val="39,00"/>
        <filter val="39,58"/>
        <filter val="4,00"/>
        <filter val="42,00"/>
        <filter val="42,14"/>
        <filter val="5,00"/>
        <filter val="5,38"/>
        <filter val="5,56"/>
        <filter val="50,00"/>
        <filter val="53,00"/>
        <filter val="54,00"/>
        <filter val="56,00"/>
        <filter val="58,00"/>
        <filter val="6"/>
        <filter val="6,67"/>
        <filter val="6,92"/>
        <filter val="60,00"/>
        <filter val="646,37"/>
        <filter val="66,00"/>
        <filter val="67,00"/>
        <filter val="687,00"/>
        <filter val="69,00"/>
        <filter val="71,00"/>
        <filter val="78,00"/>
        <filter val="8,00"/>
        <filter val="8,79"/>
        <filter val="80,00"/>
        <filter val="89,00"/>
        <filter val="95,00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