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A425E8-B142-46C0-B6DA-B93599FD5D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N351" i="1"/>
  <c r="BL351" i="1"/>
  <c r="X351" i="1"/>
  <c r="BO351" i="1" s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L333" i="1"/>
  <c r="X333" i="1"/>
  <c r="BO333" i="1" s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N325" i="1"/>
  <c r="BL325" i="1"/>
  <c r="X325" i="1"/>
  <c r="BO325" i="1" s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BO264" i="1" s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BO225" i="1" s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BO214" i="1" s="1"/>
  <c r="BN213" i="1"/>
  <c r="BL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Y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BL22" i="1"/>
  <c r="W550" i="1" s="1"/>
  <c r="X22" i="1"/>
  <c r="X25" i="1" s="1"/>
  <c r="O22" i="1"/>
  <c r="H10" i="1"/>
  <c r="A9" i="1"/>
  <c r="F10" i="1" s="1"/>
  <c r="D7" i="1"/>
  <c r="P6" i="1"/>
  <c r="O2" i="1"/>
  <c r="BO112" i="1" l="1"/>
  <c r="BM112" i="1"/>
  <c r="Y112" i="1"/>
  <c r="BO137" i="1"/>
  <c r="BM137" i="1"/>
  <c r="Y137" i="1"/>
  <c r="BO174" i="1"/>
  <c r="BM174" i="1"/>
  <c r="Y174" i="1"/>
  <c r="BO187" i="1"/>
  <c r="BM187" i="1"/>
  <c r="Y187" i="1"/>
  <c r="BO221" i="1"/>
  <c r="BM221" i="1"/>
  <c r="Y221" i="1"/>
  <c r="BO236" i="1"/>
  <c r="BM236" i="1"/>
  <c r="Y236" i="1"/>
  <c r="BO272" i="1"/>
  <c r="BM272" i="1"/>
  <c r="Y272" i="1"/>
  <c r="BO331" i="1"/>
  <c r="BM331" i="1"/>
  <c r="Y331" i="1"/>
  <c r="BO368" i="1"/>
  <c r="BM368" i="1"/>
  <c r="Y368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Y29" i="1"/>
  <c r="BM29" i="1"/>
  <c r="Y32" i="1"/>
  <c r="BM32" i="1"/>
  <c r="Y33" i="1"/>
  <c r="BM33" i="1"/>
  <c r="E559" i="1"/>
  <c r="Y74" i="1"/>
  <c r="BM74" i="1"/>
  <c r="Y82" i="1"/>
  <c r="BM82" i="1"/>
  <c r="Y92" i="1"/>
  <c r="BM92" i="1"/>
  <c r="BO102" i="1"/>
  <c r="BM102" i="1"/>
  <c r="Y102" i="1"/>
  <c r="BO126" i="1"/>
  <c r="BM126" i="1"/>
  <c r="Y126" i="1"/>
  <c r="BO157" i="1"/>
  <c r="BM157" i="1"/>
  <c r="Y157" i="1"/>
  <c r="BO186" i="1"/>
  <c r="BM186" i="1"/>
  <c r="Y186" i="1"/>
  <c r="BO190" i="1"/>
  <c r="BM190" i="1"/>
  <c r="Y190" i="1"/>
  <c r="BO235" i="1"/>
  <c r="BM235" i="1"/>
  <c r="Y235" i="1"/>
  <c r="BO260" i="1"/>
  <c r="BM260" i="1"/>
  <c r="Y260" i="1"/>
  <c r="BO313" i="1"/>
  <c r="BM313" i="1"/>
  <c r="Y313" i="1"/>
  <c r="BO345" i="1"/>
  <c r="BM345" i="1"/>
  <c r="Y345" i="1"/>
  <c r="BO418" i="1"/>
  <c r="BM418" i="1"/>
  <c r="Y418" i="1"/>
  <c r="BO477" i="1"/>
  <c r="BM477" i="1"/>
  <c r="Y477" i="1"/>
  <c r="BO492" i="1"/>
  <c r="BM492" i="1"/>
  <c r="Y492" i="1"/>
  <c r="X104" i="1"/>
  <c r="X122" i="1"/>
  <c r="G559" i="1"/>
  <c r="BO370" i="1"/>
  <c r="BM370" i="1"/>
  <c r="X384" i="1"/>
  <c r="BO382" i="1"/>
  <c r="BM382" i="1"/>
  <c r="Y382" i="1"/>
  <c r="BO392" i="1"/>
  <c r="BM392" i="1"/>
  <c r="Y392" i="1"/>
  <c r="BO414" i="1"/>
  <c r="BM414" i="1"/>
  <c r="Y414" i="1"/>
  <c r="BO436" i="1"/>
  <c r="BM436" i="1"/>
  <c r="Y436" i="1"/>
  <c r="BO390" i="1"/>
  <c r="BM390" i="1"/>
  <c r="Y390" i="1"/>
  <c r="BO403" i="1"/>
  <c r="BM403" i="1"/>
  <c r="Y403" i="1"/>
  <c r="BO432" i="1"/>
  <c r="BM432" i="1"/>
  <c r="Y432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W551" i="1"/>
  <c r="W552" i="1" s="1"/>
  <c r="Y27" i="1"/>
  <c r="BM27" i="1"/>
  <c r="BO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5" i="1"/>
  <c r="BM155" i="1"/>
  <c r="Y159" i="1"/>
  <c r="BM159" i="1"/>
  <c r="Y170" i="1"/>
  <c r="BM170" i="1"/>
  <c r="X182" i="1"/>
  <c r="Y176" i="1"/>
  <c r="BM176" i="1"/>
  <c r="Y180" i="1"/>
  <c r="BM180" i="1"/>
  <c r="Y192" i="1"/>
  <c r="BM192" i="1"/>
  <c r="Y213" i="1"/>
  <c r="BM213" i="1"/>
  <c r="BO213" i="1"/>
  <c r="Y214" i="1"/>
  <c r="BM214" i="1"/>
  <c r="Y219" i="1"/>
  <c r="BM219" i="1"/>
  <c r="Y225" i="1"/>
  <c r="BM225" i="1"/>
  <c r="Y233" i="1"/>
  <c r="BM233" i="1"/>
  <c r="Y238" i="1"/>
  <c r="BM238" i="1"/>
  <c r="Y258" i="1"/>
  <c r="BM258" i="1"/>
  <c r="Y264" i="1"/>
  <c r="BM264" i="1"/>
  <c r="Y270" i="1"/>
  <c r="BM270" i="1"/>
  <c r="BO270" i="1"/>
  <c r="Y274" i="1"/>
  <c r="BM274" i="1"/>
  <c r="X289" i="1"/>
  <c r="Y293" i="1"/>
  <c r="BM293" i="1"/>
  <c r="Y325" i="1"/>
  <c r="BM325" i="1"/>
  <c r="Y329" i="1"/>
  <c r="BM329" i="1"/>
  <c r="Y333" i="1"/>
  <c r="BM333" i="1"/>
  <c r="Y339" i="1"/>
  <c r="BM339" i="1"/>
  <c r="BO339" i="1"/>
  <c r="Y351" i="1"/>
  <c r="BM351" i="1"/>
  <c r="Y362" i="1"/>
  <c r="BM362" i="1"/>
  <c r="Y370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F9" i="1"/>
  <c r="J9" i="1"/>
  <c r="Y22" i="1"/>
  <c r="Y24" i="1" s="1"/>
  <c r="BM22" i="1"/>
  <c r="BO22" i="1"/>
  <c r="W553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BO275" i="1"/>
  <c r="BM275" i="1"/>
  <c r="Y275" i="1"/>
  <c r="BO346" i="1"/>
  <c r="BM346" i="1"/>
  <c r="Y346" i="1"/>
  <c r="X348" i="1"/>
  <c r="X353" i="1"/>
  <c r="BO350" i="1"/>
  <c r="BM350" i="1"/>
  <c r="Y350" i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01" i="1" l="1"/>
  <c r="Y384" i="1"/>
  <c r="Y364" i="1"/>
  <c r="Y347" i="1"/>
  <c r="Y415" i="1"/>
  <c r="Y352" i="1"/>
  <c r="Y261" i="1"/>
  <c r="Y222" i="1"/>
  <c r="Y93" i="1"/>
  <c r="Y148" i="1"/>
  <c r="Y129" i="1"/>
  <c r="Y121" i="1"/>
  <c r="Y103" i="1"/>
  <c r="Y36" i="1"/>
  <c r="Y495" i="1"/>
  <c r="Y277" i="1"/>
  <c r="Y160" i="1"/>
  <c r="Y138" i="1"/>
  <c r="X549" i="1"/>
  <c r="Y527" i="1"/>
  <c r="Y336" i="1"/>
  <c r="X550" i="1"/>
  <c r="Y372" i="1"/>
  <c r="Y283" i="1"/>
  <c r="Y239" i="1"/>
  <c r="Y201" i="1"/>
  <c r="Y519" i="1"/>
  <c r="Y481" i="1"/>
  <c r="Y410" i="1"/>
  <c r="Y547" i="1"/>
  <c r="Y534" i="1"/>
  <c r="Y437" i="1"/>
  <c r="Y182" i="1"/>
  <c r="Y87" i="1"/>
  <c r="Y63" i="1"/>
  <c r="X551" i="1"/>
  <c r="Y315" i="1"/>
  <c r="Y248" i="1"/>
  <c r="X553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<sst xmlns="http://schemas.openxmlformats.org/spreadsheetml/2006/main" count="2424" uniqueCount="815">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</sst>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326" sqref="AA32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45495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Понедельник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0.54166666666666663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hidden="1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hidden="1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hidden="1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idden="1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hidden="1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hidden="1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hidden="1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0</v>
      </c>
      <c r="X200" s="381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idden="1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0</v>
      </c>
      <c r="X202" s="382">
        <f>IFERROR(SUM(X185:X200),"0")</f>
        <v>0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hidden="1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idden="1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hidden="1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hidden="1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idden="1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hidden="1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hidden="1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idden="1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hidden="1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700</v>
      </c>
      <c r="X326" s="381">
        <f t="shared" si="59"/>
        <v>705</v>
      </c>
      <c r="Y326" s="36">
        <f>IFERROR(IF(X326=0,"",ROUNDUP(X326/H326,0)*0.02175),"")</f>
        <v>1.0222499999999999</v>
      </c>
      <c r="Z326" s="56"/>
      <c r="AA326" s="57"/>
      <c r="AE326" s="64"/>
      <c r="BB326" s="247" t="s">
        <v>1</v>
      </c>
      <c r="BL326" s="64">
        <f t="shared" si="60"/>
        <v>722.4</v>
      </c>
      <c r="BM326" s="64">
        <f t="shared" si="61"/>
        <v>727.56</v>
      </c>
      <c r="BN326" s="64">
        <f t="shared" si="62"/>
        <v>0.9722222222222221</v>
      </c>
      <c r="BO326" s="64">
        <f t="shared" si="63"/>
        <v>0.97916666666666663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600</v>
      </c>
      <c r="X328" s="381">
        <f t="shared" si="59"/>
        <v>600</v>
      </c>
      <c r="Y328" s="36">
        <f>IFERROR(IF(X328=0,"",ROUNDUP(X328/H328,0)*0.02175),"")</f>
        <v>0.86999999999999988</v>
      </c>
      <c r="Z328" s="56"/>
      <c r="AA328" s="57"/>
      <c r="AE328" s="64"/>
      <c r="BB328" s="249" t="s">
        <v>1</v>
      </c>
      <c r="BL328" s="64">
        <f t="shared" si="60"/>
        <v>619.20000000000005</v>
      </c>
      <c r="BM328" s="64">
        <f t="shared" si="61"/>
        <v>619.20000000000005</v>
      </c>
      <c r="BN328" s="64">
        <f t="shared" si="62"/>
        <v>0.83333333333333326</v>
      </c>
      <c r="BO328" s="64">
        <f t="shared" si="63"/>
        <v>0.83333333333333326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650</v>
      </c>
      <c r="X330" s="381">
        <f t="shared" si="59"/>
        <v>660</v>
      </c>
      <c r="Y330" s="36">
        <f>IFERROR(IF(X330=0,"",ROUNDUP(X330/H330,0)*0.02175),"")</f>
        <v>0.95699999999999996</v>
      </c>
      <c r="Z330" s="56"/>
      <c r="AA330" s="57"/>
      <c r="AE330" s="64"/>
      <c r="BB330" s="251" t="s">
        <v>1</v>
      </c>
      <c r="BL330" s="64">
        <f t="shared" si="60"/>
        <v>670.8</v>
      </c>
      <c r="BM330" s="64">
        <f t="shared" si="61"/>
        <v>681.12000000000012</v>
      </c>
      <c r="BN330" s="64">
        <f t="shared" si="62"/>
        <v>0.90277777777777779</v>
      </c>
      <c r="BO330" s="64">
        <f t="shared" si="63"/>
        <v>0.91666666666666663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130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131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2.8492499999999996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1950</v>
      </c>
      <c r="X337" s="382">
        <f>IFERROR(SUM(X324:X335),"0")</f>
        <v>1965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700</v>
      </c>
      <c r="X339" s="381">
        <f>IFERROR(IF(W339="",0,CEILING((W339/$H339),1)*$H339),"")</f>
        <v>705</v>
      </c>
      <c r="Y339" s="36">
        <f>IFERROR(IF(X339=0,"",ROUNDUP(X339/H339,0)*0.02175),"")</f>
        <v>1.0222499999999999</v>
      </c>
      <c r="Z339" s="56"/>
      <c r="AA339" s="57"/>
      <c r="AE339" s="64"/>
      <c r="BB339" s="257" t="s">
        <v>1</v>
      </c>
      <c r="BL339" s="64">
        <f>IFERROR(W339*I339/H339,"0")</f>
        <v>722.4</v>
      </c>
      <c r="BM339" s="64">
        <f>IFERROR(X339*I339/H339,"0")</f>
        <v>727.56</v>
      </c>
      <c r="BN339" s="64">
        <f>IFERROR(1/J339*(W339/H339),"0")</f>
        <v>0.9722222222222221</v>
      </c>
      <c r="BO339" s="64">
        <f>IFERROR(1/J339*(X339/H339),"0")</f>
        <v>0.97916666666666663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46.666666666666664</v>
      </c>
      <c r="X341" s="382">
        <f>IFERROR(X339/H339,"0")+IFERROR(X340/H340,"0")</f>
        <v>47</v>
      </c>
      <c r="Y341" s="382">
        <f>IFERROR(IF(Y339="",0,Y339),"0")+IFERROR(IF(Y340="",0,Y340),"0")</f>
        <v>1.0222499999999999</v>
      </c>
      <c r="Z341" s="383"/>
      <c r="AA341" s="383"/>
    </row>
    <row r="342" spans="1:67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700</v>
      </c>
      <c r="X342" s="382">
        <f>IFERROR(SUM(X339:X340),"0")</f>
        <v>705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hidden="1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hidden="1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hidden="1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hidden="1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6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0</v>
      </c>
      <c r="X372" s="382">
        <f>IFERROR(X367/H367,"0")+IFERROR(X368/H368,"0")+IFERROR(X369/H369,"0")+IFERROR(X370/H370,"0")+IFERROR(X371/H371,"0")</f>
        <v>0</v>
      </c>
      <c r="Y372" s="382">
        <f>IFERROR(IF(Y367="",0,Y367),"0")+IFERROR(IF(Y368="",0,Y368),"0")+IFERROR(IF(Y369="",0,Y369),"0")+IFERROR(IF(Y370="",0,Y370),"0")+IFERROR(IF(Y371="",0,Y371),"0")</f>
        <v>0</v>
      </c>
      <c r="Z372" s="383"/>
      <c r="AA372" s="383"/>
    </row>
    <row r="373" spans="1:67" hidden="1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0</v>
      </c>
      <c r="X373" s="382">
        <f>IFERROR(SUM(X367:X371),"0")</f>
        <v>0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idden="1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hidden="1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hidden="1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idden="1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3"/>
      <c r="AA481" s="383"/>
    </row>
    <row r="482" spans="1:67" hidden="1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0</v>
      </c>
      <c r="X482" s="382">
        <f>IFERROR(SUM(X471:X480),"0")</f>
        <v>0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150</v>
      </c>
      <c r="X484" s="381">
        <f>IFERROR(IF(W484="",0,CEILING((W484/$H484),1)*$H484),"")</f>
        <v>153.12</v>
      </c>
      <c r="Y484" s="36">
        <f>IFERROR(IF(X484=0,"",ROUNDUP(X484/H484,0)*0.01196),"")</f>
        <v>0.34683999999999998</v>
      </c>
      <c r="Z484" s="56"/>
      <c r="AA484" s="57"/>
      <c r="AE484" s="64"/>
      <c r="BB484" s="334" t="s">
        <v>1</v>
      </c>
      <c r="BL484" s="64">
        <f>IFERROR(W484*I484/H484,"0")</f>
        <v>160.22727272727272</v>
      </c>
      <c r="BM484" s="64">
        <f>IFERROR(X484*I484/H484,"0")</f>
        <v>163.56</v>
      </c>
      <c r="BN484" s="64">
        <f>IFERROR(1/J484*(W484/H484),"0")</f>
        <v>0.27316433566433568</v>
      </c>
      <c r="BO484" s="64">
        <f>IFERROR(1/J484*(X484/H484),"0")</f>
        <v>0.27884615384615385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28.409090909090907</v>
      </c>
      <c r="X486" s="382">
        <f>IFERROR(X484/H484,"0")+IFERROR(X485/H485,"0")</f>
        <v>29</v>
      </c>
      <c r="Y486" s="382">
        <f>IFERROR(IF(Y484="",0,Y484),"0")+IFERROR(IF(Y485="",0,Y485),"0")</f>
        <v>0.34683999999999998</v>
      </c>
      <c r="Z486" s="383"/>
      <c r="AA486" s="383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150</v>
      </c>
      <c r="X487" s="382">
        <f>IFERROR(SUM(X484:X485),"0")</f>
        <v>153.12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hidden="1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hidden="1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hidden="1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idden="1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hidden="1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2800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2823.12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2895.0272727272722</v>
      </c>
      <c r="X550" s="382">
        <f>IFERROR(SUM(BM22:BM546),"0")</f>
        <v>2919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4</v>
      </c>
      <c r="X551" s="38">
        <f>ROUNDUP(SUM(BO22:BO546),0)</f>
        <v>4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2995.0272727272722</v>
      </c>
      <c r="X552" s="382">
        <f>GrossWeightTotalR+PalletQtyTotalR*25</f>
        <v>3019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205.07575757575756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207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4.2183399999999995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2670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0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153.12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950,00"/>
        <filter val="130,00"/>
        <filter val="150,00"/>
        <filter val="2 800,00"/>
        <filter val="2 895,03"/>
        <filter val="2 995,03"/>
        <filter val="205,08"/>
        <filter val="28,41"/>
        <filter val="4"/>
        <filter val="46,67"/>
        <filter val="600,00"/>
        <filter val="650,00"/>
        <filter val="700,00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