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846B92-8EDB-4588-9C94-A7C03088AF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BO484" i="1" s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N408" i="1"/>
  <c r="BL408" i="1"/>
  <c r="X408" i="1"/>
  <c r="BO408" i="1" s="1"/>
  <c r="BN407" i="1"/>
  <c r="BL407" i="1"/>
  <c r="X407" i="1"/>
  <c r="BO407" i="1" s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BO376" i="1" s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O339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60" i="1" l="1"/>
  <c r="BM60" i="1"/>
  <c r="Y68" i="1"/>
  <c r="BM68" i="1"/>
  <c r="Y106" i="1"/>
  <c r="BM106" i="1"/>
  <c r="Y159" i="1"/>
  <c r="BM159" i="1"/>
  <c r="Y264" i="1"/>
  <c r="BM264" i="1"/>
  <c r="Y329" i="1"/>
  <c r="BM329" i="1"/>
  <c r="Y27" i="1"/>
  <c r="BM27" i="1"/>
  <c r="Y76" i="1"/>
  <c r="BM76" i="1"/>
  <c r="Y96" i="1"/>
  <c r="BM96" i="1"/>
  <c r="Y114" i="1"/>
  <c r="BM114" i="1"/>
  <c r="Y115" i="1"/>
  <c r="BM115" i="1"/>
  <c r="Y116" i="1"/>
  <c r="BM116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76" i="1"/>
  <c r="BM176" i="1"/>
  <c r="Y225" i="1"/>
  <c r="BM225" i="1"/>
  <c r="Y233" i="1"/>
  <c r="BM233" i="1"/>
  <c r="Y238" i="1"/>
  <c r="BM238" i="1"/>
  <c r="Y274" i="1"/>
  <c r="BM274" i="1"/>
  <c r="Y293" i="1"/>
  <c r="BM293" i="1"/>
  <c r="Y339" i="1"/>
  <c r="BM339" i="1"/>
  <c r="Y376" i="1"/>
  <c r="BM376" i="1"/>
  <c r="Y399" i="1"/>
  <c r="BM399" i="1"/>
  <c r="Y406" i="1"/>
  <c r="BM406" i="1"/>
  <c r="Y407" i="1"/>
  <c r="BM407" i="1"/>
  <c r="Y408" i="1"/>
  <c r="BM408" i="1"/>
  <c r="Y472" i="1"/>
  <c r="BM472" i="1"/>
  <c r="Y473" i="1"/>
  <c r="BM473" i="1"/>
  <c r="Y484" i="1"/>
  <c r="BM484" i="1"/>
  <c r="BO35" i="1"/>
  <c r="BM35" i="1"/>
  <c r="BO72" i="1"/>
  <c r="BM72" i="1"/>
  <c r="Y72" i="1"/>
  <c r="BO90" i="1"/>
  <c r="BM90" i="1"/>
  <c r="Y90" i="1"/>
  <c r="BO110" i="1"/>
  <c r="BM110" i="1"/>
  <c r="Y110" i="1"/>
  <c r="BO135" i="1"/>
  <c r="BM135" i="1"/>
  <c r="Y135" i="1"/>
  <c r="BO170" i="1"/>
  <c r="BM170" i="1"/>
  <c r="Y170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B559" i="1"/>
  <c r="W551" i="1"/>
  <c r="Y35" i="1"/>
  <c r="BO80" i="1"/>
  <c r="BM80" i="1"/>
  <c r="Y80" i="1"/>
  <c r="BO100" i="1"/>
  <c r="BM100" i="1"/>
  <c r="Y100" i="1"/>
  <c r="BO124" i="1"/>
  <c r="BM124" i="1"/>
  <c r="Y124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82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Y23" i="1"/>
  <c r="BM23" i="1"/>
  <c r="W549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I559" i="1"/>
  <c r="X166" i="1"/>
  <c r="X223" i="1"/>
  <c r="N559" i="1"/>
  <c r="X262" i="1"/>
  <c r="BO282" i="1"/>
  <c r="BM282" i="1"/>
  <c r="Y282" i="1"/>
  <c r="BO288" i="1"/>
  <c r="BM288" i="1"/>
  <c r="Y288" i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148" i="1" l="1"/>
  <c r="Y222" i="1"/>
  <c r="Y160" i="1"/>
  <c r="Y352" i="1"/>
  <c r="Y93" i="1"/>
  <c r="W552" i="1"/>
  <c r="Y138" i="1"/>
  <c r="Y547" i="1"/>
  <c r="Y372" i="1"/>
  <c r="Y421" i="1"/>
  <c r="Y289" i="1"/>
  <c r="Y277" i="1"/>
  <c r="Y261" i="1"/>
  <c r="Y182" i="1"/>
  <c r="Y129" i="1"/>
  <c r="Y121" i="1"/>
  <c r="Y103" i="1"/>
  <c r="Y87" i="1"/>
  <c r="Y63" i="1"/>
  <c r="Y36" i="1"/>
  <c r="Y527" i="1"/>
  <c r="Y534" i="1"/>
  <c r="Y437" i="1"/>
  <c r="X550" i="1"/>
  <c r="Y315" i="1"/>
  <c r="Y248" i="1"/>
  <c r="X553" i="1"/>
  <c r="Y519" i="1"/>
  <c r="Y495" i="1"/>
  <c r="Y481" i="1"/>
  <c r="Y410" i="1"/>
  <c r="Y336" i="1"/>
  <c r="X549" i="1"/>
  <c r="X551" i="1"/>
  <c r="Y283" i="1"/>
  <c r="Y239" i="1"/>
  <c r="Y201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<sst xmlns="http://schemas.openxmlformats.org/spreadsheetml/2006/main" count="2424" uniqueCount="815">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</sst>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3" t="s">
        <v>0</v>
      </c>
      <c r="E1" s="422"/>
      <c r="F1" s="422"/>
      <c r="G1" s="12" t="s">
        <v>1</v>
      </c>
      <c r="H1" s="573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1" t="s">
        <v>8</v>
      </c>
      <c r="B5" s="403"/>
      <c r="C5" s="404"/>
      <c r="D5" s="696"/>
      <c r="E5" s="697"/>
      <c r="F5" s="455" t="s">
        <v>9</v>
      </c>
      <c r="G5" s="404"/>
      <c r="H5" s="696" t="s">
        <v>814</v>
      </c>
      <c r="I5" s="763"/>
      <c r="J5" s="763"/>
      <c r="K5" s="763"/>
      <c r="L5" s="697"/>
      <c r="M5" s="58"/>
      <c r="O5" s="24" t="s">
        <v>10</v>
      </c>
      <c r="P5" s="414">
        <v>45495</v>
      </c>
      <c r="Q5" s="415"/>
      <c r="S5" s="575" t="s">
        <v>11</v>
      </c>
      <c r="T5" s="576"/>
      <c r="U5" s="577" t="s">
        <v>12</v>
      </c>
      <c r="V5" s="415"/>
      <c r="AA5" s="51"/>
      <c r="AB5" s="51"/>
      <c r="AC5" s="51"/>
    </row>
    <row r="6" spans="1:30" s="373" customFormat="1" ht="24" customHeight="1" x14ac:dyDescent="0.2">
      <c r="A6" s="651" t="s">
        <v>13</v>
      </c>
      <c r="B6" s="403"/>
      <c r="C6" s="404"/>
      <c r="D6" s="525" t="s">
        <v>14</v>
      </c>
      <c r="E6" s="526"/>
      <c r="F6" s="526"/>
      <c r="G6" s="526"/>
      <c r="H6" s="526"/>
      <c r="I6" s="526"/>
      <c r="J6" s="526"/>
      <c r="K6" s="526"/>
      <c r="L6" s="415"/>
      <c r="M6" s="59"/>
      <c r="O6" s="24" t="s">
        <v>15</v>
      </c>
      <c r="P6" s="767" t="str">
        <f>IF(P5=0," ",CHOOSE(WEEKDAY(P5,2),"Понедельник","Вторник","Среда","Четверг","Пятница","Суббота","Воскресенье"))</f>
        <v>Понедельник</v>
      </c>
      <c r="Q6" s="389"/>
      <c r="S6" s="768" t="s">
        <v>16</v>
      </c>
      <c r="T6" s="576"/>
      <c r="U6" s="517" t="s">
        <v>17</v>
      </c>
      <c r="V6" s="518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28"/>
      <c r="M7" s="60"/>
      <c r="O7" s="24"/>
      <c r="P7" s="42"/>
      <c r="Q7" s="42"/>
      <c r="S7" s="385"/>
      <c r="T7" s="576"/>
      <c r="U7" s="519"/>
      <c r="V7" s="520"/>
      <c r="AA7" s="51"/>
      <c r="AB7" s="51"/>
      <c r="AC7" s="51"/>
    </row>
    <row r="8" spans="1:30" s="373" customFormat="1" ht="25.5" customHeight="1" x14ac:dyDescent="0.2">
      <c r="A8" s="426" t="s">
        <v>18</v>
      </c>
      <c r="B8" s="397"/>
      <c r="C8" s="398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27">
        <v>0.45833333333333331</v>
      </c>
      <c r="Q8" s="428"/>
      <c r="S8" s="385"/>
      <c r="T8" s="576"/>
      <c r="U8" s="519"/>
      <c r="V8" s="520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65"/>
      <c r="E9" s="417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371"/>
      <c r="O9" s="26" t="s">
        <v>20</v>
      </c>
      <c r="P9" s="667"/>
      <c r="Q9" s="425"/>
      <c r="S9" s="385"/>
      <c r="T9" s="576"/>
      <c r="U9" s="521"/>
      <c r="V9" s="52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65"/>
      <c r="E10" s="417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2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40"/>
      <c r="Q10" s="541"/>
      <c r="T10" s="24" t="s">
        <v>22</v>
      </c>
      <c r="U10" s="724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4"/>
      <c r="Q11" s="415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12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7"/>
      <c r="Q12" s="428"/>
      <c r="R12" s="23"/>
      <c r="T12" s="24"/>
      <c r="U12" s="422"/>
      <c r="V12" s="385"/>
      <c r="AA12" s="51"/>
      <c r="AB12" s="51"/>
      <c r="AC12" s="51"/>
    </row>
    <row r="13" spans="1:30" s="373" customFormat="1" ht="23.25" customHeight="1" x14ac:dyDescent="0.2">
      <c r="A13" s="412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12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6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0"/>
      <c r="P16" s="660"/>
      <c r="Q16" s="660"/>
      <c r="R16" s="660"/>
      <c r="S16" s="6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8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4"/>
      <c r="Q17" s="734"/>
      <c r="R17" s="734"/>
      <c r="S17" s="406"/>
      <c r="T17" s="435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6" t="s">
        <v>54</v>
      </c>
      <c r="AA17" s="546" t="s">
        <v>55</v>
      </c>
      <c r="AB17" s="546" t="s">
        <v>56</v>
      </c>
      <c r="AC17" s="691"/>
      <c r="AD17" s="692"/>
      <c r="AE17" s="688"/>
      <c r="BB17" s="451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5"/>
      <c r="Q18" s="735"/>
      <c r="R18" s="735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7"/>
      <c r="AA18" s="547"/>
      <c r="AB18" s="693"/>
      <c r="AC18" s="694"/>
      <c r="AD18" s="695"/>
      <c r="AE18" s="689"/>
      <c r="BB18" s="385"/>
    </row>
    <row r="19" spans="1:67" ht="27.75" hidden="1" customHeight="1" x14ac:dyDescent="0.2">
      <c r="A19" s="543" t="s">
        <v>60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4"/>
      <c r="O19" s="544"/>
      <c r="P19" s="544"/>
      <c r="Q19" s="544"/>
      <c r="R19" s="544"/>
      <c r="S19" s="544"/>
      <c r="T19" s="544"/>
      <c r="U19" s="544"/>
      <c r="V19" s="544"/>
      <c r="W19" s="544"/>
      <c r="X19" s="544"/>
      <c r="Y19" s="544"/>
      <c r="Z19" s="48"/>
      <c r="AA19" s="48"/>
    </row>
    <row r="20" spans="1:67" ht="16.5" hidden="1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hidden="1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80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0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543" t="s">
        <v>103</v>
      </c>
      <c r="B50" s="544"/>
      <c r="C50" s="544"/>
      <c r="D50" s="544"/>
      <c r="E50" s="544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44"/>
      <c r="R50" s="544"/>
      <c r="S50" s="544"/>
      <c r="T50" s="544"/>
      <c r="U50" s="544"/>
      <c r="V50" s="544"/>
      <c r="W50" s="544"/>
      <c r="X50" s="544"/>
      <c r="Y50" s="544"/>
      <c r="Z50" s="48"/>
      <c r="AA50" s="48"/>
    </row>
    <row r="51" spans="1:67" ht="16.5" hidden="1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hidden="1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124</v>
      </c>
      <c r="X53" s="381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129.51111111111109</v>
      </c>
      <c r="BM53" s="64">
        <f>IFERROR(X53*I53/H53,"0")</f>
        <v>135.36000000000001</v>
      </c>
      <c r="BN53" s="64">
        <f>IFERROR(1/J53*(W53/H53),"0")</f>
        <v>0.205026455026455</v>
      </c>
      <c r="BO53" s="64">
        <f>IFERROR(1/J53*(X53/H53),"0")</f>
        <v>0.2142857142857143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11.481481481481481</v>
      </c>
      <c r="X55" s="382">
        <f>IFERROR(X53/H53,"0")+IFERROR(X54/H54,"0")</f>
        <v>12.000000000000002</v>
      </c>
      <c r="Y55" s="382">
        <f>IFERROR(IF(Y53="",0,Y53),"0")+IFERROR(IF(Y54="",0,Y54),"0")</f>
        <v>0.26100000000000001</v>
      </c>
      <c r="Z55" s="383"/>
      <c r="AA55" s="383"/>
    </row>
    <row r="56" spans="1:67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124</v>
      </c>
      <c r="X56" s="382">
        <f>IFERROR(SUM(X53:X54),"0")</f>
        <v>129.60000000000002</v>
      </c>
      <c r="Y56" s="37"/>
      <c r="Z56" s="383"/>
      <c r="AA56" s="383"/>
    </row>
    <row r="57" spans="1:67" ht="16.5" hidden="1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hidden="1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66</v>
      </c>
      <c r="X59" s="381">
        <f>IFERROR(IF(W59="",0,CEILING((W59/$H59),1)*$H59),"")</f>
        <v>75.600000000000009</v>
      </c>
      <c r="Y59" s="36">
        <f>IFERROR(IF(X59=0,"",ROUNDUP(X59/H59,0)*0.02175),"")</f>
        <v>0.15225</v>
      </c>
      <c r="Z59" s="56"/>
      <c r="AA59" s="57"/>
      <c r="AE59" s="64"/>
      <c r="BB59" s="81" t="s">
        <v>1</v>
      </c>
      <c r="BL59" s="64">
        <f>IFERROR(W59*I59/H59,"0")</f>
        <v>68.933333333333323</v>
      </c>
      <c r="BM59" s="64">
        <f>IFERROR(X59*I59/H59,"0")</f>
        <v>78.959999999999994</v>
      </c>
      <c r="BN59" s="64">
        <f>IFERROR(1/J59*(W59/H59),"0")</f>
        <v>0.10912698412698411</v>
      </c>
      <c r="BO59" s="64">
        <f>IFERROR(1/J59*(X59/H59),"0")</f>
        <v>0.125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59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23</v>
      </c>
      <c r="X62" s="381">
        <f>IFERROR(IF(W62="",0,CEILING((W62/$H62),1)*$H62),"")</f>
        <v>24</v>
      </c>
      <c r="Y62" s="36">
        <f>IFERROR(IF(X62=0,"",ROUNDUP(X62/H62,0)*0.00937),"")</f>
        <v>5.6219999999999999E-2</v>
      </c>
      <c r="Z62" s="56"/>
      <c r="AA62" s="57"/>
      <c r="AE62" s="64"/>
      <c r="BB62" s="84" t="s">
        <v>1</v>
      </c>
      <c r="BL62" s="64">
        <f>IFERROR(W62*I62/H62,"0")</f>
        <v>24.380000000000003</v>
      </c>
      <c r="BM62" s="64">
        <f>IFERROR(X62*I62/H62,"0")</f>
        <v>25.44</v>
      </c>
      <c r="BN62" s="64">
        <f>IFERROR(1/J62*(W62/H62),"0")</f>
        <v>4.7916666666666663E-2</v>
      </c>
      <c r="BO62" s="64">
        <f>IFERROR(1/J62*(X62/H62),"0")</f>
        <v>0.05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11.861111111111111</v>
      </c>
      <c r="X63" s="382">
        <f>IFERROR(X59/H59,"0")+IFERROR(X60/H60,"0")+IFERROR(X61/H61,"0")+IFERROR(X62/H62,"0")</f>
        <v>13</v>
      </c>
      <c r="Y63" s="382">
        <f>IFERROR(IF(Y59="",0,Y59),"0")+IFERROR(IF(Y60="",0,Y60),"0")+IFERROR(IF(Y61="",0,Y61),"0")+IFERROR(IF(Y62="",0,Y62),"0")</f>
        <v>0.20846999999999999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89</v>
      </c>
      <c r="X64" s="382">
        <f>IFERROR(SUM(X59:X62),"0")</f>
        <v>99.600000000000009</v>
      </c>
      <c r="Y64" s="37"/>
      <c r="Z64" s="383"/>
      <c r="AA64" s="383"/>
    </row>
    <row r="65" spans="1:67" ht="16.5" hidden="1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hidden="1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175</v>
      </c>
      <c r="X68" s="381">
        <f t="shared" si="6"/>
        <v>183.60000000000002</v>
      </c>
      <c r="Y68" s="36">
        <f t="shared" si="7"/>
        <v>0.36974999999999997</v>
      </c>
      <c r="Z68" s="56"/>
      <c r="AA68" s="57"/>
      <c r="AE68" s="64"/>
      <c r="BB68" s="86" t="s">
        <v>1</v>
      </c>
      <c r="BL68" s="64">
        <f t="shared" si="8"/>
        <v>182.77777777777777</v>
      </c>
      <c r="BM68" s="64">
        <f t="shared" si="9"/>
        <v>191.76000000000002</v>
      </c>
      <c r="BN68" s="64">
        <f t="shared" si="10"/>
        <v>0.2893518518518518</v>
      </c>
      <c r="BO68" s="64">
        <f t="shared" si="11"/>
        <v>0.30357142857142855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14</v>
      </c>
      <c r="X70" s="381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14.6</v>
      </c>
      <c r="BM70" s="64">
        <f t="shared" si="9"/>
        <v>23.360000000000003</v>
      </c>
      <c r="BN70" s="64">
        <f t="shared" si="10"/>
        <v>2.2321428571428568E-2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173</v>
      </c>
      <c r="X71" s="381">
        <f t="shared" si="6"/>
        <v>183.60000000000002</v>
      </c>
      <c r="Y71" s="36">
        <f t="shared" si="7"/>
        <v>0.36974999999999997</v>
      </c>
      <c r="Z71" s="56"/>
      <c r="AA71" s="57"/>
      <c r="AE71" s="64"/>
      <c r="BB71" s="89" t="s">
        <v>1</v>
      </c>
      <c r="BL71" s="64">
        <f t="shared" si="8"/>
        <v>180.68888888888887</v>
      </c>
      <c r="BM71" s="64">
        <f t="shared" si="9"/>
        <v>191.76000000000002</v>
      </c>
      <c r="BN71" s="64">
        <f t="shared" si="10"/>
        <v>0.28604497354497355</v>
      </c>
      <c r="BO71" s="64">
        <f t="shared" si="11"/>
        <v>0.30357142857142855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107</v>
      </c>
      <c r="X73" s="381">
        <f t="shared" si="6"/>
        <v>112</v>
      </c>
      <c r="Y73" s="36">
        <f t="shared" si="7"/>
        <v>0.21749999999999997</v>
      </c>
      <c r="Z73" s="56"/>
      <c r="AA73" s="57"/>
      <c r="AE73" s="64"/>
      <c r="BB73" s="91" t="s">
        <v>1</v>
      </c>
      <c r="BL73" s="64">
        <f t="shared" si="8"/>
        <v>111.58571428571429</v>
      </c>
      <c r="BM73" s="64">
        <f t="shared" si="9"/>
        <v>116.8</v>
      </c>
      <c r="BN73" s="64">
        <f t="shared" si="10"/>
        <v>0.17059948979591835</v>
      </c>
      <c r="BO73" s="64">
        <f t="shared" si="11"/>
        <v>0.17857142857142855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8</v>
      </c>
      <c r="X80" s="381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8.3733333333333331</v>
      </c>
      <c r="BM80" s="64">
        <f t="shared" si="9"/>
        <v>9.42</v>
      </c>
      <c r="BN80" s="64">
        <f t="shared" si="10"/>
        <v>1.4814814814814814E-2</v>
      </c>
      <c r="BO80" s="64">
        <f t="shared" si="11"/>
        <v>1.6666666666666666E-2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44.803571428571431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48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1.0192399999999999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477</v>
      </c>
      <c r="X88" s="382">
        <f>IFERROR(SUM(X67:X86),"0")</f>
        <v>510.6</v>
      </c>
      <c r="Y88" s="37"/>
      <c r="Z88" s="383"/>
      <c r="AA88" s="383"/>
    </row>
    <row r="89" spans="1:67" ht="14.25" hidden="1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68</v>
      </c>
      <c r="X107" s="381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72.565714285714279</v>
      </c>
      <c r="BM107" s="64">
        <f t="shared" si="20"/>
        <v>80.676000000000016</v>
      </c>
      <c r="BN107" s="64">
        <f t="shared" si="21"/>
        <v>0.14455782312925169</v>
      </c>
      <c r="BO107" s="64">
        <f t="shared" si="22"/>
        <v>0.1607142857142857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24</v>
      </c>
      <c r="X108" s="381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146</v>
      </c>
      <c r="X112" s="381">
        <f t="shared" si="18"/>
        <v>148.5</v>
      </c>
      <c r="Y112" s="36">
        <f>IFERROR(IF(X112=0,"",ROUNDUP(X112/H112,0)*0.00753),"")</f>
        <v>0.41415000000000002</v>
      </c>
      <c r="Z112" s="56"/>
      <c r="AA112" s="57"/>
      <c r="AE112" s="64"/>
      <c r="BB112" s="121" t="s">
        <v>1</v>
      </c>
      <c r="BL112" s="64">
        <f t="shared" si="19"/>
        <v>160.70814814814813</v>
      </c>
      <c r="BM112" s="64">
        <f t="shared" si="20"/>
        <v>163.45999999999998</v>
      </c>
      <c r="BN112" s="64">
        <f t="shared" si="21"/>
        <v>0.34662867996201324</v>
      </c>
      <c r="BO112" s="64">
        <f t="shared" si="22"/>
        <v>0.35256410256410253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5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8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36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7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65.026455026455025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0.67515000000000003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238</v>
      </c>
      <c r="X122" s="382">
        <f>IFERROR(SUM(X106:X120),"0")</f>
        <v>249.3</v>
      </c>
      <c r="Y122" s="37"/>
      <c r="Z122" s="383"/>
      <c r="AA122" s="383"/>
    </row>
    <row r="123" spans="1:67" ht="14.25" hidden="1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41</v>
      </c>
      <c r="X124" s="381">
        <f>IFERROR(IF(W124="",0,CEILING((W124/$H124),1)*$H124),"")</f>
        <v>42</v>
      </c>
      <c r="Y124" s="36">
        <f>IFERROR(IF(X124=0,"",ROUNDUP(X124/H124,0)*0.02175),"")</f>
        <v>0.10874999999999999</v>
      </c>
      <c r="Z124" s="56"/>
      <c r="AA124" s="57"/>
      <c r="AE124" s="64"/>
      <c r="BB124" s="130" t="s">
        <v>1</v>
      </c>
      <c r="BL124" s="64">
        <f>IFERROR(W124*I124/H124,"0")</f>
        <v>43.752857142857138</v>
      </c>
      <c r="BM124" s="64">
        <f>IFERROR(X124*I124/H124,"0")</f>
        <v>44.82</v>
      </c>
      <c r="BN124" s="64">
        <f>IFERROR(1/J124*(W124/H124),"0")</f>
        <v>8.7159863945578217E-2</v>
      </c>
      <c r="BO124" s="64">
        <f>IFERROR(1/J124*(X124/H124),"0")</f>
        <v>8.9285714285714274E-2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4.8809523809523805</v>
      </c>
      <c r="X129" s="382">
        <f>IFERROR(X124/H124,"0")+IFERROR(X125/H125,"0")+IFERROR(X126/H126,"0")+IFERROR(X127/H127,"0")+IFERROR(X128/H128,"0")</f>
        <v>5</v>
      </c>
      <c r="Y129" s="382">
        <f>IFERROR(IF(Y124="",0,Y124),"0")+IFERROR(IF(Y125="",0,Y125),"0")+IFERROR(IF(Y126="",0,Y126),"0")+IFERROR(IF(Y127="",0,Y127),"0")+IFERROR(IF(Y128="",0,Y128),"0")</f>
        <v>0.10874999999999999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41</v>
      </c>
      <c r="X130" s="382">
        <f>IFERROR(SUM(X124:X128),"0")</f>
        <v>42</v>
      </c>
      <c r="Y130" s="37"/>
      <c r="Z130" s="383"/>
      <c r="AA130" s="383"/>
    </row>
    <row r="131" spans="1:67" ht="16.5" hidden="1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hidden="1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112</v>
      </c>
      <c r="X134" s="381">
        <f>IFERROR(IF(W134="",0,CEILING((W134/$H134),1)*$H134),"")</f>
        <v>117.60000000000001</v>
      </c>
      <c r="Y134" s="36">
        <f>IFERROR(IF(X134=0,"",ROUNDUP(X134/H134,0)*0.02175),"")</f>
        <v>0.30449999999999999</v>
      </c>
      <c r="Z134" s="56"/>
      <c r="AA134" s="57"/>
      <c r="AE134" s="64"/>
      <c r="BB134" s="136" t="s">
        <v>1</v>
      </c>
      <c r="BL134" s="64">
        <f>IFERROR(W134*I134/H134,"0")</f>
        <v>119.44</v>
      </c>
      <c r="BM134" s="64">
        <f>IFERROR(X134*I134/H134,"0")</f>
        <v>125.41200000000001</v>
      </c>
      <c r="BN134" s="64">
        <f>IFERROR(1/J134*(W134/H134),"0")</f>
        <v>0.23809523809523805</v>
      </c>
      <c r="BO134" s="64">
        <f>IFERROR(1/J134*(X134/H134),"0")</f>
        <v>0.25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205</v>
      </c>
      <c r="X136" s="381">
        <f>IFERROR(IF(W136="",0,CEILING((W136/$H136),1)*$H136),"")</f>
        <v>205.20000000000002</v>
      </c>
      <c r="Y136" s="36">
        <f>IFERROR(IF(X136=0,"",ROUNDUP(X136/H136,0)*0.00753),"")</f>
        <v>0.57228000000000001</v>
      </c>
      <c r="Z136" s="56"/>
      <c r="AA136" s="57"/>
      <c r="AE136" s="64"/>
      <c r="BB136" s="138" t="s">
        <v>1</v>
      </c>
      <c r="BL136" s="64">
        <f>IFERROR(W136*I136/H136,"0")</f>
        <v>225.65185185185183</v>
      </c>
      <c r="BM136" s="64">
        <f>IFERROR(X136*I136/H136,"0")</f>
        <v>225.87200000000001</v>
      </c>
      <c r="BN136" s="64">
        <f>IFERROR(1/J136*(W136/H136),"0")</f>
        <v>0.48670465337132002</v>
      </c>
      <c r="BO136" s="64">
        <f>IFERROR(1/J136*(X136/H136),"0")</f>
        <v>0.48717948717948717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89.259259259259252</v>
      </c>
      <c r="X138" s="382">
        <f>IFERROR(X133/H133,"0")+IFERROR(X134/H134,"0")+IFERROR(X135/H135,"0")+IFERROR(X136/H136,"0")+IFERROR(X137/H137,"0")</f>
        <v>90</v>
      </c>
      <c r="Y138" s="382">
        <f>IFERROR(IF(Y133="",0,Y133),"0")+IFERROR(IF(Y134="",0,Y134),"0")+IFERROR(IF(Y135="",0,Y135),"0")+IFERROR(IF(Y136="",0,Y136),"0")+IFERROR(IF(Y137="",0,Y137),"0")</f>
        <v>0.87678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317</v>
      </c>
      <c r="X139" s="382">
        <f>IFERROR(SUM(X133:X137),"0")</f>
        <v>322.8</v>
      </c>
      <c r="Y139" s="37"/>
      <c r="Z139" s="383"/>
      <c r="AA139" s="383"/>
    </row>
    <row r="140" spans="1:67" ht="27.75" hidden="1" customHeight="1" x14ac:dyDescent="0.2">
      <c r="A140" s="543" t="s">
        <v>233</v>
      </c>
      <c r="B140" s="544"/>
      <c r="C140" s="544"/>
      <c r="D140" s="544"/>
      <c r="E140" s="544"/>
      <c r="F140" s="544"/>
      <c r="G140" s="544"/>
      <c r="H140" s="544"/>
      <c r="I140" s="544"/>
      <c r="J140" s="544"/>
      <c r="K140" s="544"/>
      <c r="L140" s="544"/>
      <c r="M140" s="544"/>
      <c r="N140" s="544"/>
      <c r="O140" s="544"/>
      <c r="P140" s="544"/>
      <c r="Q140" s="544"/>
      <c r="R140" s="544"/>
      <c r="S140" s="544"/>
      <c r="T140" s="544"/>
      <c r="U140" s="544"/>
      <c r="V140" s="544"/>
      <c r="W140" s="544"/>
      <c r="X140" s="544"/>
      <c r="Y140" s="544"/>
      <c r="Z140" s="48"/>
      <c r="AA140" s="48"/>
    </row>
    <row r="141" spans="1:67" ht="16.5" hidden="1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hidden="1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21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5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3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90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hidden="1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10</v>
      </c>
      <c r="X152" s="381">
        <f t="shared" ref="X152:X159" si="23">IFERROR(IF(W152="",0,CEILING((W152/$H152),1)*$H152),"")</f>
        <v>12.600000000000001</v>
      </c>
      <c r="Y152" s="36">
        <f>IFERROR(IF(X152=0,"",ROUNDUP(X152/H152,0)*0.00753),"")</f>
        <v>2.2589999999999999E-2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10.619047619047619</v>
      </c>
      <c r="BM152" s="64">
        <f t="shared" ref="BM152:BM159" si="25">IFERROR(X152*I152/H152,"0")</f>
        <v>13.38</v>
      </c>
      <c r="BN152" s="64">
        <f t="shared" ref="BN152:BN159" si="26">IFERROR(1/J152*(W152/H152),"0")</f>
        <v>1.5262515262515262E-2</v>
      </c>
      <c r="BO152" s="64">
        <f t="shared" ref="BO152:BO159" si="27">IFERROR(1/J152*(X152/H152),"0")</f>
        <v>1.9230769230769232E-2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58</v>
      </c>
      <c r="X155" s="381">
        <f t="shared" si="23"/>
        <v>58.800000000000004</v>
      </c>
      <c r="Y155" s="36">
        <f>IFERROR(IF(X155=0,"",ROUNDUP(X155/H155,0)*0.00502),"")</f>
        <v>0.14056000000000002</v>
      </c>
      <c r="Z155" s="56"/>
      <c r="AA155" s="57"/>
      <c r="AE155" s="64"/>
      <c r="BB155" s="148" t="s">
        <v>1</v>
      </c>
      <c r="BL155" s="64">
        <f t="shared" si="24"/>
        <v>61.590476190476188</v>
      </c>
      <c r="BM155" s="64">
        <f t="shared" si="25"/>
        <v>62.44</v>
      </c>
      <c r="BN155" s="64">
        <f t="shared" si="26"/>
        <v>0.11803011803011804</v>
      </c>
      <c r="BO155" s="64">
        <f t="shared" si="27"/>
        <v>0.11965811965811968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29</v>
      </c>
      <c r="X157" s="381">
        <f t="shared" si="23"/>
        <v>29.400000000000002</v>
      </c>
      <c r="Y157" s="36">
        <f>IFERROR(IF(X157=0,"",ROUNDUP(X157/H157,0)*0.00502),"")</f>
        <v>7.0280000000000009E-2</v>
      </c>
      <c r="Z157" s="56"/>
      <c r="AA157" s="57"/>
      <c r="AE157" s="64"/>
      <c r="BB157" s="150" t="s">
        <v>1</v>
      </c>
      <c r="BL157" s="64">
        <f t="shared" si="24"/>
        <v>30.380952380952383</v>
      </c>
      <c r="BM157" s="64">
        <f t="shared" si="25"/>
        <v>30.8</v>
      </c>
      <c r="BN157" s="64">
        <f t="shared" si="26"/>
        <v>5.9015059015059018E-2</v>
      </c>
      <c r="BO157" s="64">
        <f t="shared" si="27"/>
        <v>5.9829059829059839E-2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43.809523809523803</v>
      </c>
      <c r="X160" s="382">
        <f>IFERROR(X152/H152,"0")+IFERROR(X153/H153,"0")+IFERROR(X154/H154,"0")+IFERROR(X155/H155,"0")+IFERROR(X156/H156,"0")+IFERROR(X157/H157,"0")+IFERROR(X158/H158,"0")+IFERROR(X159/H159,"0")</f>
        <v>45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0.23343000000000003</v>
      </c>
      <c r="Z160" s="383"/>
      <c r="AA160" s="383"/>
    </row>
    <row r="161" spans="1:67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97</v>
      </c>
      <c r="X161" s="382">
        <f>IFERROR(SUM(X152:X159),"0")</f>
        <v>100.80000000000001</v>
      </c>
      <c r="Y161" s="37"/>
      <c r="Z161" s="383"/>
      <c r="AA161" s="383"/>
    </row>
    <row r="162" spans="1:67" ht="16.5" hidden="1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hidden="1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10</v>
      </c>
      <c r="X175" s="381">
        <f t="shared" si="28"/>
        <v>10.8</v>
      </c>
      <c r="Y175" s="36">
        <f>IFERROR(IF(X175=0,"",ROUNDUP(X175/H175,0)*0.00937),"")</f>
        <v>1.874E-2</v>
      </c>
      <c r="Z175" s="56"/>
      <c r="AA175" s="57"/>
      <c r="AE175" s="64"/>
      <c r="BB175" s="158" t="s">
        <v>1</v>
      </c>
      <c r="BL175" s="64">
        <f t="shared" si="29"/>
        <v>10.388888888888889</v>
      </c>
      <c r="BM175" s="64">
        <f t="shared" si="30"/>
        <v>11.22</v>
      </c>
      <c r="BN175" s="64">
        <f t="shared" si="31"/>
        <v>1.5432098765432096E-2</v>
      </c>
      <c r="BO175" s="64">
        <f t="shared" si="32"/>
        <v>1.6666666666666666E-2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4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1.8518518518518516</v>
      </c>
      <c r="X182" s="382">
        <f>IFERROR(X174/H174,"0")+IFERROR(X175/H175,"0")+IFERROR(X176/H176,"0")+IFERROR(X177/H177,"0")+IFERROR(X178/H178,"0")+IFERROR(X179/H179,"0")+IFERROR(X180/H180,"0")+IFERROR(X181/H181,"0")</f>
        <v>2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1.874E-2</v>
      </c>
      <c r="Z182" s="383"/>
      <c r="AA182" s="383"/>
    </row>
    <row r="183" spans="1:67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10</v>
      </c>
      <c r="X183" s="382">
        <f>IFERROR(SUM(X174:X181),"0")</f>
        <v>10.8</v>
      </c>
      <c r="Y183" s="37"/>
      <c r="Z183" s="383"/>
      <c r="AA183" s="383"/>
    </row>
    <row r="184" spans="1:67" ht="14.25" hidden="1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2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3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98</v>
      </c>
      <c r="X189" s="381">
        <f t="shared" si="33"/>
        <v>104.39999999999999</v>
      </c>
      <c r="Y189" s="36">
        <f>IFERROR(IF(X189=0,"",ROUNDUP(X189/H189,0)*0.02175),"")</f>
        <v>0.26100000000000001</v>
      </c>
      <c r="Z189" s="56"/>
      <c r="AA189" s="57"/>
      <c r="AE189" s="64"/>
      <c r="BB189" s="169" t="s">
        <v>1</v>
      </c>
      <c r="BL189" s="64">
        <f t="shared" si="34"/>
        <v>104.35310344827586</v>
      </c>
      <c r="BM189" s="64">
        <f t="shared" si="35"/>
        <v>111.16799999999999</v>
      </c>
      <c r="BN189" s="64">
        <f t="shared" si="36"/>
        <v>0.20114942528735633</v>
      </c>
      <c r="BO189" s="64">
        <f t="shared" si="37"/>
        <v>0.21428571428571427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65</v>
      </c>
      <c r="X190" s="381">
        <f t="shared" si="33"/>
        <v>67.2</v>
      </c>
      <c r="Y190" s="36">
        <f>IFERROR(IF(X190=0,"",ROUNDUP(X190/H190,0)*0.00753),"")</f>
        <v>0.21084</v>
      </c>
      <c r="Z190" s="56"/>
      <c r="AA190" s="57"/>
      <c r="AE190" s="64"/>
      <c r="BB190" s="170" t="s">
        <v>1</v>
      </c>
      <c r="BL190" s="64">
        <f t="shared" si="34"/>
        <v>72.366666666666674</v>
      </c>
      <c r="BM190" s="64">
        <f t="shared" si="35"/>
        <v>74.816000000000003</v>
      </c>
      <c r="BN190" s="64">
        <f t="shared" si="36"/>
        <v>0.17361111111111113</v>
      </c>
      <c r="BO190" s="64">
        <f t="shared" si="37"/>
        <v>0.17948717948717952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137</v>
      </c>
      <c r="X192" s="381">
        <f t="shared" si="33"/>
        <v>139.19999999999999</v>
      </c>
      <c r="Y192" s="36">
        <f>IFERROR(IF(X192=0,"",ROUNDUP(X192/H192,0)*0.00753),"")</f>
        <v>0.43674000000000002</v>
      </c>
      <c r="Z192" s="56"/>
      <c r="AA192" s="57"/>
      <c r="AE192" s="64"/>
      <c r="BB192" s="172" t="s">
        <v>1</v>
      </c>
      <c r="BL192" s="64">
        <f t="shared" si="34"/>
        <v>148.41666666666666</v>
      </c>
      <c r="BM192" s="64">
        <f t="shared" si="35"/>
        <v>150.79999999999998</v>
      </c>
      <c r="BN192" s="64">
        <f t="shared" si="36"/>
        <v>0.3659188034188034</v>
      </c>
      <c r="BO192" s="64">
        <f t="shared" si="37"/>
        <v>0.37179487179487181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93</v>
      </c>
      <c r="X194" s="381">
        <f t="shared" si="33"/>
        <v>93.6</v>
      </c>
      <c r="Y194" s="36">
        <f t="shared" ref="Y194:Y200" si="38">IFERROR(IF(X194=0,"",ROUNDUP(X194/H194,0)*0.00753),"")</f>
        <v>0.29366999999999999</v>
      </c>
      <c r="Z194" s="56"/>
      <c r="AA194" s="57"/>
      <c r="AE194" s="64"/>
      <c r="BB194" s="174" t="s">
        <v>1</v>
      </c>
      <c r="BL194" s="64">
        <f t="shared" si="34"/>
        <v>104.2375</v>
      </c>
      <c r="BM194" s="64">
        <f t="shared" si="35"/>
        <v>104.91</v>
      </c>
      <c r="BN194" s="64">
        <f t="shared" si="36"/>
        <v>0.24839743589743588</v>
      </c>
      <c r="BO194" s="64">
        <f t="shared" si="37"/>
        <v>0.25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47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79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182</v>
      </c>
      <c r="X196" s="381">
        <f t="shared" si="33"/>
        <v>182.4</v>
      </c>
      <c r="Y196" s="36">
        <f t="shared" si="38"/>
        <v>0.57228000000000001</v>
      </c>
      <c r="Z196" s="56"/>
      <c r="AA196" s="57"/>
      <c r="AE196" s="64"/>
      <c r="BB196" s="176" t="s">
        <v>1</v>
      </c>
      <c r="BL196" s="64">
        <f t="shared" si="34"/>
        <v>202.62666666666669</v>
      </c>
      <c r="BM196" s="64">
        <f t="shared" si="35"/>
        <v>203.07200000000003</v>
      </c>
      <c r="BN196" s="64">
        <f t="shared" si="36"/>
        <v>0.48611111111111116</v>
      </c>
      <c r="BO196" s="64">
        <f t="shared" si="37"/>
        <v>0.48717948717948717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4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184</v>
      </c>
      <c r="X197" s="381">
        <f t="shared" si="33"/>
        <v>184.79999999999998</v>
      </c>
      <c r="Y197" s="36">
        <f t="shared" si="38"/>
        <v>0.57981000000000005</v>
      </c>
      <c r="Z197" s="56"/>
      <c r="AA197" s="57"/>
      <c r="AE197" s="64"/>
      <c r="BB197" s="177" t="s">
        <v>1</v>
      </c>
      <c r="BL197" s="64">
        <f t="shared" si="34"/>
        <v>204.85333333333335</v>
      </c>
      <c r="BM197" s="64">
        <f t="shared" si="35"/>
        <v>205.744</v>
      </c>
      <c r="BN197" s="64">
        <f t="shared" si="36"/>
        <v>0.49145299145299148</v>
      </c>
      <c r="BO197" s="64">
        <f t="shared" si="37"/>
        <v>0.49358974358974356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54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2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144</v>
      </c>
      <c r="X199" s="381">
        <f t="shared" si="33"/>
        <v>144</v>
      </c>
      <c r="Y199" s="36">
        <f t="shared" si="38"/>
        <v>0.45180000000000003</v>
      </c>
      <c r="Z199" s="56"/>
      <c r="AA199" s="57"/>
      <c r="AE199" s="64"/>
      <c r="BB199" s="179" t="s">
        <v>1</v>
      </c>
      <c r="BL199" s="64">
        <f t="shared" si="34"/>
        <v>160.32000000000002</v>
      </c>
      <c r="BM199" s="64">
        <f t="shared" si="35"/>
        <v>160.32000000000002</v>
      </c>
      <c r="BN199" s="64">
        <f t="shared" si="36"/>
        <v>0.38461538461538458</v>
      </c>
      <c r="BO199" s="64">
        <f t="shared" si="37"/>
        <v>0.38461538461538458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93</v>
      </c>
      <c r="X200" s="381">
        <f t="shared" si="33"/>
        <v>93.6</v>
      </c>
      <c r="Y200" s="36">
        <f t="shared" si="38"/>
        <v>0.29366999999999999</v>
      </c>
      <c r="Z200" s="56"/>
      <c r="AA200" s="57"/>
      <c r="AE200" s="64"/>
      <c r="BB200" s="180" t="s">
        <v>1</v>
      </c>
      <c r="BL200" s="64">
        <f t="shared" si="34"/>
        <v>103.77250000000001</v>
      </c>
      <c r="BM200" s="64">
        <f t="shared" si="35"/>
        <v>104.44199999999999</v>
      </c>
      <c r="BN200" s="64">
        <f t="shared" si="36"/>
        <v>0.24839743589743588</v>
      </c>
      <c r="BO200" s="64">
        <f t="shared" si="37"/>
        <v>0.25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385.43103448275866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389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3.0998100000000002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996</v>
      </c>
      <c r="X202" s="382">
        <f>IFERROR(SUM(X185:X200),"0")</f>
        <v>1009.1999999999999</v>
      </c>
      <c r="Y202" s="37"/>
      <c r="Z202" s="383"/>
      <c r="AA202" s="383"/>
    </row>
    <row r="203" spans="1:67" ht="14.25" hidden="1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14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37</v>
      </c>
      <c r="X207" s="381">
        <f>IFERROR(IF(W207="",0,CEILING((W207/$H207),1)*$H207),"")</f>
        <v>38.4</v>
      </c>
      <c r="Y207" s="36">
        <f>IFERROR(IF(X207=0,"",ROUNDUP(X207/H207,0)*0.00753),"")</f>
        <v>0.12048</v>
      </c>
      <c r="Z207" s="56"/>
      <c r="AA207" s="57"/>
      <c r="AE207" s="64"/>
      <c r="BB207" s="184" t="s">
        <v>1</v>
      </c>
      <c r="BL207" s="64">
        <f>IFERROR(W207*I207/H207,"0")</f>
        <v>41.193333333333335</v>
      </c>
      <c r="BM207" s="64">
        <f>IFERROR(X207*I207/H207,"0")</f>
        <v>42.752000000000002</v>
      </c>
      <c r="BN207" s="64">
        <f>IFERROR(1/J207*(W207/H207),"0")</f>
        <v>9.8824786324786335E-2</v>
      </c>
      <c r="BO207" s="64">
        <f>IFERROR(1/J207*(X207/H207),"0")</f>
        <v>0.10256410256410256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5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65</v>
      </c>
      <c r="X208" s="381">
        <f>IFERROR(IF(W208="",0,CEILING((W208/$H208),1)*$H208),"")</f>
        <v>67.2</v>
      </c>
      <c r="Y208" s="36">
        <f>IFERROR(IF(X208=0,"",ROUNDUP(X208/H208,0)*0.00753),"")</f>
        <v>0.21084</v>
      </c>
      <c r="Z208" s="56"/>
      <c r="AA208" s="57"/>
      <c r="AE208" s="64"/>
      <c r="BB208" s="185" t="s">
        <v>1</v>
      </c>
      <c r="BL208" s="64">
        <f>IFERROR(W208*I208/H208,"0")</f>
        <v>72.366666666666674</v>
      </c>
      <c r="BM208" s="64">
        <f>IFERROR(X208*I208/H208,"0")</f>
        <v>74.816000000000003</v>
      </c>
      <c r="BN208" s="64">
        <f>IFERROR(1/J208*(W208/H208),"0")</f>
        <v>0.17361111111111113</v>
      </c>
      <c r="BO208" s="64">
        <f>IFERROR(1/J208*(X208/H208),"0")</f>
        <v>0.17948717948717952</v>
      </c>
    </row>
    <row r="209" spans="1:67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42.5</v>
      </c>
      <c r="X209" s="382">
        <f>IFERROR(X204/H204,"0")+IFERROR(X205/H205,"0")+IFERROR(X206/H206,"0")+IFERROR(X207/H207,"0")+IFERROR(X208/H208,"0")</f>
        <v>44</v>
      </c>
      <c r="Y209" s="382">
        <f>IFERROR(IF(Y204="",0,Y204),"0")+IFERROR(IF(Y205="",0,Y205),"0")+IFERROR(IF(Y206="",0,Y206),"0")+IFERROR(IF(Y207="",0,Y207),"0")+IFERROR(IF(Y208="",0,Y208),"0")</f>
        <v>0.33132</v>
      </c>
      <c r="Z209" s="383"/>
      <c r="AA209" s="383"/>
    </row>
    <row r="210" spans="1:67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102</v>
      </c>
      <c r="X210" s="382">
        <f>IFERROR(SUM(X204:X208),"0")</f>
        <v>105.6</v>
      </c>
      <c r="Y210" s="37"/>
      <c r="Z210" s="383"/>
      <c r="AA210" s="383"/>
    </row>
    <row r="211" spans="1:67" ht="16.5" hidden="1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hidden="1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3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81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hidden="1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769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1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hidden="1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8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8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9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474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00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hidden="1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3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2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3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88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0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141</v>
      </c>
      <c r="X281" s="381">
        <f>IFERROR(IF(W281="",0,CEILING((W281/$H281),1)*$H281),"")</f>
        <v>148.19999999999999</v>
      </c>
      <c r="Y281" s="36">
        <f>IFERROR(IF(X281=0,"",ROUNDUP(X281/H281,0)*0.02175),"")</f>
        <v>0.41324999999999995</v>
      </c>
      <c r="Z281" s="56"/>
      <c r="AA281" s="57"/>
      <c r="AE281" s="64"/>
      <c r="BB281" s="230" t="s">
        <v>1</v>
      </c>
      <c r="BL281" s="64">
        <f>IFERROR(W281*I281/H281,"0")</f>
        <v>151.19538461538463</v>
      </c>
      <c r="BM281" s="64">
        <f>IFERROR(X281*I281/H281,"0")</f>
        <v>158.91600000000003</v>
      </c>
      <c r="BN281" s="64">
        <f>IFERROR(1/J281*(W281/H281),"0")</f>
        <v>0.32280219780219777</v>
      </c>
      <c r="BO281" s="64">
        <f>IFERROR(1/J281*(X281/H281),"0")</f>
        <v>0.33928571428571425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18.076923076923077</v>
      </c>
      <c r="X283" s="382">
        <f>IFERROR(X280/H280,"0")+IFERROR(X281/H281,"0")+IFERROR(X282/H282,"0")</f>
        <v>19</v>
      </c>
      <c r="Y283" s="382">
        <f>IFERROR(IF(Y280="",0,Y280),"0")+IFERROR(IF(Y281="",0,Y281),"0")+IFERROR(IF(Y282="",0,Y282),"0")</f>
        <v>0.41324999999999995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141</v>
      </c>
      <c r="X284" s="382">
        <f>IFERROR(SUM(X280:X282),"0")</f>
        <v>148.19999999999999</v>
      </c>
      <c r="Y284" s="37"/>
      <c r="Z284" s="383"/>
      <c r="AA284" s="383"/>
    </row>
    <row r="285" spans="1:67" ht="14.25" hidden="1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39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2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hidden="1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hidden="1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8</v>
      </c>
      <c r="X318" s="381">
        <f>IFERROR(IF(W318="",0,CEILING((W318/$H318),1)*$H318),"")</f>
        <v>10.199999999999999</v>
      </c>
      <c r="Y318" s="36">
        <f>IFERROR(IF(X318=0,"",ROUNDUP(X318/H318,0)*0.00753),"")</f>
        <v>3.0120000000000001E-2</v>
      </c>
      <c r="Z318" s="56"/>
      <c r="AA318" s="57"/>
      <c r="AE318" s="64"/>
      <c r="BB318" s="244" t="s">
        <v>1</v>
      </c>
      <c r="BL318" s="64">
        <f>IFERROR(W318*I318/H318,"0")</f>
        <v>9.3333333333333339</v>
      </c>
      <c r="BM318" s="64">
        <f>IFERROR(X318*I318/H318,"0")</f>
        <v>11.9</v>
      </c>
      <c r="BN318" s="64">
        <f>IFERROR(1/J318*(W318/H318),"0")</f>
        <v>2.0110608345902465E-2</v>
      </c>
      <c r="BO318" s="64">
        <f>IFERROR(1/J318*(X318/H318),"0")</f>
        <v>2.564102564102564E-2</v>
      </c>
    </row>
    <row r="319" spans="1:67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3.1372549019607847</v>
      </c>
      <c r="X319" s="382">
        <f>IFERROR(X318/H318,"0")</f>
        <v>4</v>
      </c>
      <c r="Y319" s="382">
        <f>IFERROR(IF(Y318="",0,Y318),"0")</f>
        <v>3.0120000000000001E-2</v>
      </c>
      <c r="Z319" s="383"/>
      <c r="AA319" s="383"/>
    </row>
    <row r="320" spans="1:67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8</v>
      </c>
      <c r="X320" s="382">
        <f>IFERROR(SUM(X318:X318),"0")</f>
        <v>10.199999999999999</v>
      </c>
      <c r="Y320" s="37"/>
      <c r="Z320" s="383"/>
      <c r="AA320" s="383"/>
    </row>
    <row r="321" spans="1:67" ht="27.75" hidden="1" customHeight="1" x14ac:dyDescent="0.2">
      <c r="A321" s="543" t="s">
        <v>484</v>
      </c>
      <c r="B321" s="544"/>
      <c r="C321" s="544"/>
      <c r="D321" s="544"/>
      <c r="E321" s="544"/>
      <c r="F321" s="544"/>
      <c r="G321" s="544"/>
      <c r="H321" s="544"/>
      <c r="I321" s="544"/>
      <c r="J321" s="544"/>
      <c r="K321" s="544"/>
      <c r="L321" s="544"/>
      <c r="M321" s="544"/>
      <c r="N321" s="544"/>
      <c r="O321" s="544"/>
      <c r="P321" s="544"/>
      <c r="Q321" s="544"/>
      <c r="R321" s="544"/>
      <c r="S321" s="544"/>
      <c r="T321" s="544"/>
      <c r="U321" s="544"/>
      <c r="V321" s="544"/>
      <c r="W321" s="544"/>
      <c r="X321" s="544"/>
      <c r="Y321" s="544"/>
      <c r="Z321" s="48"/>
      <c r="AA321" s="48"/>
    </row>
    <row r="322" spans="1:67" ht="16.5" hidden="1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hidden="1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0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2711</v>
      </c>
      <c r="X326" s="381">
        <f t="shared" si="59"/>
        <v>2715</v>
      </c>
      <c r="Y326" s="36">
        <f>IFERROR(IF(X326=0,"",ROUNDUP(X326/H326,0)*0.02175),"")</f>
        <v>3.9367499999999995</v>
      </c>
      <c r="Z326" s="56"/>
      <c r="AA326" s="57"/>
      <c r="AE326" s="64"/>
      <c r="BB326" s="247" t="s">
        <v>1</v>
      </c>
      <c r="BL326" s="64">
        <f t="shared" si="60"/>
        <v>2797.752</v>
      </c>
      <c r="BM326" s="64">
        <f t="shared" si="61"/>
        <v>2801.88</v>
      </c>
      <c r="BN326" s="64">
        <f t="shared" si="62"/>
        <v>3.7652777777777775</v>
      </c>
      <c r="BO326" s="64">
        <f t="shared" si="63"/>
        <v>3.770833333333333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5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1723</v>
      </c>
      <c r="X328" s="381">
        <f t="shared" si="59"/>
        <v>1725</v>
      </c>
      <c r="Y328" s="36">
        <f>IFERROR(IF(X328=0,"",ROUNDUP(X328/H328,0)*0.02175),"")</f>
        <v>2.5012499999999998</v>
      </c>
      <c r="Z328" s="56"/>
      <c r="AA328" s="57"/>
      <c r="AE328" s="64"/>
      <c r="BB328" s="249" t="s">
        <v>1</v>
      </c>
      <c r="BL328" s="64">
        <f t="shared" si="60"/>
        <v>1778.136</v>
      </c>
      <c r="BM328" s="64">
        <f t="shared" si="61"/>
        <v>1780.2</v>
      </c>
      <c r="BN328" s="64">
        <f t="shared" si="62"/>
        <v>2.3930555555555553</v>
      </c>
      <c r="BO328" s="64">
        <f t="shared" si="63"/>
        <v>2.395833333333333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1420</v>
      </c>
      <c r="X330" s="381">
        <f t="shared" si="59"/>
        <v>1425</v>
      </c>
      <c r="Y330" s="36">
        <f>IFERROR(IF(X330=0,"",ROUNDUP(X330/H330,0)*0.02175),"")</f>
        <v>2.0662499999999997</v>
      </c>
      <c r="Z330" s="56"/>
      <c r="AA330" s="57"/>
      <c r="AE330" s="64"/>
      <c r="BB330" s="251" t="s">
        <v>1</v>
      </c>
      <c r="BL330" s="64">
        <f t="shared" si="60"/>
        <v>1465.44</v>
      </c>
      <c r="BM330" s="64">
        <f t="shared" si="61"/>
        <v>1470.6</v>
      </c>
      <c r="BN330" s="64">
        <f t="shared" si="62"/>
        <v>1.9722222222222223</v>
      </c>
      <c r="BO330" s="64">
        <f t="shared" si="63"/>
        <v>1.9791666666666665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390.26666666666665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391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8.504249999999999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5854</v>
      </c>
      <c r="X337" s="382">
        <f>IFERROR(SUM(X324:X335),"0")</f>
        <v>5865</v>
      </c>
      <c r="Y337" s="37"/>
      <c r="Z337" s="383"/>
      <c r="AA337" s="383"/>
    </row>
    <row r="338" spans="1:67" ht="14.25" hidden="1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1700</v>
      </c>
      <c r="X339" s="381">
        <f>IFERROR(IF(W339="",0,CEILING((W339/$H339),1)*$H339),"")</f>
        <v>1710</v>
      </c>
      <c r="Y339" s="36">
        <f>IFERROR(IF(X339=0,"",ROUNDUP(X339/H339,0)*0.02175),"")</f>
        <v>2.4794999999999998</v>
      </c>
      <c r="Z339" s="56"/>
      <c r="AA339" s="57"/>
      <c r="AE339" s="64"/>
      <c r="BB339" s="257" t="s">
        <v>1</v>
      </c>
      <c r="BL339" s="64">
        <f>IFERROR(W339*I339/H339,"0")</f>
        <v>1754.4</v>
      </c>
      <c r="BM339" s="64">
        <f>IFERROR(X339*I339/H339,"0")</f>
        <v>1764.72</v>
      </c>
      <c r="BN339" s="64">
        <f>IFERROR(1/J339*(W339/H339),"0")</f>
        <v>2.3611111111111107</v>
      </c>
      <c r="BO339" s="64">
        <f>IFERROR(1/J339*(X339/H339),"0")</f>
        <v>2.375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113.33333333333333</v>
      </c>
      <c r="X341" s="382">
        <f>IFERROR(X339/H339,"0")+IFERROR(X340/H340,"0")</f>
        <v>114</v>
      </c>
      <c r="Y341" s="382">
        <f>IFERROR(IF(Y339="",0,Y339),"0")+IFERROR(IF(Y340="",0,Y340),"0")</f>
        <v>2.4794999999999998</v>
      </c>
      <c r="Z341" s="383"/>
      <c r="AA341" s="383"/>
    </row>
    <row r="342" spans="1:67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1700</v>
      </c>
      <c r="X342" s="382">
        <f>IFERROR(SUM(X339:X340),"0")</f>
        <v>1710</v>
      </c>
      <c r="Y342" s="37"/>
      <c r="Z342" s="383"/>
      <c r="AA342" s="383"/>
    </row>
    <row r="343" spans="1:67" ht="14.25" hidden="1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hidden="1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1240</v>
      </c>
      <c r="X367" s="381">
        <f>IFERROR(IF(W367="",0,CEILING((W367/$H367),1)*$H367),"")</f>
        <v>1240.2</v>
      </c>
      <c r="Y367" s="36">
        <f>IFERROR(IF(X367=0,"",ROUNDUP(X367/H367,0)*0.02175),"")</f>
        <v>3.4582499999999996</v>
      </c>
      <c r="Z367" s="56"/>
      <c r="AA367" s="57"/>
      <c r="AE367" s="64"/>
      <c r="BB367" s="269" t="s">
        <v>1</v>
      </c>
      <c r="BL367" s="64">
        <f>IFERROR(W367*I367/H367,"0")</f>
        <v>1329.6615384615386</v>
      </c>
      <c r="BM367" s="64">
        <f>IFERROR(X367*I367/H367,"0")</f>
        <v>1329.8760000000002</v>
      </c>
      <c r="BN367" s="64">
        <f>IFERROR(1/J367*(W367/H367),"0")</f>
        <v>2.838827838827839</v>
      </c>
      <c r="BO367" s="64">
        <f>IFERROR(1/J367*(X367/H367),"0")</f>
        <v>2.839285714285714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158.97435897435898</v>
      </c>
      <c r="X372" s="382">
        <f>IFERROR(X367/H367,"0")+IFERROR(X368/H368,"0")+IFERROR(X369/H369,"0")+IFERROR(X370/H370,"0")+IFERROR(X371/H371,"0")</f>
        <v>159</v>
      </c>
      <c r="Y372" s="382">
        <f>IFERROR(IF(Y367="",0,Y367),"0")+IFERROR(IF(Y368="",0,Y368),"0")+IFERROR(IF(Y369="",0,Y369),"0")+IFERROR(IF(Y370="",0,Y370),"0")+IFERROR(IF(Y371="",0,Y371),"0")</f>
        <v>3.4582499999999996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1240</v>
      </c>
      <c r="X373" s="382">
        <f>IFERROR(SUM(X367:X371),"0")</f>
        <v>1240.2</v>
      </c>
      <c r="Y373" s="37"/>
      <c r="Z373" s="383"/>
      <c r="AA373" s="383"/>
    </row>
    <row r="374" spans="1:67" ht="14.25" hidden="1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543" t="s">
        <v>541</v>
      </c>
      <c r="B379" s="544"/>
      <c r="C379" s="544"/>
      <c r="D379" s="544"/>
      <c r="E379" s="544"/>
      <c r="F379" s="544"/>
      <c r="G379" s="544"/>
      <c r="H379" s="544"/>
      <c r="I379" s="544"/>
      <c r="J379" s="544"/>
      <c r="K379" s="544"/>
      <c r="L379" s="544"/>
      <c r="M379" s="544"/>
      <c r="N379" s="544"/>
      <c r="O379" s="544"/>
      <c r="P379" s="544"/>
      <c r="Q379" s="544"/>
      <c r="R379" s="544"/>
      <c r="S379" s="544"/>
      <c r="T379" s="544"/>
      <c r="U379" s="544"/>
      <c r="V379" s="544"/>
      <c r="W379" s="544"/>
      <c r="X379" s="544"/>
      <c r="Y379" s="544"/>
      <c r="Z379" s="48"/>
      <c r="AA379" s="48"/>
    </row>
    <row r="380" spans="1:67" ht="16.5" hidden="1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hidden="1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15</v>
      </c>
      <c r="X387" s="381">
        <f t="shared" ref="X387:X409" si="64">IFERROR(IF(W387="",0,CEILING((W387/$H387),1)*$H387),"")</f>
        <v>16.8</v>
      </c>
      <c r="Y387" s="36">
        <f t="shared" ref="Y387:Y393" si="65">IFERROR(IF(X387=0,"",ROUNDUP(X387/H387,0)*0.00753),"")</f>
        <v>3.0120000000000001E-2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15.821428571428568</v>
      </c>
      <c r="BM387" s="64">
        <f t="shared" ref="BM387:BM409" si="67">IFERROR(X387*I387/H387,"0")</f>
        <v>17.72</v>
      </c>
      <c r="BN387" s="64">
        <f t="shared" ref="BN387:BN409" si="68">IFERROR(1/J387*(W387/H387),"0")</f>
        <v>2.2893772893772892E-2</v>
      </c>
      <c r="BO387" s="64">
        <f t="shared" ref="BO387:BO409" si="69">IFERROR(1/J387*(X387/H387),"0")</f>
        <v>2.564102564102564E-2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0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65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57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61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6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39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50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1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5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745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4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3.5714285714285712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3.0120000000000001E-2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15</v>
      </c>
      <c r="X411" s="382">
        <f>IFERROR(SUM(X387:X409),"0")</f>
        <v>16.8</v>
      </c>
      <c r="Y411" s="37"/>
      <c r="Z411" s="383"/>
      <c r="AA411" s="383"/>
    </row>
    <row r="412" spans="1:67" ht="14.25" hidden="1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6</v>
      </c>
      <c r="X418" s="381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3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6</v>
      </c>
      <c r="X419" s="381">
        <f>IFERROR(IF(W419="",0,CEILING((W419/$H419),1)*$H419),"")</f>
        <v>6</v>
      </c>
      <c r="Y419" s="36">
        <f>IFERROR(IF(X419=0,"",ROUNDUP(X419/H419,0)*0.00627),"")</f>
        <v>3.1350000000000003E-2</v>
      </c>
      <c r="Z419" s="56"/>
      <c r="AA419" s="57"/>
      <c r="AE419" s="64"/>
      <c r="BB419" s="304" t="s">
        <v>1</v>
      </c>
      <c r="BL419" s="64">
        <f>IFERROR(W419*I419/H419,"0")</f>
        <v>9.0000000000000018</v>
      </c>
      <c r="BM419" s="64">
        <f>IFERROR(X419*I419/H419,"0")</f>
        <v>9.0000000000000018</v>
      </c>
      <c r="BN419" s="64">
        <f>IFERROR(1/J419*(W419/H419),"0")</f>
        <v>2.5000000000000001E-2</v>
      </c>
      <c r="BO419" s="64">
        <f>IFERROR(1/J419*(X419/H419),"0")</f>
        <v>2.5000000000000001E-2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9</v>
      </c>
      <c r="X420" s="381">
        <f>IFERROR(IF(W420="",0,CEILING((W420/$H420),1)*$H420),"")</f>
        <v>9.24</v>
      </c>
      <c r="Y420" s="36">
        <f>IFERROR(IF(X420=0,"",ROUNDUP(X420/H420,0)*0.00627),"")</f>
        <v>4.3890000000000005E-2</v>
      </c>
      <c r="Z420" s="56"/>
      <c r="AA420" s="57"/>
      <c r="AE420" s="64"/>
      <c r="BB420" s="305" t="s">
        <v>1</v>
      </c>
      <c r="BL420" s="64">
        <f>IFERROR(W420*I420/H420,"0")</f>
        <v>12.818181818181817</v>
      </c>
      <c r="BM420" s="64">
        <f>IFERROR(X420*I420/H420,"0")</f>
        <v>13.159999999999998</v>
      </c>
      <c r="BN420" s="64">
        <f>IFERROR(1/J420*(W420/H420),"0")</f>
        <v>3.4090909090909088E-2</v>
      </c>
      <c r="BO420" s="64">
        <f>IFERROR(1/J420*(X420/H420),"0")</f>
        <v>3.5000000000000003E-2</v>
      </c>
    </row>
    <row r="421" spans="1:67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16.818181818181817</v>
      </c>
      <c r="X421" s="382">
        <f>IFERROR(X418/H418,"0")+IFERROR(X419/H419,"0")+IFERROR(X420/H420,"0")</f>
        <v>17</v>
      </c>
      <c r="Y421" s="382">
        <f>IFERROR(IF(Y418="",0,Y418),"0")+IFERROR(IF(Y419="",0,Y419),"0")+IFERROR(IF(Y420="",0,Y420),"0")</f>
        <v>0.10659000000000002</v>
      </c>
      <c r="Z421" s="383"/>
      <c r="AA421" s="383"/>
    </row>
    <row r="422" spans="1:67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21</v>
      </c>
      <c r="X422" s="382">
        <f>IFERROR(SUM(X418:X420),"0")</f>
        <v>21.240000000000002</v>
      </c>
      <c r="Y422" s="37"/>
      <c r="Z422" s="383"/>
      <c r="AA422" s="383"/>
    </row>
    <row r="423" spans="1:67" ht="16.5" hidden="1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hidden="1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1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8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48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616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56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6</v>
      </c>
      <c r="X440" s="381">
        <f>IFERROR(IF(W440="",0,CEILING((W440/$H440),1)*$H440),"")</f>
        <v>6</v>
      </c>
      <c r="Y440" s="36">
        <f>IFERROR(IF(X440=0,"",ROUNDUP(X440/H440,0)*0.00627),"")</f>
        <v>1.881E-2</v>
      </c>
      <c r="Z440" s="56"/>
      <c r="AA440" s="57"/>
      <c r="AE440" s="64"/>
      <c r="BB440" s="315" t="s">
        <v>1</v>
      </c>
      <c r="BL440" s="64">
        <f>IFERROR(W440*I440/H440,"0")</f>
        <v>7.8000000000000007</v>
      </c>
      <c r="BM440" s="64">
        <f>IFERROR(X440*I440/H440,"0")</f>
        <v>7.8000000000000007</v>
      </c>
      <c r="BN440" s="64">
        <f>IFERROR(1/J440*(W440/H440),"0")</f>
        <v>1.4999999999999999E-2</v>
      </c>
      <c r="BO440" s="64">
        <f>IFERROR(1/J440*(X440/H440),"0")</f>
        <v>1.4999999999999999E-2</v>
      </c>
    </row>
    <row r="441" spans="1:67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3</v>
      </c>
      <c r="X441" s="382">
        <f>IFERROR(X440/H440,"0")</f>
        <v>3</v>
      </c>
      <c r="Y441" s="382">
        <f>IFERROR(IF(Y440="",0,Y440),"0")</f>
        <v>1.881E-2</v>
      </c>
      <c r="Z441" s="383"/>
      <c r="AA441" s="383"/>
    </row>
    <row r="442" spans="1:67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6</v>
      </c>
      <c r="X442" s="382">
        <f>IFERROR(SUM(X440:X440),"0")</f>
        <v>6</v>
      </c>
      <c r="Y442" s="37"/>
      <c r="Z442" s="383"/>
      <c r="AA442" s="383"/>
    </row>
    <row r="443" spans="1:67" ht="14.25" hidden="1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2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6</v>
      </c>
      <c r="X450" s="382">
        <f>IFERROR(SUM(X448:X448),"0")</f>
        <v>6</v>
      </c>
      <c r="Y450" s="37"/>
      <c r="Z450" s="383"/>
      <c r="AA450" s="383"/>
    </row>
    <row r="451" spans="1:67" ht="16.5" hidden="1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hidden="1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hidden="1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91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77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543" t="s">
        <v>650</v>
      </c>
      <c r="B468" s="544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4"/>
      <c r="O468" s="544"/>
      <c r="P468" s="544"/>
      <c r="Q468" s="544"/>
      <c r="R468" s="544"/>
      <c r="S468" s="544"/>
      <c r="T468" s="544"/>
      <c r="U468" s="544"/>
      <c r="V468" s="544"/>
      <c r="W468" s="544"/>
      <c r="X468" s="544"/>
      <c r="Y468" s="544"/>
      <c r="Z468" s="48"/>
      <c r="AA468" s="48"/>
    </row>
    <row r="469" spans="1:67" ht="16.5" hidden="1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hidden="1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6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1098</v>
      </c>
      <c r="X475" s="381">
        <f t="shared" si="77"/>
        <v>1098.24</v>
      </c>
      <c r="Y475" s="36">
        <f t="shared" si="78"/>
        <v>2.4876800000000001</v>
      </c>
      <c r="Z475" s="56"/>
      <c r="AA475" s="57"/>
      <c r="AE475" s="64"/>
      <c r="BB475" s="328" t="s">
        <v>1</v>
      </c>
      <c r="BL475" s="64">
        <f t="shared" si="79"/>
        <v>1172.8636363636363</v>
      </c>
      <c r="BM475" s="64">
        <f t="shared" si="80"/>
        <v>1173.1199999999999</v>
      </c>
      <c r="BN475" s="64">
        <f t="shared" si="81"/>
        <v>1.9995629370629371</v>
      </c>
      <c r="BO475" s="64">
        <f t="shared" si="82"/>
        <v>2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5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207.95454545454544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208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2.4876800000000001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1098</v>
      </c>
      <c r="X482" s="382">
        <f>IFERROR(SUM(X471:X480),"0")</f>
        <v>1098.24</v>
      </c>
      <c r="Y482" s="37"/>
      <c r="Z482" s="383"/>
      <c r="AA482" s="383"/>
    </row>
    <row r="483" spans="1:67" ht="14.25" hidden="1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1060</v>
      </c>
      <c r="X484" s="381">
        <f>IFERROR(IF(W484="",0,CEILING((W484/$H484),1)*$H484),"")</f>
        <v>1061.28</v>
      </c>
      <c r="Y484" s="36">
        <f>IFERROR(IF(X484=0,"",ROUNDUP(X484/H484,0)*0.01196),"")</f>
        <v>2.4039600000000001</v>
      </c>
      <c r="Z484" s="56"/>
      <c r="AA484" s="57"/>
      <c r="AE484" s="64"/>
      <c r="BB484" s="334" t="s">
        <v>1</v>
      </c>
      <c r="BL484" s="64">
        <f>IFERROR(W484*I484/H484,"0")</f>
        <v>1132.2727272727273</v>
      </c>
      <c r="BM484" s="64">
        <f>IFERROR(X484*I484/H484,"0")</f>
        <v>1133.6399999999999</v>
      </c>
      <c r="BN484" s="64">
        <f>IFERROR(1/J484*(W484/H484),"0")</f>
        <v>1.9303613053613053</v>
      </c>
      <c r="BO484" s="64">
        <f>IFERROR(1/J484*(X484/H484),"0")</f>
        <v>1.9326923076923075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200.75757575757575</v>
      </c>
      <c r="X486" s="382">
        <f>IFERROR(X484/H484,"0")+IFERROR(X485/H485,"0")</f>
        <v>200.99999999999997</v>
      </c>
      <c r="Y486" s="382">
        <f>IFERROR(IF(Y484="",0,Y484),"0")+IFERROR(IF(Y485="",0,Y485),"0")</f>
        <v>2.4039600000000001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1060</v>
      </c>
      <c r="X487" s="382">
        <f>IFERROR(SUM(X484:X485),"0")</f>
        <v>1061.28</v>
      </c>
      <c r="Y487" s="37"/>
      <c r="Z487" s="383"/>
      <c r="AA487" s="383"/>
    </row>
    <row r="488" spans="1:67" ht="14.25" hidden="1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153</v>
      </c>
      <c r="X489" s="381">
        <f t="shared" ref="X489:X494" si="83">IFERROR(IF(W489="",0,CEILING((W489/$H489),1)*$H489),"")</f>
        <v>153.12</v>
      </c>
      <c r="Y489" s="36">
        <f>IFERROR(IF(X489=0,"",ROUNDUP(X489/H489,0)*0.01196),"")</f>
        <v>0.34683999999999998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163.43181818181816</v>
      </c>
      <c r="BM489" s="64">
        <f t="shared" ref="BM489:BM494" si="85">IFERROR(X489*I489/H489,"0")</f>
        <v>163.56</v>
      </c>
      <c r="BN489" s="64">
        <f t="shared" ref="BN489:BN494" si="86">IFERROR(1/J489*(W489/H489),"0")</f>
        <v>0.2786276223776224</v>
      </c>
      <c r="BO489" s="64">
        <f t="shared" ref="BO489:BO494" si="87">IFERROR(1/J489*(X489/H489),"0")</f>
        <v>0.27884615384615385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345</v>
      </c>
      <c r="X490" s="381">
        <f t="shared" si="83"/>
        <v>348.48</v>
      </c>
      <c r="Y490" s="36">
        <f>IFERROR(IF(X490=0,"",ROUNDUP(X490/H490,0)*0.01196),"")</f>
        <v>0.78936000000000006</v>
      </c>
      <c r="Z490" s="56"/>
      <c r="AA490" s="57"/>
      <c r="AE490" s="64"/>
      <c r="BB490" s="337" t="s">
        <v>1</v>
      </c>
      <c r="BL490" s="64">
        <f t="shared" si="84"/>
        <v>368.52272727272725</v>
      </c>
      <c r="BM490" s="64">
        <f t="shared" si="85"/>
        <v>372.24</v>
      </c>
      <c r="BN490" s="64">
        <f t="shared" si="86"/>
        <v>0.62827797202797209</v>
      </c>
      <c r="BO490" s="64">
        <f t="shared" si="87"/>
        <v>0.63461538461538469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568</v>
      </c>
      <c r="X491" s="381">
        <f t="shared" si="83"/>
        <v>570.24</v>
      </c>
      <c r="Y491" s="36">
        <f>IFERROR(IF(X491=0,"",ROUNDUP(X491/H491,0)*0.01196),"")</f>
        <v>1.2916799999999999</v>
      </c>
      <c r="Z491" s="56"/>
      <c r="AA491" s="57"/>
      <c r="AE491" s="64"/>
      <c r="BB491" s="338" t="s">
        <v>1</v>
      </c>
      <c r="BL491" s="64">
        <f t="shared" si="84"/>
        <v>606.72727272727275</v>
      </c>
      <c r="BM491" s="64">
        <f t="shared" si="85"/>
        <v>609.11999999999989</v>
      </c>
      <c r="BN491" s="64">
        <f t="shared" si="86"/>
        <v>1.0343822843822843</v>
      </c>
      <c r="BO491" s="64">
        <f t="shared" si="87"/>
        <v>1.0384615384615385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201.89393939393938</v>
      </c>
      <c r="X495" s="382">
        <f>IFERROR(X489/H489,"0")+IFERROR(X490/H490,"0")+IFERROR(X491/H491,"0")+IFERROR(X492/H492,"0")+IFERROR(X493/H493,"0")+IFERROR(X494/H494,"0")</f>
        <v>203</v>
      </c>
      <c r="Y495" s="382">
        <f>IFERROR(IF(Y489="",0,Y489),"0")+IFERROR(IF(Y490="",0,Y490),"0")+IFERROR(IF(Y491="",0,Y491),"0")+IFERROR(IF(Y492="",0,Y492),"0")+IFERROR(IF(Y493="",0,Y493),"0")+IFERROR(IF(Y494="",0,Y494),"0")</f>
        <v>2.42788</v>
      </c>
      <c r="Z495" s="383"/>
      <c r="AA495" s="383"/>
    </row>
    <row r="496" spans="1:67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1066</v>
      </c>
      <c r="X496" s="382">
        <f>IFERROR(SUM(X489:X494),"0")</f>
        <v>1071.8400000000001</v>
      </c>
      <c r="Y496" s="37"/>
      <c r="Z496" s="383"/>
      <c r="AA496" s="383"/>
    </row>
    <row r="497" spans="1:67" ht="14.25" hidden="1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5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5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543" t="s">
        <v>697</v>
      </c>
      <c r="B507" s="544"/>
      <c r="C507" s="544"/>
      <c r="D507" s="544"/>
      <c r="E507" s="544"/>
      <c r="F507" s="544"/>
      <c r="G507" s="544"/>
      <c r="H507" s="544"/>
      <c r="I507" s="544"/>
      <c r="J507" s="544"/>
      <c r="K507" s="544"/>
      <c r="L507" s="544"/>
      <c r="M507" s="544"/>
      <c r="N507" s="544"/>
      <c r="O507" s="544"/>
      <c r="P507" s="544"/>
      <c r="Q507" s="544"/>
      <c r="R507" s="544"/>
      <c r="S507" s="544"/>
      <c r="T507" s="544"/>
      <c r="U507" s="544"/>
      <c r="V507" s="544"/>
      <c r="W507" s="544"/>
      <c r="X507" s="544"/>
      <c r="Y507" s="544"/>
      <c r="Z507" s="48"/>
      <c r="AA507" s="48"/>
    </row>
    <row r="508" spans="1:67" ht="16.5" hidden="1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hidden="1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8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9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5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0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68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498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7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7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46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6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3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8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4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8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665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2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1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506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2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35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4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6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4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2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3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1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6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14706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14835.3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6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15487.442009209182</v>
      </c>
      <c r="X550" s="382">
        <f>IFERROR(SUM(BM22:BM546),"0")</f>
        <v>15624.323999999997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6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26</v>
      </c>
      <c r="X551" s="38">
        <f>ROUNDUP(SUM(BO22:BO546),0)</f>
        <v>26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6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16137.442009209182</v>
      </c>
      <c r="X552" s="382">
        <f>GrossWeightTotalR+PalletQtyTotalR*25</f>
        <v>16274.323999999997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6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2020.6894487808786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2040</v>
      </c>
      <c r="Y553" s="37"/>
      <c r="Z553" s="383"/>
      <c r="AA553" s="383"/>
    </row>
    <row r="554" spans="1:67" ht="14.25" hidden="1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6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29.205640000000002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0"/>
      <c r="E556" s="600"/>
      <c r="F556" s="420"/>
      <c r="G556" s="399" t="s">
        <v>233</v>
      </c>
      <c r="H556" s="600"/>
      <c r="I556" s="600"/>
      <c r="J556" s="600"/>
      <c r="K556" s="600"/>
      <c r="L556" s="600"/>
      <c r="M556" s="600"/>
      <c r="N556" s="600"/>
      <c r="O556" s="600"/>
      <c r="P556" s="420"/>
      <c r="Q556" s="399" t="s">
        <v>484</v>
      </c>
      <c r="R556" s="420"/>
      <c r="S556" s="399" t="s">
        <v>541</v>
      </c>
      <c r="T556" s="600"/>
      <c r="U556" s="600"/>
      <c r="V556" s="420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66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67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129.60000000000002</v>
      </c>
      <c r="D559" s="46">
        <f>IFERROR(X59*1,"0")+IFERROR(X60*1,"0")+IFERROR(X61*1,"0")+IFERROR(X62*1,"0")</f>
        <v>99.600000000000009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801.90000000000009</v>
      </c>
      <c r="F559" s="46">
        <f>IFERROR(X133*1,"0")+IFERROR(X134*1,"0")+IFERROR(X135*1,"0")+IFERROR(X136*1,"0")+IFERROR(X137*1,"0")</f>
        <v>322.8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100.80000000000001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1125.5999999999999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148.19999999999999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10.199999999999999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7575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1240.2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38.04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3231.3599999999997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0,00"/>
        <filter val="1 066,00"/>
        <filter val="1 098,00"/>
        <filter val="1 240,00"/>
        <filter val="1 420,00"/>
        <filter val="1 700,00"/>
        <filter val="1 723,00"/>
        <filter val="1,85"/>
        <filter val="10,00"/>
        <filter val="102,00"/>
        <filter val="107,00"/>
        <filter val="11,48"/>
        <filter val="11,86"/>
        <filter val="112,00"/>
        <filter val="113,33"/>
        <filter val="124,00"/>
        <filter val="137,00"/>
        <filter val="14 706,00"/>
        <filter val="14,00"/>
        <filter val="141,00"/>
        <filter val="144,00"/>
        <filter val="146,00"/>
        <filter val="15 487,44"/>
        <filter val="15,00"/>
        <filter val="153,00"/>
        <filter val="158,97"/>
        <filter val="16 137,44"/>
        <filter val="16,82"/>
        <filter val="173,00"/>
        <filter val="175,00"/>
        <filter val="18,08"/>
        <filter val="182,00"/>
        <filter val="184,00"/>
        <filter val="2 020,69"/>
        <filter val="2 711,00"/>
        <filter val="2,00"/>
        <filter val="200,76"/>
        <filter val="201,89"/>
        <filter val="205,00"/>
        <filter val="207,95"/>
        <filter val="21,00"/>
        <filter val="23,00"/>
        <filter val="238,00"/>
        <filter val="24,00"/>
        <filter val="26"/>
        <filter val="29,00"/>
        <filter val="3,00"/>
        <filter val="3,14"/>
        <filter val="3,57"/>
        <filter val="317,00"/>
        <filter val="345,00"/>
        <filter val="37,00"/>
        <filter val="385,43"/>
        <filter val="390,27"/>
        <filter val="4,88"/>
        <filter val="41,00"/>
        <filter val="42,50"/>
        <filter val="43,81"/>
        <filter val="44,80"/>
        <filter val="477,00"/>
        <filter val="5 854,00"/>
        <filter val="568,00"/>
        <filter val="58,00"/>
        <filter val="6,00"/>
        <filter val="65,00"/>
        <filter val="65,03"/>
        <filter val="66,00"/>
        <filter val="68,00"/>
        <filter val="8,00"/>
        <filter val="89,00"/>
        <filter val="89,26"/>
        <filter val="9,00"/>
        <filter val="93,00"/>
        <filter val="97,00"/>
        <filter val="98,00"/>
        <filter val="996,00"/>
      </filters>
    </filterColumn>
  </autoFilter>
  <mergeCells count="1001"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A437:N438"/>
    <mergeCell ref="D363:E363"/>
    <mergeCell ref="D357:E357"/>
    <mergeCell ref="O427:U427"/>
    <mergeCell ref="D71:E71"/>
    <mergeCell ref="O62:S62"/>
    <mergeCell ref="D332:E332"/>
    <mergeCell ref="D96:E96"/>
    <mergeCell ref="O209:U209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D383:E383"/>
    <mergeCell ref="D207:E207"/>
    <mergeCell ref="O249:U249"/>
    <mergeCell ref="O39:S39"/>
    <mergeCell ref="O219:S219"/>
    <mergeCell ref="A421:N422"/>
    <mergeCell ref="O235:S235"/>
    <mergeCell ref="O445:U445"/>
    <mergeCell ref="A52:Y52"/>
    <mergeCell ref="D350:E350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H10:L10"/>
    <mergeCell ref="D288:E288"/>
    <mergeCell ref="D219:E219"/>
    <mergeCell ref="O393:S393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