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FF6F099-D45C-4A68-81CB-0F61A6D07D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X486" i="1" s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O413" i="1"/>
  <c r="W411" i="1"/>
  <c r="W410" i="1"/>
  <c r="BN409" i="1"/>
  <c r="BL409" i="1"/>
  <c r="X409" i="1"/>
  <c r="O409" i="1"/>
  <c r="BN408" i="1"/>
  <c r="BL408" i="1"/>
  <c r="X408" i="1"/>
  <c r="BN407" i="1"/>
  <c r="BL407" i="1"/>
  <c r="X407" i="1"/>
  <c r="BN406" i="1"/>
  <c r="BL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N399" i="1"/>
  <c r="BL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W378" i="1"/>
  <c r="W377" i="1"/>
  <c r="BN376" i="1"/>
  <c r="BL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BO369" i="1" s="1"/>
  <c r="O369" i="1"/>
  <c r="BN368" i="1"/>
  <c r="BL368" i="1"/>
  <c r="X368" i="1"/>
  <c r="O368" i="1"/>
  <c r="BN367" i="1"/>
  <c r="BL367" i="1"/>
  <c r="X367" i="1"/>
  <c r="BO367" i="1" s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X364" i="1" s="1"/>
  <c r="O361" i="1"/>
  <c r="W359" i="1"/>
  <c r="W358" i="1"/>
  <c r="BO357" i="1"/>
  <c r="BN357" i="1"/>
  <c r="BM357" i="1"/>
  <c r="BL357" i="1"/>
  <c r="Y357" i="1"/>
  <c r="X357" i="1"/>
  <c r="O357" i="1"/>
  <c r="BN356" i="1"/>
  <c r="BL356" i="1"/>
  <c r="X356" i="1"/>
  <c r="O356" i="1"/>
  <c r="W353" i="1"/>
  <c r="W352" i="1"/>
  <c r="BN351" i="1"/>
  <c r="BL351" i="1"/>
  <c r="X351" i="1"/>
  <c r="O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X341" i="1" s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O329" i="1"/>
  <c r="BN328" i="1"/>
  <c r="BL328" i="1"/>
  <c r="X328" i="1"/>
  <c r="BO328" i="1" s="1"/>
  <c r="O328" i="1"/>
  <c r="BN327" i="1"/>
  <c r="BL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BO324" i="1" s="1"/>
  <c r="O324" i="1"/>
  <c r="W320" i="1"/>
  <c r="W319" i="1"/>
  <c r="BN318" i="1"/>
  <c r="BL318" i="1"/>
  <c r="X318" i="1"/>
  <c r="X320" i="1" s="1"/>
  <c r="O318" i="1"/>
  <c r="W316" i="1"/>
  <c r="W315" i="1"/>
  <c r="BN314" i="1"/>
  <c r="BL314" i="1"/>
  <c r="X314" i="1"/>
  <c r="BO314" i="1" s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BO294" i="1" s="1"/>
  <c r="O294" i="1"/>
  <c r="BN293" i="1"/>
  <c r="BL293" i="1"/>
  <c r="X293" i="1"/>
  <c r="O293" i="1"/>
  <c r="BN292" i="1"/>
  <c r="BL292" i="1"/>
  <c r="X292" i="1"/>
  <c r="BO292" i="1" s="1"/>
  <c r="O292" i="1"/>
  <c r="W290" i="1"/>
  <c r="W289" i="1"/>
  <c r="BN288" i="1"/>
  <c r="BL288" i="1"/>
  <c r="X288" i="1"/>
  <c r="BO288" i="1" s="1"/>
  <c r="O288" i="1"/>
  <c r="BN287" i="1"/>
  <c r="BL287" i="1"/>
  <c r="X287" i="1"/>
  <c r="BN286" i="1"/>
  <c r="BL286" i="1"/>
  <c r="X286" i="1"/>
  <c r="X290" i="1" s="1"/>
  <c r="W284" i="1"/>
  <c r="W283" i="1"/>
  <c r="BN282" i="1"/>
  <c r="BL282" i="1"/>
  <c r="X282" i="1"/>
  <c r="BO282" i="1" s="1"/>
  <c r="O282" i="1"/>
  <c r="BN281" i="1"/>
  <c r="BL281" i="1"/>
  <c r="X281" i="1"/>
  <c r="BO281" i="1" s="1"/>
  <c r="O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BO275" i="1" s="1"/>
  <c r="O275" i="1"/>
  <c r="BN274" i="1"/>
  <c r="BL274" i="1"/>
  <c r="X274" i="1"/>
  <c r="BO274" i="1" s="1"/>
  <c r="O274" i="1"/>
  <c r="BN273" i="1"/>
  <c r="BL273" i="1"/>
  <c r="X273" i="1"/>
  <c r="BO273" i="1" s="1"/>
  <c r="O273" i="1"/>
  <c r="BN272" i="1"/>
  <c r="BL272" i="1"/>
  <c r="X272" i="1"/>
  <c r="O272" i="1"/>
  <c r="BN271" i="1"/>
  <c r="BL271" i="1"/>
  <c r="X271" i="1"/>
  <c r="BO271" i="1" s="1"/>
  <c r="O271" i="1"/>
  <c r="BN270" i="1"/>
  <c r="BL270" i="1"/>
  <c r="X270" i="1"/>
  <c r="X278" i="1" s="1"/>
  <c r="O270" i="1"/>
  <c r="W268" i="1"/>
  <c r="W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X268" i="1" s="1"/>
  <c r="O264" i="1"/>
  <c r="W262" i="1"/>
  <c r="W261" i="1"/>
  <c r="BN260" i="1"/>
  <c r="BL260" i="1"/>
  <c r="X260" i="1"/>
  <c r="O260" i="1"/>
  <c r="BN259" i="1"/>
  <c r="BL259" i="1"/>
  <c r="X259" i="1"/>
  <c r="BO259" i="1" s="1"/>
  <c r="O259" i="1"/>
  <c r="BN258" i="1"/>
  <c r="BL258" i="1"/>
  <c r="X258" i="1"/>
  <c r="BO258" i="1" s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W249" i="1"/>
  <c r="W248" i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BN244" i="1"/>
  <c r="BL244" i="1"/>
  <c r="X244" i="1"/>
  <c r="BO244" i="1" s="1"/>
  <c r="BN243" i="1"/>
  <c r="BL243" i="1"/>
  <c r="X243" i="1"/>
  <c r="X248" i="1" s="1"/>
  <c r="W240" i="1"/>
  <c r="W239" i="1"/>
  <c r="BN238" i="1"/>
  <c r="BL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BN235" i="1"/>
  <c r="BL235" i="1"/>
  <c r="X235" i="1"/>
  <c r="O235" i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BO232" i="1" s="1"/>
  <c r="BN231" i="1"/>
  <c r="BL231" i="1"/>
  <c r="X231" i="1"/>
  <c r="O231" i="1"/>
  <c r="W228" i="1"/>
  <c r="W227" i="1"/>
  <c r="BN226" i="1"/>
  <c r="BL226" i="1"/>
  <c r="X226" i="1"/>
  <c r="BO226" i="1" s="1"/>
  <c r="O226" i="1"/>
  <c r="BN225" i="1"/>
  <c r="BL225" i="1"/>
  <c r="X225" i="1"/>
  <c r="X227" i="1" s="1"/>
  <c r="O225" i="1"/>
  <c r="W223" i="1"/>
  <c r="W222" i="1"/>
  <c r="BN221" i="1"/>
  <c r="BL221" i="1"/>
  <c r="X221" i="1"/>
  <c r="O221" i="1"/>
  <c r="BN220" i="1"/>
  <c r="BL220" i="1"/>
  <c r="X220" i="1"/>
  <c r="BO220" i="1" s="1"/>
  <c r="O220" i="1"/>
  <c r="BN219" i="1"/>
  <c r="BL219" i="1"/>
  <c r="X219" i="1"/>
  <c r="BO219" i="1" s="1"/>
  <c r="O219" i="1"/>
  <c r="BN218" i="1"/>
  <c r="BL218" i="1"/>
  <c r="X218" i="1"/>
  <c r="BO218" i="1" s="1"/>
  <c r="O218" i="1"/>
  <c r="BN217" i="1"/>
  <c r="BL217" i="1"/>
  <c r="X217" i="1"/>
  <c r="BN216" i="1"/>
  <c r="BL216" i="1"/>
  <c r="X216" i="1"/>
  <c r="O216" i="1"/>
  <c r="BN215" i="1"/>
  <c r="BL215" i="1"/>
  <c r="X215" i="1"/>
  <c r="BO215" i="1" s="1"/>
  <c r="O215" i="1"/>
  <c r="BN214" i="1"/>
  <c r="BL214" i="1"/>
  <c r="X214" i="1"/>
  <c r="BO214" i="1" s="1"/>
  <c r="BN213" i="1"/>
  <c r="BL213" i="1"/>
  <c r="X213" i="1"/>
  <c r="BO213" i="1" s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O206" i="1"/>
  <c r="BN205" i="1"/>
  <c r="BL205" i="1"/>
  <c r="X205" i="1"/>
  <c r="BO205" i="1" s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BN186" i="1"/>
  <c r="BL186" i="1"/>
  <c r="X186" i="1"/>
  <c r="O186" i="1"/>
  <c r="BN185" i="1"/>
  <c r="BL185" i="1"/>
  <c r="X185" i="1"/>
  <c r="O185" i="1"/>
  <c r="W183" i="1"/>
  <c r="W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BO179" i="1" s="1"/>
  <c r="O179" i="1"/>
  <c r="BN178" i="1"/>
  <c r="BL178" i="1"/>
  <c r="X178" i="1"/>
  <c r="BO178" i="1" s="1"/>
  <c r="O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N164" i="1"/>
  <c r="BL164" i="1"/>
  <c r="X164" i="1"/>
  <c r="BO164" i="1" s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BN133" i="1"/>
  <c r="BL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X93" i="1" s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N53" i="1"/>
  <c r="BL53" i="1"/>
  <c r="X53" i="1"/>
  <c r="C559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Y61" i="1" l="1"/>
  <c r="BM61" i="1"/>
  <c r="Y62" i="1"/>
  <c r="BM62" i="1"/>
  <c r="Y109" i="1"/>
  <c r="BM109" i="1"/>
  <c r="Y178" i="1"/>
  <c r="BM178" i="1"/>
  <c r="Y276" i="1"/>
  <c r="BM276" i="1"/>
  <c r="Y281" i="1"/>
  <c r="BM281" i="1"/>
  <c r="Y286" i="1"/>
  <c r="BM286" i="1"/>
  <c r="BO286" i="1"/>
  <c r="Y288" i="1"/>
  <c r="BM288" i="1"/>
  <c r="X289" i="1"/>
  <c r="Y292" i="1"/>
  <c r="BM292" i="1"/>
  <c r="BO195" i="1"/>
  <c r="BM195" i="1"/>
  <c r="Y195" i="1"/>
  <c r="BO199" i="1"/>
  <c r="BM199" i="1"/>
  <c r="Y199" i="1"/>
  <c r="BO207" i="1"/>
  <c r="BM207" i="1"/>
  <c r="Y207" i="1"/>
  <c r="BO216" i="1"/>
  <c r="BM216" i="1"/>
  <c r="Y216" i="1"/>
  <c r="BO266" i="1"/>
  <c r="BM266" i="1"/>
  <c r="Y266" i="1"/>
  <c r="BO387" i="1"/>
  <c r="BM387" i="1"/>
  <c r="Y387" i="1"/>
  <c r="BO393" i="1"/>
  <c r="BM393" i="1"/>
  <c r="Y393" i="1"/>
  <c r="BO413" i="1"/>
  <c r="BM413" i="1"/>
  <c r="Y413" i="1"/>
  <c r="BO434" i="1"/>
  <c r="BM434" i="1"/>
  <c r="Y434" i="1"/>
  <c r="BO460" i="1"/>
  <c r="BM460" i="1"/>
  <c r="Y460" i="1"/>
  <c r="BO474" i="1"/>
  <c r="BM474" i="1"/>
  <c r="Y474" i="1"/>
  <c r="BO194" i="1"/>
  <c r="BM194" i="1"/>
  <c r="BO197" i="1"/>
  <c r="BM197" i="1"/>
  <c r="Y197" i="1"/>
  <c r="W553" i="1"/>
  <c r="Y28" i="1"/>
  <c r="BM28" i="1"/>
  <c r="Y73" i="1"/>
  <c r="BM73" i="1"/>
  <c r="Y97" i="1"/>
  <c r="BM97" i="1"/>
  <c r="Y125" i="1"/>
  <c r="BM125" i="1"/>
  <c r="Y164" i="1"/>
  <c r="BM164" i="1"/>
  <c r="Y194" i="1"/>
  <c r="BO196" i="1"/>
  <c r="BM196" i="1"/>
  <c r="Y196" i="1"/>
  <c r="BO198" i="1"/>
  <c r="BM198" i="1"/>
  <c r="Y198" i="1"/>
  <c r="BO206" i="1"/>
  <c r="BM206" i="1"/>
  <c r="Y206" i="1"/>
  <c r="BO208" i="1"/>
  <c r="BM208" i="1"/>
  <c r="Y208" i="1"/>
  <c r="BO217" i="1"/>
  <c r="BM217" i="1"/>
  <c r="Y217" i="1"/>
  <c r="BO326" i="1"/>
  <c r="BM326" i="1"/>
  <c r="Y326" i="1"/>
  <c r="BO332" i="1"/>
  <c r="BM332" i="1"/>
  <c r="Y332" i="1"/>
  <c r="BO388" i="1"/>
  <c r="BM388" i="1"/>
  <c r="Y388" i="1"/>
  <c r="BO394" i="1"/>
  <c r="BM394" i="1"/>
  <c r="Y394" i="1"/>
  <c r="BO433" i="1"/>
  <c r="BM433" i="1"/>
  <c r="Y433" i="1"/>
  <c r="BO454" i="1"/>
  <c r="BM454" i="1"/>
  <c r="Y454" i="1"/>
  <c r="X467" i="1"/>
  <c r="X466" i="1"/>
  <c r="BO465" i="1"/>
  <c r="BM465" i="1"/>
  <c r="Y465" i="1"/>
  <c r="Y466" i="1" s="1"/>
  <c r="BO471" i="1"/>
  <c r="BM471" i="1"/>
  <c r="Y471" i="1"/>
  <c r="BO485" i="1"/>
  <c r="BM485" i="1"/>
  <c r="Y485" i="1"/>
  <c r="BO489" i="1"/>
  <c r="BM489" i="1"/>
  <c r="Y489" i="1"/>
  <c r="X210" i="1"/>
  <c r="BO101" i="1"/>
  <c r="BM101" i="1"/>
  <c r="BO113" i="1"/>
  <c r="BM113" i="1"/>
  <c r="Y113" i="1"/>
  <c r="BO157" i="1"/>
  <c r="BM157" i="1"/>
  <c r="Y157" i="1"/>
  <c r="BO186" i="1"/>
  <c r="BM186" i="1"/>
  <c r="Y186" i="1"/>
  <c r="BO190" i="1"/>
  <c r="BM190" i="1"/>
  <c r="Y190" i="1"/>
  <c r="BO235" i="1"/>
  <c r="BM235" i="1"/>
  <c r="Y235" i="1"/>
  <c r="BO260" i="1"/>
  <c r="BM260" i="1"/>
  <c r="Y260" i="1"/>
  <c r="O559" i="1"/>
  <c r="X300" i="1"/>
  <c r="BO299" i="1"/>
  <c r="BM299" i="1"/>
  <c r="Y299" i="1"/>
  <c r="Y300" i="1" s="1"/>
  <c r="X305" i="1"/>
  <c r="X304" i="1"/>
  <c r="BO303" i="1"/>
  <c r="BM303" i="1"/>
  <c r="Y303" i="1"/>
  <c r="Y304" i="1" s="1"/>
  <c r="X309" i="1"/>
  <c r="BO308" i="1"/>
  <c r="BM308" i="1"/>
  <c r="Y308" i="1"/>
  <c r="Y309" i="1" s="1"/>
  <c r="BO312" i="1"/>
  <c r="BM312" i="1"/>
  <c r="Y312" i="1"/>
  <c r="BO363" i="1"/>
  <c r="BM363" i="1"/>
  <c r="Y363" i="1"/>
  <c r="BO375" i="1"/>
  <c r="BM375" i="1"/>
  <c r="Y375" i="1"/>
  <c r="BO401" i="1"/>
  <c r="BM401" i="1"/>
  <c r="Y401" i="1"/>
  <c r="BO405" i="1"/>
  <c r="BM405" i="1"/>
  <c r="Y405" i="1"/>
  <c r="Y54" i="1"/>
  <c r="BM54" i="1"/>
  <c r="Y69" i="1"/>
  <c r="BM69" i="1"/>
  <c r="Y77" i="1"/>
  <c r="BM77" i="1"/>
  <c r="Y85" i="1"/>
  <c r="BM85" i="1"/>
  <c r="Y101" i="1"/>
  <c r="BO134" i="1"/>
  <c r="BM134" i="1"/>
  <c r="Y134" i="1"/>
  <c r="BO174" i="1"/>
  <c r="BM174" i="1"/>
  <c r="Y174" i="1"/>
  <c r="BO187" i="1"/>
  <c r="BM187" i="1"/>
  <c r="Y187" i="1"/>
  <c r="BO221" i="1"/>
  <c r="BM221" i="1"/>
  <c r="Y221" i="1"/>
  <c r="BO236" i="1"/>
  <c r="BM236" i="1"/>
  <c r="Y236" i="1"/>
  <c r="BO272" i="1"/>
  <c r="BM272" i="1"/>
  <c r="Y272" i="1"/>
  <c r="BO340" i="1"/>
  <c r="BM340" i="1"/>
  <c r="Y340" i="1"/>
  <c r="BO344" i="1"/>
  <c r="BM344" i="1"/>
  <c r="Y344" i="1"/>
  <c r="BO400" i="1"/>
  <c r="BM400" i="1"/>
  <c r="Y400" i="1"/>
  <c r="BO402" i="1"/>
  <c r="BM402" i="1"/>
  <c r="Y402" i="1"/>
  <c r="BO493" i="1"/>
  <c r="BM493" i="1"/>
  <c r="Y493" i="1"/>
  <c r="BO494" i="1"/>
  <c r="BM494" i="1"/>
  <c r="Y494" i="1"/>
  <c r="X121" i="1"/>
  <c r="Y369" i="1"/>
  <c r="BM369" i="1"/>
  <c r="Y328" i="1"/>
  <c r="BM328" i="1"/>
  <c r="BO330" i="1"/>
  <c r="BM330" i="1"/>
  <c r="Y330" i="1"/>
  <c r="BO346" i="1"/>
  <c r="BM346" i="1"/>
  <c r="Y346" i="1"/>
  <c r="BO350" i="1"/>
  <c r="BM350" i="1"/>
  <c r="Y350" i="1"/>
  <c r="BO371" i="1"/>
  <c r="BM371" i="1"/>
  <c r="Y371" i="1"/>
  <c r="BO396" i="1"/>
  <c r="BM396" i="1"/>
  <c r="Y396" i="1"/>
  <c r="BO398" i="1"/>
  <c r="BM398" i="1"/>
  <c r="Y398" i="1"/>
  <c r="BO419" i="1"/>
  <c r="BM419" i="1"/>
  <c r="Y419" i="1"/>
  <c r="BO430" i="1"/>
  <c r="BM430" i="1"/>
  <c r="Y430" i="1"/>
  <c r="BO476" i="1"/>
  <c r="BM476" i="1"/>
  <c r="Y476" i="1"/>
  <c r="BO491" i="1"/>
  <c r="BM491" i="1"/>
  <c r="Y491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Y22" i="1"/>
  <c r="BM22" i="1"/>
  <c r="X36" i="1"/>
  <c r="Y30" i="1"/>
  <c r="BM30" i="1"/>
  <c r="Y31" i="1"/>
  <c r="BM31" i="1"/>
  <c r="Y34" i="1"/>
  <c r="BM34" i="1"/>
  <c r="Y59" i="1"/>
  <c r="BM59" i="1"/>
  <c r="BO59" i="1"/>
  <c r="Y67" i="1"/>
  <c r="BM67" i="1"/>
  <c r="Y71" i="1"/>
  <c r="BM71" i="1"/>
  <c r="Y75" i="1"/>
  <c r="BM75" i="1"/>
  <c r="Y79" i="1"/>
  <c r="BM79" i="1"/>
  <c r="Y83" i="1"/>
  <c r="BM83" i="1"/>
  <c r="Y91" i="1"/>
  <c r="BM91" i="1"/>
  <c r="X103" i="1"/>
  <c r="Y99" i="1"/>
  <c r="BM99" i="1"/>
  <c r="Y107" i="1"/>
  <c r="BM107" i="1"/>
  <c r="Y111" i="1"/>
  <c r="BM111" i="1"/>
  <c r="Y117" i="1"/>
  <c r="BM117" i="1"/>
  <c r="X129" i="1"/>
  <c r="Y127" i="1"/>
  <c r="BM127" i="1"/>
  <c r="F559" i="1"/>
  <c r="Y136" i="1"/>
  <c r="BM136" i="1"/>
  <c r="G559" i="1"/>
  <c r="H559" i="1"/>
  <c r="Y155" i="1"/>
  <c r="BM155" i="1"/>
  <c r="Y159" i="1"/>
  <c r="BM159" i="1"/>
  <c r="Y170" i="1"/>
  <c r="BM170" i="1"/>
  <c r="X182" i="1"/>
  <c r="Y176" i="1"/>
  <c r="BM176" i="1"/>
  <c r="Y180" i="1"/>
  <c r="BM180" i="1"/>
  <c r="X201" i="1"/>
  <c r="Y192" i="1"/>
  <c r="BM192" i="1"/>
  <c r="Y213" i="1"/>
  <c r="BM213" i="1"/>
  <c r="Y214" i="1"/>
  <c r="BM214" i="1"/>
  <c r="Y219" i="1"/>
  <c r="BM219" i="1"/>
  <c r="Y225" i="1"/>
  <c r="BM225" i="1"/>
  <c r="BO225" i="1"/>
  <c r="K559" i="1"/>
  <c r="Y233" i="1"/>
  <c r="BM233" i="1"/>
  <c r="Y238" i="1"/>
  <c r="BM238" i="1"/>
  <c r="Y258" i="1"/>
  <c r="BM258" i="1"/>
  <c r="Y264" i="1"/>
  <c r="BM264" i="1"/>
  <c r="BO264" i="1"/>
  <c r="Y270" i="1"/>
  <c r="BM270" i="1"/>
  <c r="BO270" i="1"/>
  <c r="Y274" i="1"/>
  <c r="BM274" i="1"/>
  <c r="X283" i="1"/>
  <c r="Y294" i="1"/>
  <c r="BM294" i="1"/>
  <c r="X316" i="1"/>
  <c r="Y314" i="1"/>
  <c r="BM314" i="1"/>
  <c r="X315" i="1"/>
  <c r="Y318" i="1"/>
  <c r="Y319" i="1" s="1"/>
  <c r="BM318" i="1"/>
  <c r="BO318" i="1"/>
  <c r="X319" i="1"/>
  <c r="Y324" i="1"/>
  <c r="BM324" i="1"/>
  <c r="BO334" i="1"/>
  <c r="BM334" i="1"/>
  <c r="Y334" i="1"/>
  <c r="X365" i="1"/>
  <c r="BO361" i="1"/>
  <c r="BM361" i="1"/>
  <c r="Y361" i="1"/>
  <c r="BO383" i="1"/>
  <c r="BM383" i="1"/>
  <c r="Y383" i="1"/>
  <c r="BO397" i="1"/>
  <c r="BM397" i="1"/>
  <c r="Y397" i="1"/>
  <c r="BO409" i="1"/>
  <c r="BM409" i="1"/>
  <c r="Y409" i="1"/>
  <c r="X426" i="1"/>
  <c r="BO425" i="1"/>
  <c r="BM425" i="1"/>
  <c r="Y425" i="1"/>
  <c r="Y426" i="1" s="1"/>
  <c r="X437" i="1"/>
  <c r="BO429" i="1"/>
  <c r="BM429" i="1"/>
  <c r="Y429" i="1"/>
  <c r="BO431" i="1"/>
  <c r="BM431" i="1"/>
  <c r="Y431" i="1"/>
  <c r="BO479" i="1"/>
  <c r="BM479" i="1"/>
  <c r="Y479" i="1"/>
  <c r="BO498" i="1"/>
  <c r="BM498" i="1"/>
  <c r="Y498" i="1"/>
  <c r="BO523" i="1"/>
  <c r="BM523" i="1"/>
  <c r="Y523" i="1"/>
  <c r="BO525" i="1"/>
  <c r="BM525" i="1"/>
  <c r="Y525" i="1"/>
  <c r="X348" i="1"/>
  <c r="X347" i="1"/>
  <c r="X411" i="1"/>
  <c r="Y367" i="1"/>
  <c r="BM367" i="1"/>
  <c r="F9" i="1"/>
  <c r="J9" i="1"/>
  <c r="F10" i="1"/>
  <c r="X25" i="1"/>
  <c r="X37" i="1"/>
  <c r="X41" i="1"/>
  <c r="X45" i="1"/>
  <c r="X49" i="1"/>
  <c r="X55" i="1"/>
  <c r="X63" i="1"/>
  <c r="X88" i="1"/>
  <c r="X94" i="1"/>
  <c r="X104" i="1"/>
  <c r="X122" i="1"/>
  <c r="X130" i="1"/>
  <c r="X139" i="1"/>
  <c r="X149" i="1"/>
  <c r="X160" i="1"/>
  <c r="X167" i="1"/>
  <c r="X171" i="1"/>
  <c r="X183" i="1"/>
  <c r="X202" i="1"/>
  <c r="X209" i="1"/>
  <c r="X222" i="1"/>
  <c r="X228" i="1"/>
  <c r="X239" i="1"/>
  <c r="X249" i="1"/>
  <c r="X261" i="1"/>
  <c r="X267" i="1"/>
  <c r="X277" i="1"/>
  <c r="X284" i="1"/>
  <c r="BO293" i="1"/>
  <c r="BM293" i="1"/>
  <c r="Y293" i="1"/>
  <c r="BO325" i="1"/>
  <c r="BM325" i="1"/>
  <c r="Y325" i="1"/>
  <c r="BO329" i="1"/>
  <c r="BM329" i="1"/>
  <c r="Y329" i="1"/>
  <c r="BO333" i="1"/>
  <c r="BM333" i="1"/>
  <c r="Y333" i="1"/>
  <c r="BO368" i="1"/>
  <c r="BM368" i="1"/>
  <c r="Y368" i="1"/>
  <c r="X372" i="1"/>
  <c r="BO376" i="1"/>
  <c r="BM376" i="1"/>
  <c r="Y376" i="1"/>
  <c r="Y377" i="1" s="1"/>
  <c r="X378" i="1"/>
  <c r="S559" i="1"/>
  <c r="X385" i="1"/>
  <c r="BO382" i="1"/>
  <c r="BM382" i="1"/>
  <c r="Y382" i="1"/>
  <c r="Y384" i="1" s="1"/>
  <c r="X384" i="1"/>
  <c r="L559" i="1"/>
  <c r="H9" i="1"/>
  <c r="B559" i="1"/>
  <c r="W550" i="1"/>
  <c r="W551" i="1"/>
  <c r="Y23" i="1"/>
  <c r="Y24" i="1" s="1"/>
  <c r="BM23" i="1"/>
  <c r="X24" i="1"/>
  <c r="W549" i="1"/>
  <c r="Y27" i="1"/>
  <c r="BM27" i="1"/>
  <c r="BO27" i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Y60" i="1"/>
  <c r="BM60" i="1"/>
  <c r="X64" i="1"/>
  <c r="E559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Y96" i="1"/>
  <c r="BM96" i="1"/>
  <c r="BO96" i="1"/>
  <c r="Y98" i="1"/>
  <c r="BM98" i="1"/>
  <c r="Y100" i="1"/>
  <c r="BM100" i="1"/>
  <c r="Y102" i="1"/>
  <c r="BM102" i="1"/>
  <c r="Y106" i="1"/>
  <c r="BM106" i="1"/>
  <c r="BO106" i="1"/>
  <c r="Y108" i="1"/>
  <c r="BM108" i="1"/>
  <c r="Y110" i="1"/>
  <c r="BM110" i="1"/>
  <c r="Y112" i="1"/>
  <c r="BM112" i="1"/>
  <c r="Y114" i="1"/>
  <c r="BM114" i="1"/>
  <c r="Y115" i="1"/>
  <c r="BM115" i="1"/>
  <c r="Y116" i="1"/>
  <c r="BM116" i="1"/>
  <c r="Y118" i="1"/>
  <c r="BM118" i="1"/>
  <c r="Y119" i="1"/>
  <c r="BM119" i="1"/>
  <c r="Y120" i="1"/>
  <c r="BM120" i="1"/>
  <c r="Y124" i="1"/>
  <c r="BM124" i="1"/>
  <c r="BO124" i="1"/>
  <c r="Y126" i="1"/>
  <c r="BM126" i="1"/>
  <c r="Y128" i="1"/>
  <c r="BM128" i="1"/>
  <c r="Y133" i="1"/>
  <c r="BM133" i="1"/>
  <c r="BO133" i="1"/>
  <c r="Y135" i="1"/>
  <c r="BM135" i="1"/>
  <c r="Y137" i="1"/>
  <c r="BM137" i="1"/>
  <c r="X138" i="1"/>
  <c r="Y143" i="1"/>
  <c r="BM143" i="1"/>
  <c r="BO143" i="1"/>
  <c r="Y144" i="1"/>
  <c r="BM144" i="1"/>
  <c r="Y145" i="1"/>
  <c r="BM145" i="1"/>
  <c r="Y146" i="1"/>
  <c r="BM146" i="1"/>
  <c r="Y147" i="1"/>
  <c r="BM147" i="1"/>
  <c r="X148" i="1"/>
  <c r="Y152" i="1"/>
  <c r="BM152" i="1"/>
  <c r="BO152" i="1"/>
  <c r="Y154" i="1"/>
  <c r="BM154" i="1"/>
  <c r="Y156" i="1"/>
  <c r="BM156" i="1"/>
  <c r="Y158" i="1"/>
  <c r="BM158" i="1"/>
  <c r="X161" i="1"/>
  <c r="I559" i="1"/>
  <c r="Y165" i="1"/>
  <c r="Y166" i="1" s="1"/>
  <c r="BM165" i="1"/>
  <c r="X166" i="1"/>
  <c r="Y169" i="1"/>
  <c r="Y171" i="1" s="1"/>
  <c r="BM169" i="1"/>
  <c r="BO169" i="1"/>
  <c r="Y175" i="1"/>
  <c r="BM175" i="1"/>
  <c r="Y177" i="1"/>
  <c r="BM177" i="1"/>
  <c r="Y179" i="1"/>
  <c r="BM179" i="1"/>
  <c r="Y181" i="1"/>
  <c r="BM181" i="1"/>
  <c r="Y185" i="1"/>
  <c r="BM185" i="1"/>
  <c r="BO185" i="1"/>
  <c r="Y188" i="1"/>
  <c r="BM188" i="1"/>
  <c r="Y189" i="1"/>
  <c r="BM189" i="1"/>
  <c r="Y191" i="1"/>
  <c r="BM191" i="1"/>
  <c r="Y193" i="1"/>
  <c r="BM193" i="1"/>
  <c r="Y200" i="1"/>
  <c r="BM200" i="1"/>
  <c r="Y204" i="1"/>
  <c r="BM204" i="1"/>
  <c r="BO204" i="1"/>
  <c r="Y205" i="1"/>
  <c r="BM205" i="1"/>
  <c r="J559" i="1"/>
  <c r="Y215" i="1"/>
  <c r="BM215" i="1"/>
  <c r="Y218" i="1"/>
  <c r="BM218" i="1"/>
  <c r="Y220" i="1"/>
  <c r="BM220" i="1"/>
  <c r="X223" i="1"/>
  <c r="Y226" i="1"/>
  <c r="BM226" i="1"/>
  <c r="Y231" i="1"/>
  <c r="BM231" i="1"/>
  <c r="BO231" i="1"/>
  <c r="Y232" i="1"/>
  <c r="BM232" i="1"/>
  <c r="Y234" i="1"/>
  <c r="BM234" i="1"/>
  <c r="Y237" i="1"/>
  <c r="BM237" i="1"/>
  <c r="X240" i="1"/>
  <c r="Y243" i="1"/>
  <c r="BM243" i="1"/>
  <c r="BO243" i="1"/>
  <c r="Y244" i="1"/>
  <c r="BM244" i="1"/>
  <c r="Y245" i="1"/>
  <c r="BM245" i="1"/>
  <c r="Y246" i="1"/>
  <c r="BM246" i="1"/>
  <c r="Y247" i="1"/>
  <c r="BM247" i="1"/>
  <c r="N559" i="1"/>
  <c r="Y257" i="1"/>
  <c r="BM257" i="1"/>
  <c r="Y259" i="1"/>
  <c r="BM259" i="1"/>
  <c r="X262" i="1"/>
  <c r="Y265" i="1"/>
  <c r="Y267" i="1" s="1"/>
  <c r="BM265" i="1"/>
  <c r="Y271" i="1"/>
  <c r="BM271" i="1"/>
  <c r="Y273" i="1"/>
  <c r="BM273" i="1"/>
  <c r="Y275" i="1"/>
  <c r="BM275" i="1"/>
  <c r="Y280" i="1"/>
  <c r="BM280" i="1"/>
  <c r="BO280" i="1"/>
  <c r="Y282" i="1"/>
  <c r="BM282" i="1"/>
  <c r="BO287" i="1"/>
  <c r="BM287" i="1"/>
  <c r="Y287" i="1"/>
  <c r="Y289" i="1" s="1"/>
  <c r="X296" i="1"/>
  <c r="X295" i="1"/>
  <c r="BO313" i="1"/>
  <c r="BM313" i="1"/>
  <c r="Y313" i="1"/>
  <c r="Y315" i="1" s="1"/>
  <c r="Q559" i="1"/>
  <c r="BO327" i="1"/>
  <c r="BM327" i="1"/>
  <c r="Y327" i="1"/>
  <c r="BO331" i="1"/>
  <c r="BM331" i="1"/>
  <c r="Y331" i="1"/>
  <c r="BO335" i="1"/>
  <c r="BM335" i="1"/>
  <c r="Y335" i="1"/>
  <c r="X337" i="1"/>
  <c r="X342" i="1"/>
  <c r="BO339" i="1"/>
  <c r="BM339" i="1"/>
  <c r="Y339" i="1"/>
  <c r="Y341" i="1" s="1"/>
  <c r="BO351" i="1"/>
  <c r="BM351" i="1"/>
  <c r="Y351" i="1"/>
  <c r="X353" i="1"/>
  <c r="R559" i="1"/>
  <c r="X359" i="1"/>
  <c r="BO356" i="1"/>
  <c r="BM356" i="1"/>
  <c r="Y356" i="1"/>
  <c r="Y358" i="1" s="1"/>
  <c r="X358" i="1"/>
  <c r="BO390" i="1"/>
  <c r="BM390" i="1"/>
  <c r="Y390" i="1"/>
  <c r="BO392" i="1"/>
  <c r="BM392" i="1"/>
  <c r="Y392" i="1"/>
  <c r="BO399" i="1"/>
  <c r="BM399" i="1"/>
  <c r="Y399" i="1"/>
  <c r="BO404" i="1"/>
  <c r="BM404" i="1"/>
  <c r="Y404" i="1"/>
  <c r="BO407" i="1"/>
  <c r="BM407" i="1"/>
  <c r="Y407" i="1"/>
  <c r="X410" i="1"/>
  <c r="BO414" i="1"/>
  <c r="BM414" i="1"/>
  <c r="Y414" i="1"/>
  <c r="X416" i="1"/>
  <c r="X421" i="1"/>
  <c r="BO418" i="1"/>
  <c r="BM418" i="1"/>
  <c r="Y418" i="1"/>
  <c r="X422" i="1"/>
  <c r="BO435" i="1"/>
  <c r="BM435" i="1"/>
  <c r="Y435" i="1"/>
  <c r="BO455" i="1"/>
  <c r="BM455" i="1"/>
  <c r="Y455" i="1"/>
  <c r="X457" i="1"/>
  <c r="BO461" i="1"/>
  <c r="BM461" i="1"/>
  <c r="Y461" i="1"/>
  <c r="X463" i="1"/>
  <c r="BO472" i="1"/>
  <c r="BM472" i="1"/>
  <c r="Y472" i="1"/>
  <c r="X482" i="1"/>
  <c r="BO475" i="1"/>
  <c r="BM475" i="1"/>
  <c r="Y475" i="1"/>
  <c r="BO478" i="1"/>
  <c r="BM478" i="1"/>
  <c r="Y478" i="1"/>
  <c r="BO490" i="1"/>
  <c r="BM490" i="1"/>
  <c r="Y490" i="1"/>
  <c r="X495" i="1"/>
  <c r="BO499" i="1"/>
  <c r="BM499" i="1"/>
  <c r="Y499" i="1"/>
  <c r="X501" i="1"/>
  <c r="U559" i="1"/>
  <c r="X301" i="1"/>
  <c r="P559" i="1"/>
  <c r="X310" i="1"/>
  <c r="X336" i="1"/>
  <c r="BO345" i="1"/>
  <c r="BM345" i="1"/>
  <c r="Y345" i="1"/>
  <c r="X352" i="1"/>
  <c r="BO362" i="1"/>
  <c r="BM362" i="1"/>
  <c r="Y362" i="1"/>
  <c r="X373" i="1"/>
  <c r="BO370" i="1"/>
  <c r="BM370" i="1"/>
  <c r="Y370" i="1"/>
  <c r="X377" i="1"/>
  <c r="BO389" i="1"/>
  <c r="BM389" i="1"/>
  <c r="Y389" i="1"/>
  <c r="BO391" i="1"/>
  <c r="BM391" i="1"/>
  <c r="Y391" i="1"/>
  <c r="BO395" i="1"/>
  <c r="BM395" i="1"/>
  <c r="Y395" i="1"/>
  <c r="BO403" i="1"/>
  <c r="BM403" i="1"/>
  <c r="Y403" i="1"/>
  <c r="BO406" i="1"/>
  <c r="BM406" i="1"/>
  <c r="Y406" i="1"/>
  <c r="BO408" i="1"/>
  <c r="BM408" i="1"/>
  <c r="Y408" i="1"/>
  <c r="X415" i="1"/>
  <c r="BO420" i="1"/>
  <c r="BM420" i="1"/>
  <c r="Y420" i="1"/>
  <c r="BO432" i="1"/>
  <c r="BM432" i="1"/>
  <c r="Y432" i="1"/>
  <c r="BO436" i="1"/>
  <c r="BM436" i="1"/>
  <c r="Y436" i="1"/>
  <c r="X438" i="1"/>
  <c r="X441" i="1"/>
  <c r="BO440" i="1"/>
  <c r="BM440" i="1"/>
  <c r="Y440" i="1"/>
  <c r="Y441" i="1" s="1"/>
  <c r="X442" i="1"/>
  <c r="X445" i="1"/>
  <c r="BO444" i="1"/>
  <c r="BM444" i="1"/>
  <c r="Y444" i="1"/>
  <c r="Y445" i="1" s="1"/>
  <c r="X446" i="1"/>
  <c r="X449" i="1"/>
  <c r="BO448" i="1"/>
  <c r="BM448" i="1"/>
  <c r="Y448" i="1"/>
  <c r="Y449" i="1" s="1"/>
  <c r="X450" i="1"/>
  <c r="X456" i="1"/>
  <c r="BO453" i="1"/>
  <c r="BM453" i="1"/>
  <c r="Y453" i="1"/>
  <c r="W559" i="1"/>
  <c r="BO473" i="1"/>
  <c r="BM473" i="1"/>
  <c r="Y473" i="1"/>
  <c r="BO477" i="1"/>
  <c r="BM477" i="1"/>
  <c r="Y477" i="1"/>
  <c r="BO480" i="1"/>
  <c r="BM480" i="1"/>
  <c r="Y480" i="1"/>
  <c r="X487" i="1"/>
  <c r="BO484" i="1"/>
  <c r="BM484" i="1"/>
  <c r="Y484" i="1"/>
  <c r="BO492" i="1"/>
  <c r="BM492" i="1"/>
  <c r="Y492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35" i="1"/>
  <c r="X547" i="1"/>
  <c r="BO543" i="1"/>
  <c r="BM543" i="1"/>
  <c r="Y543" i="1"/>
  <c r="X548" i="1"/>
  <c r="BO545" i="1"/>
  <c r="BM545" i="1"/>
  <c r="Y545" i="1"/>
  <c r="T559" i="1"/>
  <c r="X427" i="1"/>
  <c r="V559" i="1"/>
  <c r="X462" i="1"/>
  <c r="X481" i="1"/>
  <c r="X496" i="1"/>
  <c r="X502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BO532" i="1"/>
  <c r="BM532" i="1"/>
  <c r="Y532" i="1"/>
  <c r="BO544" i="1"/>
  <c r="BM544" i="1"/>
  <c r="Y544" i="1"/>
  <c r="BO546" i="1"/>
  <c r="BM546" i="1"/>
  <c r="Y546" i="1"/>
  <c r="Y486" i="1" l="1"/>
  <c r="Y501" i="1"/>
  <c r="Y462" i="1"/>
  <c r="Y415" i="1"/>
  <c r="Y352" i="1"/>
  <c r="Y364" i="1"/>
  <c r="Y456" i="1"/>
  <c r="Y347" i="1"/>
  <c r="Y283" i="1"/>
  <c r="Y209" i="1"/>
  <c r="Y160" i="1"/>
  <c r="Y148" i="1"/>
  <c r="Y138" i="1"/>
  <c r="Y121" i="1"/>
  <c r="Y93" i="1"/>
  <c r="Y295" i="1"/>
  <c r="Y421" i="1"/>
  <c r="Y277" i="1"/>
  <c r="Y222" i="1"/>
  <c r="Y527" i="1"/>
  <c r="Y534" i="1"/>
  <c r="Y495" i="1"/>
  <c r="Y437" i="1"/>
  <c r="Y410" i="1"/>
  <c r="Y372" i="1"/>
  <c r="Y261" i="1"/>
  <c r="Y227" i="1"/>
  <c r="Y182" i="1"/>
  <c r="Y87" i="1"/>
  <c r="Y63" i="1"/>
  <c r="Y336" i="1"/>
  <c r="X550" i="1"/>
  <c r="Y481" i="1"/>
  <c r="X551" i="1"/>
  <c r="Y519" i="1"/>
  <c r="Y547" i="1"/>
  <c r="Y248" i="1"/>
  <c r="Y239" i="1"/>
  <c r="Y201" i="1"/>
  <c r="Y129" i="1"/>
  <c r="Y103" i="1"/>
  <c r="Y36" i="1"/>
  <c r="X553" i="1"/>
  <c r="W552" i="1"/>
  <c r="X549" i="1"/>
  <c r="Y554" i="1" l="1"/>
  <c r="X552" i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<sst xmlns="http://schemas.openxmlformats.org/spreadsheetml/2006/main" count="2424" uniqueCount="815">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</sst>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68" sqref="AA68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10" t="s">
        <v>0</v>
      </c>
      <c r="E1" s="511"/>
      <c r="F1" s="511"/>
      <c r="G1" s="12" t="s">
        <v>1</v>
      </c>
      <c r="H1" s="510" t="s">
        <v>2</v>
      </c>
      <c r="I1" s="511"/>
      <c r="J1" s="511"/>
      <c r="K1" s="511"/>
      <c r="L1" s="511"/>
      <c r="M1" s="511"/>
      <c r="N1" s="511"/>
      <c r="O1" s="511"/>
      <c r="P1" s="511"/>
      <c r="Q1" s="769" t="s">
        <v>3</v>
      </c>
      <c r="R1" s="511"/>
      <c r="S1" s="51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29" t="s">
        <v>8</v>
      </c>
      <c r="B5" s="527"/>
      <c r="C5" s="528"/>
      <c r="D5" s="402"/>
      <c r="E5" s="404"/>
      <c r="F5" s="740" t="s">
        <v>9</v>
      </c>
      <c r="G5" s="528"/>
      <c r="H5" s="402" t="s">
        <v>814</v>
      </c>
      <c r="I5" s="403"/>
      <c r="J5" s="403"/>
      <c r="K5" s="403"/>
      <c r="L5" s="404"/>
      <c r="M5" s="58"/>
      <c r="O5" s="24" t="s">
        <v>10</v>
      </c>
      <c r="P5" s="766">
        <v>45495</v>
      </c>
      <c r="Q5" s="542"/>
      <c r="S5" s="611" t="s">
        <v>11</v>
      </c>
      <c r="T5" s="412"/>
      <c r="U5" s="612" t="s">
        <v>12</v>
      </c>
      <c r="V5" s="542"/>
      <c r="AA5" s="51"/>
      <c r="AB5" s="51"/>
      <c r="AC5" s="51"/>
    </row>
    <row r="6" spans="1:30" s="373" customFormat="1" ht="24" customHeight="1" x14ac:dyDescent="0.2">
      <c r="A6" s="529" t="s">
        <v>13</v>
      </c>
      <c r="B6" s="527"/>
      <c r="C6" s="528"/>
      <c r="D6" s="672" t="s">
        <v>14</v>
      </c>
      <c r="E6" s="673"/>
      <c r="F6" s="673"/>
      <c r="G6" s="673"/>
      <c r="H6" s="673"/>
      <c r="I6" s="673"/>
      <c r="J6" s="673"/>
      <c r="K6" s="673"/>
      <c r="L6" s="542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Понедельник</v>
      </c>
      <c r="Q6" s="388"/>
      <c r="S6" s="411" t="s">
        <v>16</v>
      </c>
      <c r="T6" s="412"/>
      <c r="U6" s="665" t="s">
        <v>17</v>
      </c>
      <c r="V6" s="470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619" t="str">
        <f>IFERROR(VLOOKUP(DeliveryAddress,Table,3,0),1)</f>
        <v>1</v>
      </c>
      <c r="E7" s="620"/>
      <c r="F7" s="620"/>
      <c r="G7" s="620"/>
      <c r="H7" s="620"/>
      <c r="I7" s="620"/>
      <c r="J7" s="620"/>
      <c r="K7" s="620"/>
      <c r="L7" s="458"/>
      <c r="M7" s="60"/>
      <c r="O7" s="24"/>
      <c r="P7" s="42"/>
      <c r="Q7" s="42"/>
      <c r="S7" s="397"/>
      <c r="T7" s="412"/>
      <c r="U7" s="666"/>
      <c r="V7" s="667"/>
      <c r="AA7" s="51"/>
      <c r="AB7" s="51"/>
      <c r="AC7" s="51"/>
    </row>
    <row r="8" spans="1:30" s="373" customFormat="1" ht="25.5" customHeight="1" x14ac:dyDescent="0.2">
      <c r="A8" s="771" t="s">
        <v>18</v>
      </c>
      <c r="B8" s="390"/>
      <c r="C8" s="391"/>
      <c r="D8" s="492"/>
      <c r="E8" s="493"/>
      <c r="F8" s="493"/>
      <c r="G8" s="493"/>
      <c r="H8" s="493"/>
      <c r="I8" s="493"/>
      <c r="J8" s="493"/>
      <c r="K8" s="493"/>
      <c r="L8" s="494"/>
      <c r="M8" s="61"/>
      <c r="O8" s="24" t="s">
        <v>19</v>
      </c>
      <c r="P8" s="457">
        <v>0.5</v>
      </c>
      <c r="Q8" s="458"/>
      <c r="S8" s="397"/>
      <c r="T8" s="412"/>
      <c r="U8" s="666"/>
      <c r="V8" s="667"/>
      <c r="AA8" s="51"/>
      <c r="AB8" s="51"/>
      <c r="AC8" s="51"/>
    </row>
    <row r="9" spans="1:30" s="373" customFormat="1" ht="39.950000000000003" customHeight="1" x14ac:dyDescent="0.2">
      <c r="A9" s="5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49"/>
      <c r="E9" s="409"/>
      <c r="F9" s="5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371"/>
      <c r="O9" s="26" t="s">
        <v>20</v>
      </c>
      <c r="P9" s="536"/>
      <c r="Q9" s="537"/>
      <c r="S9" s="397"/>
      <c r="T9" s="412"/>
      <c r="U9" s="668"/>
      <c r="V9" s="669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49"/>
      <c r="E10" s="409"/>
      <c r="F10" s="5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732" t="str">
        <f>IFERROR(VLOOKUP($D$10,Proxy,2,FALSE),"")</f>
        <v/>
      </c>
      <c r="I10" s="397"/>
      <c r="J10" s="397"/>
      <c r="K10" s="397"/>
      <c r="L10" s="397"/>
      <c r="M10" s="372"/>
      <c r="O10" s="26" t="s">
        <v>21</v>
      </c>
      <c r="P10" s="653"/>
      <c r="Q10" s="654"/>
      <c r="T10" s="24" t="s">
        <v>22</v>
      </c>
      <c r="U10" s="469" t="s">
        <v>23</v>
      </c>
      <c r="V10" s="470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1"/>
      <c r="Q11" s="542"/>
      <c r="T11" s="24" t="s">
        <v>26</v>
      </c>
      <c r="U11" s="627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01" t="s">
        <v>28</v>
      </c>
      <c r="B12" s="527"/>
      <c r="C12" s="527"/>
      <c r="D12" s="527"/>
      <c r="E12" s="527"/>
      <c r="F12" s="527"/>
      <c r="G12" s="527"/>
      <c r="H12" s="527"/>
      <c r="I12" s="527"/>
      <c r="J12" s="527"/>
      <c r="K12" s="527"/>
      <c r="L12" s="528"/>
      <c r="M12" s="62"/>
      <c r="O12" s="24" t="s">
        <v>29</v>
      </c>
      <c r="P12" s="457"/>
      <c r="Q12" s="458"/>
      <c r="R12" s="23"/>
      <c r="T12" s="24"/>
      <c r="U12" s="511"/>
      <c r="V12" s="397"/>
      <c r="AA12" s="51"/>
      <c r="AB12" s="51"/>
      <c r="AC12" s="51"/>
    </row>
    <row r="13" spans="1:30" s="373" customFormat="1" ht="23.25" customHeight="1" x14ac:dyDescent="0.2">
      <c r="A13" s="701" t="s">
        <v>30</v>
      </c>
      <c r="B13" s="527"/>
      <c r="C13" s="527"/>
      <c r="D13" s="527"/>
      <c r="E13" s="527"/>
      <c r="F13" s="527"/>
      <c r="G13" s="527"/>
      <c r="H13" s="527"/>
      <c r="I13" s="527"/>
      <c r="J13" s="527"/>
      <c r="K13" s="527"/>
      <c r="L13" s="528"/>
      <c r="M13" s="62"/>
      <c r="N13" s="26"/>
      <c r="O13" s="26" t="s">
        <v>31</v>
      </c>
      <c r="P13" s="627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01" t="s">
        <v>32</v>
      </c>
      <c r="B14" s="527"/>
      <c r="C14" s="527"/>
      <c r="D14" s="527"/>
      <c r="E14" s="527"/>
      <c r="F14" s="527"/>
      <c r="G14" s="527"/>
      <c r="H14" s="527"/>
      <c r="I14" s="527"/>
      <c r="J14" s="527"/>
      <c r="K14" s="527"/>
      <c r="L14" s="528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3" t="s">
        <v>33</v>
      </c>
      <c r="B15" s="527"/>
      <c r="C15" s="527"/>
      <c r="D15" s="527"/>
      <c r="E15" s="527"/>
      <c r="F15" s="527"/>
      <c r="G15" s="527"/>
      <c r="H15" s="527"/>
      <c r="I15" s="527"/>
      <c r="J15" s="527"/>
      <c r="K15" s="527"/>
      <c r="L15" s="528"/>
      <c r="M15" s="63"/>
      <c r="O15" s="547" t="s">
        <v>34</v>
      </c>
      <c r="P15" s="511"/>
      <c r="Q15" s="511"/>
      <c r="R15" s="511"/>
      <c r="S15" s="51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8"/>
      <c r="P16" s="548"/>
      <c r="Q16" s="548"/>
      <c r="R16" s="548"/>
      <c r="S16" s="54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4" t="s">
        <v>35</v>
      </c>
      <c r="B17" s="424" t="s">
        <v>36</v>
      </c>
      <c r="C17" s="546" t="s">
        <v>37</v>
      </c>
      <c r="D17" s="424" t="s">
        <v>38</v>
      </c>
      <c r="E17" s="443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442"/>
      <c r="Q17" s="442"/>
      <c r="R17" s="442"/>
      <c r="S17" s="443"/>
      <c r="T17" s="752" t="s">
        <v>49</v>
      </c>
      <c r="U17" s="528"/>
      <c r="V17" s="424" t="s">
        <v>50</v>
      </c>
      <c r="W17" s="424" t="s">
        <v>51</v>
      </c>
      <c r="X17" s="779" t="s">
        <v>52</v>
      </c>
      <c r="Y17" s="424" t="s">
        <v>53</v>
      </c>
      <c r="Z17" s="481" t="s">
        <v>54</v>
      </c>
      <c r="AA17" s="481" t="s">
        <v>55</v>
      </c>
      <c r="AB17" s="481" t="s">
        <v>56</v>
      </c>
      <c r="AC17" s="482"/>
      <c r="AD17" s="483"/>
      <c r="AE17" s="507"/>
      <c r="BB17" s="736" t="s">
        <v>57</v>
      </c>
    </row>
    <row r="18" spans="1:67" ht="14.25" customHeight="1" x14ac:dyDescent="0.2">
      <c r="A18" s="425"/>
      <c r="B18" s="425"/>
      <c r="C18" s="425"/>
      <c r="D18" s="444"/>
      <c r="E18" s="446"/>
      <c r="F18" s="425"/>
      <c r="G18" s="425"/>
      <c r="H18" s="425"/>
      <c r="I18" s="425"/>
      <c r="J18" s="425"/>
      <c r="K18" s="425"/>
      <c r="L18" s="425"/>
      <c r="M18" s="425"/>
      <c r="N18" s="425"/>
      <c r="O18" s="444"/>
      <c r="P18" s="445"/>
      <c r="Q18" s="445"/>
      <c r="R18" s="445"/>
      <c r="S18" s="446"/>
      <c r="T18" s="374" t="s">
        <v>58</v>
      </c>
      <c r="U18" s="374" t="s">
        <v>59</v>
      </c>
      <c r="V18" s="425"/>
      <c r="W18" s="425"/>
      <c r="X18" s="780"/>
      <c r="Y18" s="425"/>
      <c r="Z18" s="636"/>
      <c r="AA18" s="636"/>
      <c r="AB18" s="484"/>
      <c r="AC18" s="485"/>
      <c r="AD18" s="486"/>
      <c r="AE18" s="508"/>
      <c r="BB18" s="397"/>
    </row>
    <row r="19" spans="1:67" ht="27.75" hidden="1" customHeight="1" x14ac:dyDescent="0.2">
      <c r="A19" s="464" t="s">
        <v>60</v>
      </c>
      <c r="B19" s="465"/>
      <c r="C19" s="465"/>
      <c r="D19" s="465"/>
      <c r="E19" s="465"/>
      <c r="F19" s="465"/>
      <c r="G19" s="465"/>
      <c r="H19" s="465"/>
      <c r="I19" s="465"/>
      <c r="J19" s="465"/>
      <c r="K19" s="465"/>
      <c r="L19" s="465"/>
      <c r="M19" s="465"/>
      <c r="N19" s="465"/>
      <c r="O19" s="465"/>
      <c r="P19" s="465"/>
      <c r="Q19" s="465"/>
      <c r="R19" s="465"/>
      <c r="S19" s="465"/>
      <c r="T19" s="465"/>
      <c r="U19" s="465"/>
      <c r="V19" s="465"/>
      <c r="W19" s="465"/>
      <c r="X19" s="465"/>
      <c r="Y19" s="465"/>
      <c r="Z19" s="48"/>
      <c r="AA19" s="48"/>
    </row>
    <row r="20" spans="1:67" ht="16.5" hidden="1" customHeight="1" x14ac:dyDescent="0.25">
      <c r="A20" s="413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75"/>
      <c r="AA20" s="375"/>
    </row>
    <row r="21" spans="1:67" ht="14.25" hidden="1" customHeight="1" x14ac:dyDescent="0.25">
      <c r="A21" s="396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88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8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88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8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8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9"/>
      <c r="O24" s="389" t="s">
        <v>70</v>
      </c>
      <c r="P24" s="390"/>
      <c r="Q24" s="390"/>
      <c r="R24" s="390"/>
      <c r="S24" s="390"/>
      <c r="T24" s="390"/>
      <c r="U24" s="39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9"/>
      <c r="O25" s="389" t="s">
        <v>70</v>
      </c>
      <c r="P25" s="390"/>
      <c r="Q25" s="390"/>
      <c r="R25" s="390"/>
      <c r="S25" s="390"/>
      <c r="T25" s="390"/>
      <c r="U25" s="39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6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88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8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88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8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88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8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88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8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2">
        <v>4680115881990</v>
      </c>
      <c r="E31" s="388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393" t="s">
        <v>82</v>
      </c>
      <c r="P31" s="387"/>
      <c r="Q31" s="387"/>
      <c r="R31" s="387"/>
      <c r="S31" s="388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2">
        <v>4680115881853</v>
      </c>
      <c r="E32" s="388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43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7"/>
      <c r="Q32" s="387"/>
      <c r="R32" s="387"/>
      <c r="S32" s="388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2">
        <v>4680115881853</v>
      </c>
      <c r="E33" s="388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85" t="s">
        <v>86</v>
      </c>
      <c r="P33" s="387"/>
      <c r="Q33" s="387"/>
      <c r="R33" s="387"/>
      <c r="S33" s="388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2">
        <v>4607091383911</v>
      </c>
      <c r="E34" s="388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7"/>
      <c r="Q34" s="387"/>
      <c r="R34" s="387"/>
      <c r="S34" s="388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2">
        <v>4607091388244</v>
      </c>
      <c r="E35" s="388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7"/>
      <c r="Q35" s="387"/>
      <c r="R35" s="387"/>
      <c r="S35" s="388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8"/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9"/>
      <c r="O36" s="389" t="s">
        <v>70</v>
      </c>
      <c r="P36" s="390"/>
      <c r="Q36" s="390"/>
      <c r="R36" s="390"/>
      <c r="S36" s="390"/>
      <c r="T36" s="390"/>
      <c r="U36" s="391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hidden="1" x14ac:dyDescent="0.2">
      <c r="A37" s="397"/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9"/>
      <c r="O37" s="389" t="s">
        <v>70</v>
      </c>
      <c r="P37" s="390"/>
      <c r="Q37" s="390"/>
      <c r="R37" s="390"/>
      <c r="S37" s="390"/>
      <c r="T37" s="390"/>
      <c r="U37" s="391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hidden="1" customHeight="1" x14ac:dyDescent="0.25">
      <c r="A38" s="396" t="s">
        <v>91</v>
      </c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  <c r="T38" s="397"/>
      <c r="U38" s="397"/>
      <c r="V38" s="397"/>
      <c r="W38" s="397"/>
      <c r="X38" s="397"/>
      <c r="Y38" s="397"/>
      <c r="Z38" s="376"/>
      <c r="AA38" s="376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2">
        <v>4607091388503</v>
      </c>
      <c r="E39" s="388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7"/>
      <c r="Q39" s="387"/>
      <c r="R39" s="387"/>
      <c r="S39" s="388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8"/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9"/>
      <c r="O40" s="389" t="s">
        <v>70</v>
      </c>
      <c r="P40" s="390"/>
      <c r="Q40" s="390"/>
      <c r="R40" s="390"/>
      <c r="S40" s="390"/>
      <c r="T40" s="390"/>
      <c r="U40" s="391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hidden="1" x14ac:dyDescent="0.2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399"/>
      <c r="O41" s="389" t="s">
        <v>70</v>
      </c>
      <c r="P41" s="390"/>
      <c r="Q41" s="390"/>
      <c r="R41" s="390"/>
      <c r="S41" s="390"/>
      <c r="T41" s="390"/>
      <c r="U41" s="391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hidden="1" customHeight="1" x14ac:dyDescent="0.25">
      <c r="A42" s="396" t="s">
        <v>96</v>
      </c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397"/>
      <c r="Z42" s="376"/>
      <c r="AA42" s="376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2">
        <v>4607091388282</v>
      </c>
      <c r="E43" s="388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7"/>
      <c r="Q43" s="387"/>
      <c r="R43" s="387"/>
      <c r="S43" s="388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8"/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9"/>
      <c r="O44" s="389" t="s">
        <v>70</v>
      </c>
      <c r="P44" s="390"/>
      <c r="Q44" s="390"/>
      <c r="R44" s="390"/>
      <c r="S44" s="390"/>
      <c r="T44" s="390"/>
      <c r="U44" s="391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97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9"/>
      <c r="O45" s="389" t="s">
        <v>70</v>
      </c>
      <c r="P45" s="390"/>
      <c r="Q45" s="390"/>
      <c r="R45" s="390"/>
      <c r="S45" s="390"/>
      <c r="T45" s="390"/>
      <c r="U45" s="391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396" t="s">
        <v>100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76"/>
      <c r="AA46" s="376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2">
        <v>4607091389111</v>
      </c>
      <c r="E47" s="388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7"/>
      <c r="Q47" s="387"/>
      <c r="R47" s="387"/>
      <c r="S47" s="388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8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9"/>
      <c r="O48" s="389" t="s">
        <v>70</v>
      </c>
      <c r="P48" s="390"/>
      <c r="Q48" s="390"/>
      <c r="R48" s="390"/>
      <c r="S48" s="390"/>
      <c r="T48" s="390"/>
      <c r="U48" s="391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9"/>
      <c r="O49" s="389" t="s">
        <v>70</v>
      </c>
      <c r="P49" s="390"/>
      <c r="Q49" s="390"/>
      <c r="R49" s="390"/>
      <c r="S49" s="390"/>
      <c r="T49" s="390"/>
      <c r="U49" s="391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464" t="s">
        <v>103</v>
      </c>
      <c r="B50" s="465"/>
      <c r="C50" s="465"/>
      <c r="D50" s="465"/>
      <c r="E50" s="465"/>
      <c r="F50" s="465"/>
      <c r="G50" s="465"/>
      <c r="H50" s="465"/>
      <c r="I50" s="465"/>
      <c r="J50" s="465"/>
      <c r="K50" s="465"/>
      <c r="L50" s="465"/>
      <c r="M50" s="465"/>
      <c r="N50" s="465"/>
      <c r="O50" s="465"/>
      <c r="P50" s="465"/>
      <c r="Q50" s="465"/>
      <c r="R50" s="465"/>
      <c r="S50" s="465"/>
      <c r="T50" s="465"/>
      <c r="U50" s="465"/>
      <c r="V50" s="465"/>
      <c r="W50" s="465"/>
      <c r="X50" s="465"/>
      <c r="Y50" s="465"/>
      <c r="Z50" s="48"/>
      <c r="AA50" s="48"/>
    </row>
    <row r="51" spans="1:67" ht="16.5" hidden="1" customHeight="1" x14ac:dyDescent="0.25">
      <c r="A51" s="413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75"/>
      <c r="AA51" s="375"/>
    </row>
    <row r="52" spans="1:67" ht="14.25" hidden="1" customHeight="1" x14ac:dyDescent="0.25">
      <c r="A52" s="396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76"/>
      <c r="AA52" s="376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2">
        <v>4680115881440</v>
      </c>
      <c r="E53" s="388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7"/>
      <c r="Q53" s="387"/>
      <c r="R53" s="387"/>
      <c r="S53" s="388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2">
        <v>4680115881433</v>
      </c>
      <c r="E54" s="388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7"/>
      <c r="Q54" s="387"/>
      <c r="R54" s="387"/>
      <c r="S54" s="388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398"/>
      <c r="B55" s="397"/>
      <c r="C55" s="397"/>
      <c r="D55" s="397"/>
      <c r="E55" s="397"/>
      <c r="F55" s="397"/>
      <c r="G55" s="397"/>
      <c r="H55" s="397"/>
      <c r="I55" s="397"/>
      <c r="J55" s="397"/>
      <c r="K55" s="397"/>
      <c r="L55" s="397"/>
      <c r="M55" s="397"/>
      <c r="N55" s="399"/>
      <c r="O55" s="389" t="s">
        <v>70</v>
      </c>
      <c r="P55" s="390"/>
      <c r="Q55" s="390"/>
      <c r="R55" s="390"/>
      <c r="S55" s="390"/>
      <c r="T55" s="390"/>
      <c r="U55" s="391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hidden="1" x14ac:dyDescent="0.2">
      <c r="A56" s="397"/>
      <c r="B56" s="397"/>
      <c r="C56" s="397"/>
      <c r="D56" s="397"/>
      <c r="E56" s="397"/>
      <c r="F56" s="397"/>
      <c r="G56" s="397"/>
      <c r="H56" s="397"/>
      <c r="I56" s="397"/>
      <c r="J56" s="397"/>
      <c r="K56" s="397"/>
      <c r="L56" s="397"/>
      <c r="M56" s="397"/>
      <c r="N56" s="399"/>
      <c r="O56" s="389" t="s">
        <v>70</v>
      </c>
      <c r="P56" s="390"/>
      <c r="Q56" s="390"/>
      <c r="R56" s="390"/>
      <c r="S56" s="390"/>
      <c r="T56" s="390"/>
      <c r="U56" s="391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hidden="1" customHeight="1" x14ac:dyDescent="0.25">
      <c r="A57" s="413" t="s">
        <v>112</v>
      </c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397"/>
      <c r="O57" s="397"/>
      <c r="P57" s="397"/>
      <c r="Q57" s="397"/>
      <c r="R57" s="397"/>
      <c r="S57" s="397"/>
      <c r="T57" s="397"/>
      <c r="U57" s="397"/>
      <c r="V57" s="397"/>
      <c r="W57" s="397"/>
      <c r="X57" s="397"/>
      <c r="Y57" s="397"/>
      <c r="Z57" s="375"/>
      <c r="AA57" s="375"/>
    </row>
    <row r="58" spans="1:67" ht="14.25" hidden="1" customHeight="1" x14ac:dyDescent="0.25">
      <c r="A58" s="396" t="s">
        <v>113</v>
      </c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397"/>
      <c r="O58" s="397"/>
      <c r="P58" s="397"/>
      <c r="Q58" s="397"/>
      <c r="R58" s="397"/>
      <c r="S58" s="397"/>
      <c r="T58" s="397"/>
      <c r="U58" s="397"/>
      <c r="V58" s="397"/>
      <c r="W58" s="397"/>
      <c r="X58" s="397"/>
      <c r="Y58" s="397"/>
      <c r="Z58" s="376"/>
      <c r="AA58" s="376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2">
        <v>4680115881426</v>
      </c>
      <c r="E59" s="388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7"/>
      <c r="Q59" s="387"/>
      <c r="R59" s="387"/>
      <c r="S59" s="388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2">
        <v>4680115881426</v>
      </c>
      <c r="E60" s="388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7"/>
      <c r="Q60" s="387"/>
      <c r="R60" s="387"/>
      <c r="S60" s="388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2">
        <v>4680115881419</v>
      </c>
      <c r="E61" s="388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4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7"/>
      <c r="Q61" s="387"/>
      <c r="R61" s="387"/>
      <c r="S61" s="388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2">
        <v>4680115881525</v>
      </c>
      <c r="E62" s="388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588" t="s">
        <v>122</v>
      </c>
      <c r="P62" s="387"/>
      <c r="Q62" s="387"/>
      <c r="R62" s="387"/>
      <c r="S62" s="388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398"/>
      <c r="B63" s="397"/>
      <c r="C63" s="397"/>
      <c r="D63" s="397"/>
      <c r="E63" s="397"/>
      <c r="F63" s="397"/>
      <c r="G63" s="397"/>
      <c r="H63" s="397"/>
      <c r="I63" s="397"/>
      <c r="J63" s="397"/>
      <c r="K63" s="397"/>
      <c r="L63" s="397"/>
      <c r="M63" s="397"/>
      <c r="N63" s="399"/>
      <c r="O63" s="389" t="s">
        <v>70</v>
      </c>
      <c r="P63" s="390"/>
      <c r="Q63" s="390"/>
      <c r="R63" s="390"/>
      <c r="S63" s="390"/>
      <c r="T63" s="390"/>
      <c r="U63" s="391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hidden="1" x14ac:dyDescent="0.2">
      <c r="A64" s="397"/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9"/>
      <c r="O64" s="389" t="s">
        <v>70</v>
      </c>
      <c r="P64" s="390"/>
      <c r="Q64" s="390"/>
      <c r="R64" s="390"/>
      <c r="S64" s="390"/>
      <c r="T64" s="390"/>
      <c r="U64" s="391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hidden="1" customHeight="1" x14ac:dyDescent="0.25">
      <c r="A65" s="413" t="s">
        <v>103</v>
      </c>
      <c r="B65" s="397"/>
      <c r="C65" s="397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397"/>
      <c r="P65" s="397"/>
      <c r="Q65" s="397"/>
      <c r="R65" s="397"/>
      <c r="S65" s="397"/>
      <c r="T65" s="397"/>
      <c r="U65" s="397"/>
      <c r="V65" s="397"/>
      <c r="W65" s="397"/>
      <c r="X65" s="397"/>
      <c r="Y65" s="397"/>
      <c r="Z65" s="375"/>
      <c r="AA65" s="375"/>
    </row>
    <row r="66" spans="1:67" ht="14.25" hidden="1" customHeight="1" x14ac:dyDescent="0.25">
      <c r="A66" s="396" t="s">
        <v>113</v>
      </c>
      <c r="B66" s="397"/>
      <c r="C66" s="397"/>
      <c r="D66" s="397"/>
      <c r="E66" s="397"/>
      <c r="F66" s="397"/>
      <c r="G66" s="397"/>
      <c r="H66" s="397"/>
      <c r="I66" s="397"/>
      <c r="J66" s="397"/>
      <c r="K66" s="397"/>
      <c r="L66" s="397"/>
      <c r="M66" s="397"/>
      <c r="N66" s="397"/>
      <c r="O66" s="397"/>
      <c r="P66" s="397"/>
      <c r="Q66" s="397"/>
      <c r="R66" s="397"/>
      <c r="S66" s="397"/>
      <c r="T66" s="397"/>
      <c r="U66" s="397"/>
      <c r="V66" s="397"/>
      <c r="W66" s="397"/>
      <c r="X66" s="397"/>
      <c r="Y66" s="397"/>
      <c r="Z66" s="376"/>
      <c r="AA66" s="376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2">
        <v>4607091382945</v>
      </c>
      <c r="E67" s="388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7"/>
      <c r="Q67" s="387"/>
      <c r="R67" s="387"/>
      <c r="S67" s="388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2">
        <v>4607091385670</v>
      </c>
      <c r="E68" s="388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7"/>
      <c r="Q68" s="387"/>
      <c r="R68" s="387"/>
      <c r="S68" s="388"/>
      <c r="T68" s="34"/>
      <c r="U68" s="34"/>
      <c r="V68" s="35" t="s">
        <v>66</v>
      </c>
      <c r="W68" s="380">
        <v>540</v>
      </c>
      <c r="X68" s="381">
        <f t="shared" si="6"/>
        <v>540</v>
      </c>
      <c r="Y68" s="36">
        <f t="shared" si="7"/>
        <v>1.0874999999999999</v>
      </c>
      <c r="Z68" s="56"/>
      <c r="AA68" s="57"/>
      <c r="AE68" s="64"/>
      <c r="BB68" s="86" t="s">
        <v>1</v>
      </c>
      <c r="BL68" s="64">
        <f t="shared" si="8"/>
        <v>564</v>
      </c>
      <c r="BM68" s="64">
        <f t="shared" si="9"/>
        <v>564</v>
      </c>
      <c r="BN68" s="64">
        <f t="shared" si="10"/>
        <v>0.89285714285714279</v>
      </c>
      <c r="BO68" s="64">
        <f t="shared" si="11"/>
        <v>0.89285714285714279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2">
        <v>4607091385670</v>
      </c>
      <c r="E69" s="388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7"/>
      <c r="Q69" s="387"/>
      <c r="R69" s="387"/>
      <c r="S69" s="388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2">
        <v>4680115883956</v>
      </c>
      <c r="E70" s="388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58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7"/>
      <c r="Q70" s="387"/>
      <c r="R70" s="387"/>
      <c r="S70" s="388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2">
        <v>4680115881327</v>
      </c>
      <c r="E71" s="388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7"/>
      <c r="Q71" s="387"/>
      <c r="R71" s="387"/>
      <c r="S71" s="388"/>
      <c r="T71" s="34"/>
      <c r="U71" s="34"/>
      <c r="V71" s="35" t="s">
        <v>66</v>
      </c>
      <c r="W71" s="380">
        <v>210</v>
      </c>
      <c r="X71" s="381">
        <f t="shared" si="6"/>
        <v>216</v>
      </c>
      <c r="Y71" s="36">
        <f t="shared" si="7"/>
        <v>0.43499999999999994</v>
      </c>
      <c r="Z71" s="56"/>
      <c r="AA71" s="57"/>
      <c r="AE71" s="64"/>
      <c r="BB71" s="89" t="s">
        <v>1</v>
      </c>
      <c r="BL71" s="64">
        <f t="shared" si="8"/>
        <v>219.33333333333329</v>
      </c>
      <c r="BM71" s="64">
        <f t="shared" si="9"/>
        <v>225.6</v>
      </c>
      <c r="BN71" s="64">
        <f t="shared" si="10"/>
        <v>0.34722222222222215</v>
      </c>
      <c r="BO71" s="64">
        <f t="shared" si="11"/>
        <v>0.3571428571428571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2">
        <v>4680115882133</v>
      </c>
      <c r="E72" s="388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7"/>
      <c r="Q72" s="387"/>
      <c r="R72" s="387"/>
      <c r="S72" s="388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2">
        <v>4680115882133</v>
      </c>
      <c r="E73" s="388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7"/>
      <c r="Q73" s="387"/>
      <c r="R73" s="387"/>
      <c r="S73" s="388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2">
        <v>4607091382952</v>
      </c>
      <c r="E74" s="388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7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7"/>
      <c r="Q74" s="387"/>
      <c r="R74" s="387"/>
      <c r="S74" s="388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2">
        <v>4607091385687</v>
      </c>
      <c r="E75" s="388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7"/>
      <c r="Q75" s="387"/>
      <c r="R75" s="387"/>
      <c r="S75" s="388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2">
        <v>4680115882539</v>
      </c>
      <c r="E76" s="388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7"/>
      <c r="Q76" s="387"/>
      <c r="R76" s="387"/>
      <c r="S76" s="388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2">
        <v>4607091384604</v>
      </c>
      <c r="E77" s="388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7"/>
      <c r="Q77" s="387"/>
      <c r="R77" s="387"/>
      <c r="S77" s="388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2">
        <v>4680115880283</v>
      </c>
      <c r="E78" s="388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7"/>
      <c r="Q78" s="387"/>
      <c r="R78" s="387"/>
      <c r="S78" s="388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2">
        <v>4680115883949</v>
      </c>
      <c r="E79" s="388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6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7"/>
      <c r="Q79" s="387"/>
      <c r="R79" s="387"/>
      <c r="S79" s="388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2">
        <v>4680115881303</v>
      </c>
      <c r="E80" s="388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7"/>
      <c r="Q80" s="387"/>
      <c r="R80" s="387"/>
      <c r="S80" s="388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2">
        <v>4680115882577</v>
      </c>
      <c r="E81" s="388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6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7"/>
      <c r="Q81" s="387"/>
      <c r="R81" s="387"/>
      <c r="S81" s="388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2">
        <v>4680115882577</v>
      </c>
      <c r="E82" s="388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7"/>
      <c r="Q82" s="387"/>
      <c r="R82" s="387"/>
      <c r="S82" s="388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2">
        <v>4680115882720</v>
      </c>
      <c r="E83" s="388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0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7"/>
      <c r="Q83" s="387"/>
      <c r="R83" s="387"/>
      <c r="S83" s="388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92">
        <v>4680115880269</v>
      </c>
      <c r="E84" s="388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7"/>
      <c r="Q84" s="387"/>
      <c r="R84" s="387"/>
      <c r="S84" s="388"/>
      <c r="T84" s="34"/>
      <c r="U84" s="34"/>
      <c r="V84" s="35" t="s">
        <v>66</v>
      </c>
      <c r="W84" s="380">
        <v>50</v>
      </c>
      <c r="X84" s="381">
        <f t="shared" si="6"/>
        <v>52.5</v>
      </c>
      <c r="Y84" s="36">
        <f>IFERROR(IF(X84=0,"",ROUNDUP(X84/H84,0)*0.00937),"")</f>
        <v>0.13117999999999999</v>
      </c>
      <c r="Z84" s="56"/>
      <c r="AA84" s="57"/>
      <c r="AE84" s="64"/>
      <c r="BB84" s="102" t="s">
        <v>1</v>
      </c>
      <c r="BL84" s="64">
        <f t="shared" si="8"/>
        <v>52.8</v>
      </c>
      <c r="BM84" s="64">
        <f t="shared" si="9"/>
        <v>55.440000000000005</v>
      </c>
      <c r="BN84" s="64">
        <f t="shared" si="10"/>
        <v>0.11111111111111112</v>
      </c>
      <c r="BO84" s="64">
        <f t="shared" si="11"/>
        <v>0.11666666666666667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2">
        <v>4680115880429</v>
      </c>
      <c r="E85" s="388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7"/>
      <c r="Q85" s="387"/>
      <c r="R85" s="387"/>
      <c r="S85" s="388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2">
        <v>4680115881457</v>
      </c>
      <c r="E86" s="388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7"/>
      <c r="Q86" s="387"/>
      <c r="R86" s="387"/>
      <c r="S86" s="388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8"/>
      <c r="B87" s="397"/>
      <c r="C87" s="397"/>
      <c r="D87" s="397"/>
      <c r="E87" s="397"/>
      <c r="F87" s="397"/>
      <c r="G87" s="397"/>
      <c r="H87" s="397"/>
      <c r="I87" s="397"/>
      <c r="J87" s="397"/>
      <c r="K87" s="397"/>
      <c r="L87" s="397"/>
      <c r="M87" s="397"/>
      <c r="N87" s="399"/>
      <c r="O87" s="389" t="s">
        <v>70</v>
      </c>
      <c r="P87" s="390"/>
      <c r="Q87" s="390"/>
      <c r="R87" s="390"/>
      <c r="S87" s="390"/>
      <c r="T87" s="390"/>
      <c r="U87" s="391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82.777777777777771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84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1.65368</v>
      </c>
      <c r="Z87" s="383"/>
      <c r="AA87" s="383"/>
    </row>
    <row r="88" spans="1:67" x14ac:dyDescent="0.2">
      <c r="A88" s="397"/>
      <c r="B88" s="397"/>
      <c r="C88" s="397"/>
      <c r="D88" s="397"/>
      <c r="E88" s="397"/>
      <c r="F88" s="397"/>
      <c r="G88" s="397"/>
      <c r="H88" s="397"/>
      <c r="I88" s="397"/>
      <c r="J88" s="397"/>
      <c r="K88" s="397"/>
      <c r="L88" s="397"/>
      <c r="M88" s="397"/>
      <c r="N88" s="399"/>
      <c r="O88" s="389" t="s">
        <v>70</v>
      </c>
      <c r="P88" s="390"/>
      <c r="Q88" s="390"/>
      <c r="R88" s="390"/>
      <c r="S88" s="390"/>
      <c r="T88" s="390"/>
      <c r="U88" s="391"/>
      <c r="V88" s="37" t="s">
        <v>66</v>
      </c>
      <c r="W88" s="382">
        <f>IFERROR(SUM(W67:W86),"0")</f>
        <v>800</v>
      </c>
      <c r="X88" s="382">
        <f>IFERROR(SUM(X67:X86),"0")</f>
        <v>808.5</v>
      </c>
      <c r="Y88" s="37"/>
      <c r="Z88" s="383"/>
      <c r="AA88" s="383"/>
    </row>
    <row r="89" spans="1:67" ht="14.25" hidden="1" customHeight="1" x14ac:dyDescent="0.25">
      <c r="A89" s="396" t="s">
        <v>105</v>
      </c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7"/>
      <c r="O89" s="397"/>
      <c r="P89" s="397"/>
      <c r="Q89" s="397"/>
      <c r="R89" s="397"/>
      <c r="S89" s="397"/>
      <c r="T89" s="397"/>
      <c r="U89" s="397"/>
      <c r="V89" s="397"/>
      <c r="W89" s="397"/>
      <c r="X89" s="397"/>
      <c r="Y89" s="397"/>
      <c r="Z89" s="376"/>
      <c r="AA89" s="376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92">
        <v>4680115881488</v>
      </c>
      <c r="E90" s="388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7"/>
      <c r="Q90" s="387"/>
      <c r="R90" s="387"/>
      <c r="S90" s="388"/>
      <c r="T90" s="34"/>
      <c r="U90" s="34"/>
      <c r="V90" s="35" t="s">
        <v>66</v>
      </c>
      <c r="W90" s="380">
        <v>50</v>
      </c>
      <c r="X90" s="381">
        <f>IFERROR(IF(W90="",0,CEILING((W90/$H90),1)*$H90),"")</f>
        <v>54</v>
      </c>
      <c r="Y90" s="36">
        <f>IFERROR(IF(X90=0,"",ROUNDUP(X90/H90,0)*0.02175),"")</f>
        <v>0.10874999999999999</v>
      </c>
      <c r="Z90" s="56"/>
      <c r="AA90" s="57"/>
      <c r="AE90" s="64"/>
      <c r="BB90" s="105" t="s">
        <v>1</v>
      </c>
      <c r="BL90" s="64">
        <f>IFERROR(W90*I90/H90,"0")</f>
        <v>52.222222222222221</v>
      </c>
      <c r="BM90" s="64">
        <f>IFERROR(X90*I90/H90,"0")</f>
        <v>56.4</v>
      </c>
      <c r="BN90" s="64">
        <f>IFERROR(1/J90*(W90/H90),"0")</f>
        <v>9.6450617283950615E-2</v>
      </c>
      <c r="BO90" s="64">
        <f>IFERROR(1/J90*(X90/H90),"0")</f>
        <v>0.10416666666666666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2">
        <v>4680115882775</v>
      </c>
      <c r="E91" s="388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5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8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2">
        <v>4680115880658</v>
      </c>
      <c r="E92" s="388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5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8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8"/>
      <c r="B93" s="397"/>
      <c r="C93" s="397"/>
      <c r="D93" s="397"/>
      <c r="E93" s="397"/>
      <c r="F93" s="397"/>
      <c r="G93" s="397"/>
      <c r="H93" s="397"/>
      <c r="I93" s="397"/>
      <c r="J93" s="397"/>
      <c r="K93" s="397"/>
      <c r="L93" s="397"/>
      <c r="M93" s="397"/>
      <c r="N93" s="399"/>
      <c r="O93" s="389" t="s">
        <v>70</v>
      </c>
      <c r="P93" s="390"/>
      <c r="Q93" s="390"/>
      <c r="R93" s="390"/>
      <c r="S93" s="390"/>
      <c r="T93" s="390"/>
      <c r="U93" s="391"/>
      <c r="V93" s="37" t="s">
        <v>71</v>
      </c>
      <c r="W93" s="382">
        <f>IFERROR(W90/H90,"0")+IFERROR(W91/H91,"0")+IFERROR(W92/H92,"0")</f>
        <v>4.6296296296296298</v>
      </c>
      <c r="X93" s="382">
        <f>IFERROR(X90/H90,"0")+IFERROR(X91/H91,"0")+IFERROR(X92/H92,"0")</f>
        <v>5</v>
      </c>
      <c r="Y93" s="382">
        <f>IFERROR(IF(Y90="",0,Y90),"0")+IFERROR(IF(Y91="",0,Y91),"0")+IFERROR(IF(Y92="",0,Y92),"0")</f>
        <v>0.10874999999999999</v>
      </c>
      <c r="Z93" s="383"/>
      <c r="AA93" s="383"/>
    </row>
    <row r="94" spans="1:67" x14ac:dyDescent="0.2">
      <c r="A94" s="397"/>
      <c r="B94" s="397"/>
      <c r="C94" s="397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399"/>
      <c r="O94" s="389" t="s">
        <v>70</v>
      </c>
      <c r="P94" s="390"/>
      <c r="Q94" s="390"/>
      <c r="R94" s="390"/>
      <c r="S94" s="390"/>
      <c r="T94" s="390"/>
      <c r="U94" s="391"/>
      <c r="V94" s="37" t="s">
        <v>66</v>
      </c>
      <c r="W94" s="382">
        <f>IFERROR(SUM(W90:W92),"0")</f>
        <v>50</v>
      </c>
      <c r="X94" s="382">
        <f>IFERROR(SUM(X90:X92),"0")</f>
        <v>54</v>
      </c>
      <c r="Y94" s="37"/>
      <c r="Z94" s="383"/>
      <c r="AA94" s="383"/>
    </row>
    <row r="95" spans="1:67" ht="14.25" hidden="1" customHeight="1" x14ac:dyDescent="0.25">
      <c r="A95" s="396" t="s">
        <v>61</v>
      </c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397"/>
      <c r="P95" s="397"/>
      <c r="Q95" s="397"/>
      <c r="R95" s="397"/>
      <c r="S95" s="397"/>
      <c r="T95" s="397"/>
      <c r="U95" s="397"/>
      <c r="V95" s="397"/>
      <c r="W95" s="397"/>
      <c r="X95" s="397"/>
      <c r="Y95" s="397"/>
      <c r="Z95" s="376"/>
      <c r="AA95" s="376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2">
        <v>4607091387667</v>
      </c>
      <c r="E96" s="388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8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2">
        <v>4607091387636</v>
      </c>
      <c r="E97" s="388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8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2">
        <v>4607091382426</v>
      </c>
      <c r="E98" s="388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7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8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2">
        <v>4607091386547</v>
      </c>
      <c r="E99" s="388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8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2">
        <v>4607091382464</v>
      </c>
      <c r="E100" s="388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8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2">
        <v>4680115883444</v>
      </c>
      <c r="E101" s="388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8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2">
        <v>4680115883444</v>
      </c>
      <c r="E102" s="388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2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8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8"/>
      <c r="B103" s="397"/>
      <c r="C103" s="397"/>
      <c r="D103" s="397"/>
      <c r="E103" s="397"/>
      <c r="F103" s="397"/>
      <c r="G103" s="397"/>
      <c r="H103" s="397"/>
      <c r="I103" s="397"/>
      <c r="J103" s="397"/>
      <c r="K103" s="397"/>
      <c r="L103" s="397"/>
      <c r="M103" s="397"/>
      <c r="N103" s="399"/>
      <c r="O103" s="389" t="s">
        <v>70</v>
      </c>
      <c r="P103" s="390"/>
      <c r="Q103" s="390"/>
      <c r="R103" s="390"/>
      <c r="S103" s="390"/>
      <c r="T103" s="390"/>
      <c r="U103" s="39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7"/>
      <c r="B104" s="397"/>
      <c r="C104" s="397"/>
      <c r="D104" s="397"/>
      <c r="E104" s="397"/>
      <c r="F104" s="397"/>
      <c r="G104" s="397"/>
      <c r="H104" s="397"/>
      <c r="I104" s="397"/>
      <c r="J104" s="397"/>
      <c r="K104" s="397"/>
      <c r="L104" s="397"/>
      <c r="M104" s="397"/>
      <c r="N104" s="399"/>
      <c r="O104" s="389" t="s">
        <v>70</v>
      </c>
      <c r="P104" s="390"/>
      <c r="Q104" s="390"/>
      <c r="R104" s="390"/>
      <c r="S104" s="390"/>
      <c r="T104" s="390"/>
      <c r="U104" s="39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6" t="s">
        <v>72</v>
      </c>
      <c r="B105" s="397"/>
      <c r="C105" s="397"/>
      <c r="D105" s="397"/>
      <c r="E105" s="397"/>
      <c r="F105" s="397"/>
      <c r="G105" s="397"/>
      <c r="H105" s="397"/>
      <c r="I105" s="397"/>
      <c r="J105" s="397"/>
      <c r="K105" s="397"/>
      <c r="L105" s="397"/>
      <c r="M105" s="397"/>
      <c r="N105" s="397"/>
      <c r="O105" s="397"/>
      <c r="P105" s="397"/>
      <c r="Q105" s="397"/>
      <c r="R105" s="397"/>
      <c r="S105" s="397"/>
      <c r="T105" s="397"/>
      <c r="U105" s="397"/>
      <c r="V105" s="397"/>
      <c r="W105" s="397"/>
      <c r="X105" s="397"/>
      <c r="Y105" s="397"/>
      <c r="Z105" s="376"/>
      <c r="AA105" s="376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2">
        <v>4607091386967</v>
      </c>
      <c r="E106" s="388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7"/>
      <c r="Q106" s="387"/>
      <c r="R106" s="387"/>
      <c r="S106" s="388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hidden="1" customHeight="1" x14ac:dyDescent="0.25">
      <c r="A107" s="54" t="s">
        <v>181</v>
      </c>
      <c r="B107" s="54" t="s">
        <v>183</v>
      </c>
      <c r="C107" s="31">
        <v>4301051543</v>
      </c>
      <c r="D107" s="392">
        <v>4607091386967</v>
      </c>
      <c r="E107" s="388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1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7"/>
      <c r="Q107" s="387"/>
      <c r="R107" s="387"/>
      <c r="S107" s="388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2">
        <v>4607091385304</v>
      </c>
      <c r="E108" s="388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8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2">
        <v>4607091386264</v>
      </c>
      <c r="E109" s="388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8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2">
        <v>4680115882584</v>
      </c>
      <c r="E110" s="388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8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2">
        <v>4680115882584</v>
      </c>
      <c r="E111" s="388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8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2">
        <v>4607091385731</v>
      </c>
      <c r="E112" s="388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8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2">
        <v>4680115880894</v>
      </c>
      <c r="E113" s="388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7"/>
      <c r="Q113" s="387"/>
      <c r="R113" s="387"/>
      <c r="S113" s="388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2">
        <v>4680115880214</v>
      </c>
      <c r="E114" s="388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4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7"/>
      <c r="Q114" s="387"/>
      <c r="R114" s="387"/>
      <c r="S114" s="388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2">
        <v>4680115885233</v>
      </c>
      <c r="E115" s="388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21" t="s">
        <v>199</v>
      </c>
      <c r="P115" s="387"/>
      <c r="Q115" s="387"/>
      <c r="R115" s="387"/>
      <c r="S115" s="388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2">
        <v>4680115884915</v>
      </c>
      <c r="E116" s="388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61" t="s">
        <v>202</v>
      </c>
      <c r="P116" s="387"/>
      <c r="Q116" s="387"/>
      <c r="R116" s="387"/>
      <c r="S116" s="388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92">
        <v>4607091385427</v>
      </c>
      <c r="E117" s="388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6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7"/>
      <c r="Q117" s="387"/>
      <c r="R117" s="387"/>
      <c r="S117" s="388"/>
      <c r="T117" s="34"/>
      <c r="U117" s="34"/>
      <c r="V117" s="35" t="s">
        <v>66</v>
      </c>
      <c r="W117" s="380">
        <v>30</v>
      </c>
      <c r="X117" s="381">
        <f t="shared" si="18"/>
        <v>30</v>
      </c>
      <c r="Y117" s="36">
        <f>IFERROR(IF(X117=0,"",ROUNDUP(X117/H117,0)*0.00753),"")</f>
        <v>7.5300000000000006E-2</v>
      </c>
      <c r="Z117" s="56"/>
      <c r="AA117" s="57"/>
      <c r="AE117" s="64"/>
      <c r="BB117" s="126" t="s">
        <v>1</v>
      </c>
      <c r="BL117" s="64">
        <f t="shared" si="19"/>
        <v>32.72</v>
      </c>
      <c r="BM117" s="64">
        <f t="shared" si="20"/>
        <v>32.72</v>
      </c>
      <c r="BN117" s="64">
        <f t="shared" si="21"/>
        <v>6.4102564102564097E-2</v>
      </c>
      <c r="BO117" s="64">
        <f t="shared" si="22"/>
        <v>6.4102564102564097E-2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2">
        <v>4680115882645</v>
      </c>
      <c r="E118" s="388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7"/>
      <c r="Q118" s="387"/>
      <c r="R118" s="387"/>
      <c r="S118" s="388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2">
        <v>4680115884311</v>
      </c>
      <c r="E119" s="388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0" t="s">
        <v>209</v>
      </c>
      <c r="P119" s="387"/>
      <c r="Q119" s="387"/>
      <c r="R119" s="387"/>
      <c r="S119" s="388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2">
        <v>4680115884403</v>
      </c>
      <c r="E120" s="388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06" t="s">
        <v>212</v>
      </c>
      <c r="P120" s="387"/>
      <c r="Q120" s="387"/>
      <c r="R120" s="387"/>
      <c r="S120" s="388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8"/>
      <c r="B121" s="397"/>
      <c r="C121" s="397"/>
      <c r="D121" s="397"/>
      <c r="E121" s="397"/>
      <c r="F121" s="397"/>
      <c r="G121" s="397"/>
      <c r="H121" s="397"/>
      <c r="I121" s="397"/>
      <c r="J121" s="397"/>
      <c r="K121" s="397"/>
      <c r="L121" s="397"/>
      <c r="M121" s="397"/>
      <c r="N121" s="399"/>
      <c r="O121" s="389" t="s">
        <v>70</v>
      </c>
      <c r="P121" s="390"/>
      <c r="Q121" s="390"/>
      <c r="R121" s="390"/>
      <c r="S121" s="390"/>
      <c r="T121" s="390"/>
      <c r="U121" s="391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10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7.5300000000000006E-2</v>
      </c>
      <c r="Z121" s="383"/>
      <c r="AA121" s="383"/>
    </row>
    <row r="122" spans="1:67" x14ac:dyDescent="0.2">
      <c r="A122" s="397"/>
      <c r="B122" s="397"/>
      <c r="C122" s="397"/>
      <c r="D122" s="397"/>
      <c r="E122" s="397"/>
      <c r="F122" s="397"/>
      <c r="G122" s="397"/>
      <c r="H122" s="397"/>
      <c r="I122" s="397"/>
      <c r="J122" s="397"/>
      <c r="K122" s="397"/>
      <c r="L122" s="397"/>
      <c r="M122" s="397"/>
      <c r="N122" s="399"/>
      <c r="O122" s="389" t="s">
        <v>70</v>
      </c>
      <c r="P122" s="390"/>
      <c r="Q122" s="390"/>
      <c r="R122" s="390"/>
      <c r="S122" s="390"/>
      <c r="T122" s="390"/>
      <c r="U122" s="391"/>
      <c r="V122" s="37" t="s">
        <v>66</v>
      </c>
      <c r="W122" s="382">
        <f>IFERROR(SUM(W106:W120),"0")</f>
        <v>30</v>
      </c>
      <c r="X122" s="382">
        <f>IFERROR(SUM(X106:X120),"0")</f>
        <v>30</v>
      </c>
      <c r="Y122" s="37"/>
      <c r="Z122" s="383"/>
      <c r="AA122" s="383"/>
    </row>
    <row r="123" spans="1:67" ht="14.25" hidden="1" customHeight="1" x14ac:dyDescent="0.25">
      <c r="A123" s="396" t="s">
        <v>213</v>
      </c>
      <c r="B123" s="397"/>
      <c r="C123" s="397"/>
      <c r="D123" s="397"/>
      <c r="E123" s="397"/>
      <c r="F123" s="397"/>
      <c r="G123" s="397"/>
      <c r="H123" s="397"/>
      <c r="I123" s="397"/>
      <c r="J123" s="397"/>
      <c r="K123" s="397"/>
      <c r="L123" s="397"/>
      <c r="M123" s="397"/>
      <c r="N123" s="397"/>
      <c r="O123" s="397"/>
      <c r="P123" s="397"/>
      <c r="Q123" s="397"/>
      <c r="R123" s="397"/>
      <c r="S123" s="397"/>
      <c r="T123" s="397"/>
      <c r="U123" s="397"/>
      <c r="V123" s="397"/>
      <c r="W123" s="397"/>
      <c r="X123" s="397"/>
      <c r="Y123" s="397"/>
      <c r="Z123" s="376"/>
      <c r="AA123" s="376"/>
    </row>
    <row r="124" spans="1:67" ht="27" hidden="1" customHeight="1" x14ac:dyDescent="0.25">
      <c r="A124" s="54" t="s">
        <v>214</v>
      </c>
      <c r="B124" s="54" t="s">
        <v>215</v>
      </c>
      <c r="C124" s="31">
        <v>4301060371</v>
      </c>
      <c r="D124" s="392">
        <v>4680115881532</v>
      </c>
      <c r="E124" s="388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7"/>
      <c r="Q124" s="387"/>
      <c r="R124" s="387"/>
      <c r="S124" s="388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92">
        <v>4680115881532</v>
      </c>
      <c r="E125" s="388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8"/>
      <c r="T125" s="34"/>
      <c r="U125" s="34"/>
      <c r="V125" s="35" t="s">
        <v>66</v>
      </c>
      <c r="W125" s="380">
        <v>100</v>
      </c>
      <c r="X125" s="381">
        <f>IFERROR(IF(W125="",0,CEILING((W125/$H125),1)*$H125),"")</f>
        <v>101.39999999999999</v>
      </c>
      <c r="Y125" s="36">
        <f>IFERROR(IF(X125=0,"",ROUNDUP(X125/H125,0)*0.02175),"")</f>
        <v>0.28275</v>
      </c>
      <c r="Z125" s="56"/>
      <c r="AA125" s="57"/>
      <c r="AE125" s="64"/>
      <c r="BB125" s="131" t="s">
        <v>1</v>
      </c>
      <c r="BL125" s="64">
        <f>IFERROR(W125*I125/H125,"0")</f>
        <v>106.15384615384615</v>
      </c>
      <c r="BM125" s="64">
        <f>IFERROR(X125*I125/H125,"0")</f>
        <v>107.63999999999999</v>
      </c>
      <c r="BN125" s="64">
        <f>IFERROR(1/J125*(W125/H125),"0")</f>
        <v>0.22893772893772893</v>
      </c>
      <c r="BO125" s="64">
        <f>IFERROR(1/J125*(X125/H125),"0")</f>
        <v>0.23214285714285712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2">
        <v>4680115882652</v>
      </c>
      <c r="E126" s="388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7"/>
      <c r="Q126" s="387"/>
      <c r="R126" s="387"/>
      <c r="S126" s="388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2">
        <v>4680115880238</v>
      </c>
      <c r="E127" s="388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7"/>
      <c r="Q127" s="387"/>
      <c r="R127" s="387"/>
      <c r="S127" s="388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2">
        <v>4680115881464</v>
      </c>
      <c r="E128" s="388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47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7"/>
      <c r="Q128" s="387"/>
      <c r="R128" s="387"/>
      <c r="S128" s="388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8"/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9"/>
      <c r="O129" s="389" t="s">
        <v>70</v>
      </c>
      <c r="P129" s="390"/>
      <c r="Q129" s="390"/>
      <c r="R129" s="390"/>
      <c r="S129" s="390"/>
      <c r="T129" s="390"/>
      <c r="U129" s="391"/>
      <c r="V129" s="37" t="s">
        <v>71</v>
      </c>
      <c r="W129" s="382">
        <f>IFERROR(W124/H124,"0")+IFERROR(W125/H125,"0")+IFERROR(W126/H126,"0")+IFERROR(W127/H127,"0")+IFERROR(W128/H128,"0")</f>
        <v>12.820512820512821</v>
      </c>
      <c r="X129" s="382">
        <f>IFERROR(X124/H124,"0")+IFERROR(X125/H125,"0")+IFERROR(X126/H126,"0")+IFERROR(X127/H127,"0")+IFERROR(X128/H128,"0")</f>
        <v>13</v>
      </c>
      <c r="Y129" s="382">
        <f>IFERROR(IF(Y124="",0,Y124),"0")+IFERROR(IF(Y125="",0,Y125),"0")+IFERROR(IF(Y126="",0,Y126),"0")+IFERROR(IF(Y127="",0,Y127),"0")+IFERROR(IF(Y128="",0,Y128),"0")</f>
        <v>0.28275</v>
      </c>
      <c r="Z129" s="383"/>
      <c r="AA129" s="383"/>
    </row>
    <row r="130" spans="1:67" x14ac:dyDescent="0.2">
      <c r="A130" s="397"/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9"/>
      <c r="O130" s="389" t="s">
        <v>70</v>
      </c>
      <c r="P130" s="390"/>
      <c r="Q130" s="390"/>
      <c r="R130" s="390"/>
      <c r="S130" s="390"/>
      <c r="T130" s="390"/>
      <c r="U130" s="391"/>
      <c r="V130" s="37" t="s">
        <v>66</v>
      </c>
      <c r="W130" s="382">
        <f>IFERROR(SUM(W124:W128),"0")</f>
        <v>100</v>
      </c>
      <c r="X130" s="382">
        <f>IFERROR(SUM(X124:X128),"0")</f>
        <v>101.39999999999999</v>
      </c>
      <c r="Y130" s="37"/>
      <c r="Z130" s="383"/>
      <c r="AA130" s="383"/>
    </row>
    <row r="131" spans="1:67" ht="16.5" hidden="1" customHeight="1" x14ac:dyDescent="0.25">
      <c r="A131" s="413" t="s">
        <v>223</v>
      </c>
      <c r="B131" s="397"/>
      <c r="C131" s="397"/>
      <c r="D131" s="397"/>
      <c r="E131" s="397"/>
      <c r="F131" s="397"/>
      <c r="G131" s="397"/>
      <c r="H131" s="397"/>
      <c r="I131" s="397"/>
      <c r="J131" s="397"/>
      <c r="K131" s="397"/>
      <c r="L131" s="397"/>
      <c r="M131" s="397"/>
      <c r="N131" s="397"/>
      <c r="O131" s="397"/>
      <c r="P131" s="397"/>
      <c r="Q131" s="397"/>
      <c r="R131" s="397"/>
      <c r="S131" s="397"/>
      <c r="T131" s="397"/>
      <c r="U131" s="397"/>
      <c r="V131" s="397"/>
      <c r="W131" s="397"/>
      <c r="X131" s="397"/>
      <c r="Y131" s="397"/>
      <c r="Z131" s="375"/>
      <c r="AA131" s="375"/>
    </row>
    <row r="132" spans="1:67" ht="14.25" hidden="1" customHeight="1" x14ac:dyDescent="0.25">
      <c r="A132" s="396" t="s">
        <v>72</v>
      </c>
      <c r="B132" s="397"/>
      <c r="C132" s="397"/>
      <c r="D132" s="397"/>
      <c r="E132" s="397"/>
      <c r="F132" s="397"/>
      <c r="G132" s="397"/>
      <c r="H132" s="397"/>
      <c r="I132" s="397"/>
      <c r="J132" s="397"/>
      <c r="K132" s="397"/>
      <c r="L132" s="397"/>
      <c r="M132" s="397"/>
      <c r="N132" s="397"/>
      <c r="O132" s="397"/>
      <c r="P132" s="397"/>
      <c r="Q132" s="397"/>
      <c r="R132" s="397"/>
      <c r="S132" s="397"/>
      <c r="T132" s="397"/>
      <c r="U132" s="397"/>
      <c r="V132" s="397"/>
      <c r="W132" s="397"/>
      <c r="X132" s="397"/>
      <c r="Y132" s="397"/>
      <c r="Z132" s="376"/>
      <c r="AA132" s="376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92">
        <v>4607091385168</v>
      </c>
      <c r="E133" s="388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7"/>
      <c r="Q133" s="387"/>
      <c r="R133" s="387"/>
      <c r="S133" s="388"/>
      <c r="T133" s="34"/>
      <c r="U133" s="34"/>
      <c r="V133" s="35" t="s">
        <v>66</v>
      </c>
      <c r="W133" s="380">
        <v>540</v>
      </c>
      <c r="X133" s="381">
        <f>IFERROR(IF(W133="",0,CEILING((W133/$H133),1)*$H133),"")</f>
        <v>542.69999999999993</v>
      </c>
      <c r="Y133" s="36">
        <f>IFERROR(IF(X133=0,"",ROUNDUP(X133/H133,0)*0.02175),"")</f>
        <v>1.4572499999999999</v>
      </c>
      <c r="Z133" s="56"/>
      <c r="AA133" s="57"/>
      <c r="AE133" s="64"/>
      <c r="BB133" s="135" t="s">
        <v>1</v>
      </c>
      <c r="BL133" s="64">
        <f>IFERROR(W133*I133/H133,"0")</f>
        <v>577.20000000000005</v>
      </c>
      <c r="BM133" s="64">
        <f>IFERROR(X133*I133/H133,"0")</f>
        <v>580.0859999999999</v>
      </c>
      <c r="BN133" s="64">
        <f>IFERROR(1/J133*(W133/H133),"0")</f>
        <v>1.1904761904761905</v>
      </c>
      <c r="BO133" s="64">
        <f>IFERROR(1/J133*(X133/H133),"0")</f>
        <v>1.1964285714285714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4301051612</v>
      </c>
      <c r="D134" s="392">
        <v>4607091385168</v>
      </c>
      <c r="E134" s="388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2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7"/>
      <c r="Q134" s="387"/>
      <c r="R134" s="387"/>
      <c r="S134" s="388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2">
        <v>4607091383256</v>
      </c>
      <c r="E135" s="388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7"/>
      <c r="Q135" s="387"/>
      <c r="R135" s="387"/>
      <c r="S135" s="388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92">
        <v>4607091385748</v>
      </c>
      <c r="E136" s="388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57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7"/>
      <c r="Q136" s="387"/>
      <c r="R136" s="387"/>
      <c r="S136" s="388"/>
      <c r="T136" s="34"/>
      <c r="U136" s="34"/>
      <c r="V136" s="35" t="s">
        <v>66</v>
      </c>
      <c r="W136" s="380">
        <v>310</v>
      </c>
      <c r="X136" s="381">
        <f>IFERROR(IF(W136="",0,CEILING((W136/$H136),1)*$H136),"")</f>
        <v>310.5</v>
      </c>
      <c r="Y136" s="36">
        <f>IFERROR(IF(X136=0,"",ROUNDUP(X136/H136,0)*0.00753),"")</f>
        <v>0.86595</v>
      </c>
      <c r="Z136" s="56"/>
      <c r="AA136" s="57"/>
      <c r="AE136" s="64"/>
      <c r="BB136" s="138" t="s">
        <v>1</v>
      </c>
      <c r="BL136" s="64">
        <f>IFERROR(W136*I136/H136,"0")</f>
        <v>341.22962962962958</v>
      </c>
      <c r="BM136" s="64">
        <f>IFERROR(X136*I136/H136,"0")</f>
        <v>341.78</v>
      </c>
      <c r="BN136" s="64">
        <f>IFERROR(1/J136*(W136/H136),"0")</f>
        <v>0.73599240265906929</v>
      </c>
      <c r="BO136" s="64">
        <f>IFERROR(1/J136*(X136/H136),"0")</f>
        <v>0.73717948717948711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2">
        <v>4680115884533</v>
      </c>
      <c r="E137" s="388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7"/>
      <c r="Q137" s="387"/>
      <c r="R137" s="387"/>
      <c r="S137" s="388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8"/>
      <c r="B138" s="397"/>
      <c r="C138" s="397"/>
      <c r="D138" s="397"/>
      <c r="E138" s="397"/>
      <c r="F138" s="397"/>
      <c r="G138" s="397"/>
      <c r="H138" s="397"/>
      <c r="I138" s="397"/>
      <c r="J138" s="397"/>
      <c r="K138" s="397"/>
      <c r="L138" s="397"/>
      <c r="M138" s="397"/>
      <c r="N138" s="399"/>
      <c r="O138" s="389" t="s">
        <v>70</v>
      </c>
      <c r="P138" s="390"/>
      <c r="Q138" s="390"/>
      <c r="R138" s="390"/>
      <c r="S138" s="390"/>
      <c r="T138" s="390"/>
      <c r="U138" s="391"/>
      <c r="V138" s="37" t="s">
        <v>71</v>
      </c>
      <c r="W138" s="382">
        <f>IFERROR(W133/H133,"0")+IFERROR(W134/H134,"0")+IFERROR(W135/H135,"0")+IFERROR(W136/H136,"0")+IFERROR(W137/H137,"0")</f>
        <v>181.48148148148147</v>
      </c>
      <c r="X138" s="382">
        <f>IFERROR(X133/H133,"0")+IFERROR(X134/H134,"0")+IFERROR(X135/H135,"0")+IFERROR(X136/H136,"0")+IFERROR(X137/H137,"0")</f>
        <v>182</v>
      </c>
      <c r="Y138" s="382">
        <f>IFERROR(IF(Y133="",0,Y133),"0")+IFERROR(IF(Y134="",0,Y134),"0")+IFERROR(IF(Y135="",0,Y135),"0")+IFERROR(IF(Y136="",0,Y136),"0")+IFERROR(IF(Y137="",0,Y137),"0")</f>
        <v>2.3231999999999999</v>
      </c>
      <c r="Z138" s="383"/>
      <c r="AA138" s="383"/>
    </row>
    <row r="139" spans="1:67" x14ac:dyDescent="0.2">
      <c r="A139" s="397"/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9"/>
      <c r="O139" s="389" t="s">
        <v>70</v>
      </c>
      <c r="P139" s="390"/>
      <c r="Q139" s="390"/>
      <c r="R139" s="390"/>
      <c r="S139" s="390"/>
      <c r="T139" s="390"/>
      <c r="U139" s="391"/>
      <c r="V139" s="37" t="s">
        <v>66</v>
      </c>
      <c r="W139" s="382">
        <f>IFERROR(SUM(W133:W137),"0")</f>
        <v>850</v>
      </c>
      <c r="X139" s="382">
        <f>IFERROR(SUM(X133:X137),"0")</f>
        <v>853.19999999999993</v>
      </c>
      <c r="Y139" s="37"/>
      <c r="Z139" s="383"/>
      <c r="AA139" s="383"/>
    </row>
    <row r="140" spans="1:67" ht="27.75" hidden="1" customHeight="1" x14ac:dyDescent="0.2">
      <c r="A140" s="464" t="s">
        <v>233</v>
      </c>
      <c r="B140" s="465"/>
      <c r="C140" s="465"/>
      <c r="D140" s="465"/>
      <c r="E140" s="465"/>
      <c r="F140" s="465"/>
      <c r="G140" s="465"/>
      <c r="H140" s="465"/>
      <c r="I140" s="465"/>
      <c r="J140" s="465"/>
      <c r="K140" s="465"/>
      <c r="L140" s="465"/>
      <c r="M140" s="465"/>
      <c r="N140" s="465"/>
      <c r="O140" s="465"/>
      <c r="P140" s="465"/>
      <c r="Q140" s="465"/>
      <c r="R140" s="465"/>
      <c r="S140" s="465"/>
      <c r="T140" s="465"/>
      <c r="U140" s="465"/>
      <c r="V140" s="465"/>
      <c r="W140" s="465"/>
      <c r="X140" s="465"/>
      <c r="Y140" s="465"/>
      <c r="Z140" s="48"/>
      <c r="AA140" s="48"/>
    </row>
    <row r="141" spans="1:67" ht="16.5" hidden="1" customHeight="1" x14ac:dyDescent="0.25">
      <c r="A141" s="413" t="s">
        <v>234</v>
      </c>
      <c r="B141" s="397"/>
      <c r="C141" s="397"/>
      <c r="D141" s="397"/>
      <c r="E141" s="397"/>
      <c r="F141" s="397"/>
      <c r="G141" s="397"/>
      <c r="H141" s="397"/>
      <c r="I141" s="397"/>
      <c r="J141" s="397"/>
      <c r="K141" s="397"/>
      <c r="L141" s="397"/>
      <c r="M141" s="397"/>
      <c r="N141" s="397"/>
      <c r="O141" s="397"/>
      <c r="P141" s="397"/>
      <c r="Q141" s="397"/>
      <c r="R141" s="397"/>
      <c r="S141" s="397"/>
      <c r="T141" s="397"/>
      <c r="U141" s="397"/>
      <c r="V141" s="397"/>
      <c r="W141" s="397"/>
      <c r="X141" s="397"/>
      <c r="Y141" s="397"/>
      <c r="Z141" s="375"/>
      <c r="AA141" s="375"/>
    </row>
    <row r="142" spans="1:67" ht="14.25" hidden="1" customHeight="1" x14ac:dyDescent="0.25">
      <c r="A142" s="396" t="s">
        <v>113</v>
      </c>
      <c r="B142" s="397"/>
      <c r="C142" s="397"/>
      <c r="D142" s="397"/>
      <c r="E142" s="397"/>
      <c r="F142" s="397"/>
      <c r="G142" s="397"/>
      <c r="H142" s="397"/>
      <c r="I142" s="397"/>
      <c r="J142" s="397"/>
      <c r="K142" s="397"/>
      <c r="L142" s="397"/>
      <c r="M142" s="397"/>
      <c r="N142" s="397"/>
      <c r="O142" s="397"/>
      <c r="P142" s="397"/>
      <c r="Q142" s="397"/>
      <c r="R142" s="397"/>
      <c r="S142" s="397"/>
      <c r="T142" s="397"/>
      <c r="U142" s="397"/>
      <c r="V142" s="397"/>
      <c r="W142" s="397"/>
      <c r="X142" s="397"/>
      <c r="Y142" s="397"/>
      <c r="Z142" s="376"/>
      <c r="AA142" s="376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2">
        <v>4607091383423</v>
      </c>
      <c r="E143" s="388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7"/>
      <c r="Q143" s="387"/>
      <c r="R143" s="387"/>
      <c r="S143" s="388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2">
        <v>4680115885707</v>
      </c>
      <c r="E144" s="388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66" t="s">
        <v>239</v>
      </c>
      <c r="P144" s="387"/>
      <c r="Q144" s="387"/>
      <c r="R144" s="387"/>
      <c r="S144" s="388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2">
        <v>4680115885660</v>
      </c>
      <c r="E145" s="388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504" t="s">
        <v>242</v>
      </c>
      <c r="P145" s="387"/>
      <c r="Q145" s="387"/>
      <c r="R145" s="387"/>
      <c r="S145" s="388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2">
        <v>4680115885691</v>
      </c>
      <c r="E146" s="388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0" t="s">
        <v>245</v>
      </c>
      <c r="P146" s="387"/>
      <c r="Q146" s="387"/>
      <c r="R146" s="387"/>
      <c r="S146" s="388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2">
        <v>4680115885714</v>
      </c>
      <c r="E147" s="388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09" t="s">
        <v>248</v>
      </c>
      <c r="P147" s="387"/>
      <c r="Q147" s="387"/>
      <c r="R147" s="387"/>
      <c r="S147" s="388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8"/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9"/>
      <c r="O148" s="389" t="s">
        <v>70</v>
      </c>
      <c r="P148" s="390"/>
      <c r="Q148" s="390"/>
      <c r="R148" s="390"/>
      <c r="S148" s="390"/>
      <c r="T148" s="390"/>
      <c r="U148" s="391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97"/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9"/>
      <c r="O149" s="389" t="s">
        <v>70</v>
      </c>
      <c r="P149" s="390"/>
      <c r="Q149" s="390"/>
      <c r="R149" s="390"/>
      <c r="S149" s="390"/>
      <c r="T149" s="390"/>
      <c r="U149" s="391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413" t="s">
        <v>249</v>
      </c>
      <c r="B150" s="397"/>
      <c r="C150" s="397"/>
      <c r="D150" s="397"/>
      <c r="E150" s="397"/>
      <c r="F150" s="397"/>
      <c r="G150" s="397"/>
      <c r="H150" s="397"/>
      <c r="I150" s="397"/>
      <c r="J150" s="397"/>
      <c r="K150" s="397"/>
      <c r="L150" s="397"/>
      <c r="M150" s="397"/>
      <c r="N150" s="397"/>
      <c r="O150" s="397"/>
      <c r="P150" s="397"/>
      <c r="Q150" s="397"/>
      <c r="R150" s="397"/>
      <c r="S150" s="397"/>
      <c r="T150" s="397"/>
      <c r="U150" s="397"/>
      <c r="V150" s="397"/>
      <c r="W150" s="397"/>
      <c r="X150" s="397"/>
      <c r="Y150" s="397"/>
      <c r="Z150" s="375"/>
      <c r="AA150" s="375"/>
    </row>
    <row r="151" spans="1:67" ht="14.25" hidden="1" customHeight="1" x14ac:dyDescent="0.25">
      <c r="A151" s="396" t="s">
        <v>61</v>
      </c>
      <c r="B151" s="397"/>
      <c r="C151" s="397"/>
      <c r="D151" s="397"/>
      <c r="E151" s="397"/>
      <c r="F151" s="397"/>
      <c r="G151" s="397"/>
      <c r="H151" s="397"/>
      <c r="I151" s="397"/>
      <c r="J151" s="397"/>
      <c r="K151" s="397"/>
      <c r="L151" s="397"/>
      <c r="M151" s="397"/>
      <c r="N151" s="397"/>
      <c r="O151" s="397"/>
      <c r="P151" s="397"/>
      <c r="Q151" s="397"/>
      <c r="R151" s="397"/>
      <c r="S151" s="397"/>
      <c r="T151" s="397"/>
      <c r="U151" s="397"/>
      <c r="V151" s="397"/>
      <c r="W151" s="397"/>
      <c r="X151" s="397"/>
      <c r="Y151" s="397"/>
      <c r="Z151" s="376"/>
      <c r="AA151" s="376"/>
    </row>
    <row r="152" spans="1:67" ht="27" hidden="1" customHeight="1" x14ac:dyDescent="0.25">
      <c r="A152" s="54" t="s">
        <v>250</v>
      </c>
      <c r="B152" s="54" t="s">
        <v>251</v>
      </c>
      <c r="C152" s="31">
        <v>4301031191</v>
      </c>
      <c r="D152" s="392">
        <v>4680115880993</v>
      </c>
      <c r="E152" s="388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7"/>
      <c r="Q152" s="387"/>
      <c r="R152" s="387"/>
      <c r="S152" s="388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hidden="1" customHeight="1" x14ac:dyDescent="0.25">
      <c r="A153" s="54" t="s">
        <v>252</v>
      </c>
      <c r="B153" s="54" t="s">
        <v>253</v>
      </c>
      <c r="C153" s="31">
        <v>4301031204</v>
      </c>
      <c r="D153" s="392">
        <v>4680115881761</v>
      </c>
      <c r="E153" s="388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4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7"/>
      <c r="Q153" s="387"/>
      <c r="R153" s="387"/>
      <c r="S153" s="388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92">
        <v>4680115881563</v>
      </c>
      <c r="E154" s="388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1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7"/>
      <c r="Q154" s="387"/>
      <c r="R154" s="387"/>
      <c r="S154" s="388"/>
      <c r="T154" s="34"/>
      <c r="U154" s="34"/>
      <c r="V154" s="35" t="s">
        <v>66</v>
      </c>
      <c r="W154" s="380">
        <v>200</v>
      </c>
      <c r="X154" s="381">
        <f t="shared" si="23"/>
        <v>201.60000000000002</v>
      </c>
      <c r="Y154" s="36">
        <f>IFERROR(IF(X154=0,"",ROUNDUP(X154/H154,0)*0.00753),"")</f>
        <v>0.36143999999999998</v>
      </c>
      <c r="Z154" s="56"/>
      <c r="AA154" s="57"/>
      <c r="AE154" s="64"/>
      <c r="BB154" s="147" t="s">
        <v>1</v>
      </c>
      <c r="BL154" s="64">
        <f t="shared" si="24"/>
        <v>209.52380952380955</v>
      </c>
      <c r="BM154" s="64">
        <f t="shared" si="25"/>
        <v>211.20000000000005</v>
      </c>
      <c r="BN154" s="64">
        <f t="shared" si="26"/>
        <v>0.30525030525030528</v>
      </c>
      <c r="BO154" s="64">
        <f t="shared" si="27"/>
        <v>0.30769230769230771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4301031199</v>
      </c>
      <c r="D155" s="392">
        <v>4680115880986</v>
      </c>
      <c r="E155" s="388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7"/>
      <c r="Q155" s="387"/>
      <c r="R155" s="387"/>
      <c r="S155" s="388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2">
        <v>4680115881785</v>
      </c>
      <c r="E156" s="388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8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92">
        <v>4680115881679</v>
      </c>
      <c r="E157" s="388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8"/>
      <c r="T157" s="34"/>
      <c r="U157" s="34"/>
      <c r="V157" s="35" t="s">
        <v>66</v>
      </c>
      <c r="W157" s="380">
        <v>100</v>
      </c>
      <c r="X157" s="381">
        <f t="shared" si="23"/>
        <v>100.80000000000001</v>
      </c>
      <c r="Y157" s="36">
        <f>IFERROR(IF(X157=0,"",ROUNDUP(X157/H157,0)*0.00502),"")</f>
        <v>0.24096000000000001</v>
      </c>
      <c r="Z157" s="56"/>
      <c r="AA157" s="57"/>
      <c r="AE157" s="64"/>
      <c r="BB157" s="150" t="s">
        <v>1</v>
      </c>
      <c r="BL157" s="64">
        <f t="shared" si="24"/>
        <v>104.76190476190477</v>
      </c>
      <c r="BM157" s="64">
        <f t="shared" si="25"/>
        <v>105.60000000000002</v>
      </c>
      <c r="BN157" s="64">
        <f t="shared" si="26"/>
        <v>0.20350020350020354</v>
      </c>
      <c r="BO157" s="64">
        <f t="shared" si="27"/>
        <v>0.20512820512820515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2">
        <v>4680115880191</v>
      </c>
      <c r="E158" s="388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8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2">
        <v>4680115883963</v>
      </c>
      <c r="E159" s="388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8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8"/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9"/>
      <c r="O160" s="389" t="s">
        <v>70</v>
      </c>
      <c r="P160" s="390"/>
      <c r="Q160" s="390"/>
      <c r="R160" s="390"/>
      <c r="S160" s="390"/>
      <c r="T160" s="390"/>
      <c r="U160" s="391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95.238095238095241</v>
      </c>
      <c r="X160" s="382">
        <f>IFERROR(X152/H152,"0")+IFERROR(X153/H153,"0")+IFERROR(X154/H154,"0")+IFERROR(X155/H155,"0")+IFERROR(X156/H156,"0")+IFERROR(X157/H157,"0")+IFERROR(X158/H158,"0")+IFERROR(X159/H159,"0")</f>
        <v>96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0.60240000000000005</v>
      </c>
      <c r="Z160" s="383"/>
      <c r="AA160" s="383"/>
    </row>
    <row r="161" spans="1:67" x14ac:dyDescent="0.2">
      <c r="A161" s="397"/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9"/>
      <c r="O161" s="389" t="s">
        <v>70</v>
      </c>
      <c r="P161" s="390"/>
      <c r="Q161" s="390"/>
      <c r="R161" s="390"/>
      <c r="S161" s="390"/>
      <c r="T161" s="390"/>
      <c r="U161" s="391"/>
      <c r="V161" s="37" t="s">
        <v>66</v>
      </c>
      <c r="W161" s="382">
        <f>IFERROR(SUM(W152:W159),"0")</f>
        <v>300</v>
      </c>
      <c r="X161" s="382">
        <f>IFERROR(SUM(X152:X159),"0")</f>
        <v>302.40000000000003</v>
      </c>
      <c r="Y161" s="37"/>
      <c r="Z161" s="383"/>
      <c r="AA161" s="383"/>
    </row>
    <row r="162" spans="1:67" ht="16.5" hidden="1" customHeight="1" x14ac:dyDescent="0.25">
      <c r="A162" s="413" t="s">
        <v>266</v>
      </c>
      <c r="B162" s="397"/>
      <c r="C162" s="397"/>
      <c r="D162" s="397"/>
      <c r="E162" s="397"/>
      <c r="F162" s="397"/>
      <c r="G162" s="397"/>
      <c r="H162" s="397"/>
      <c r="I162" s="397"/>
      <c r="J162" s="397"/>
      <c r="K162" s="397"/>
      <c r="L162" s="397"/>
      <c r="M162" s="397"/>
      <c r="N162" s="397"/>
      <c r="O162" s="397"/>
      <c r="P162" s="397"/>
      <c r="Q162" s="397"/>
      <c r="R162" s="397"/>
      <c r="S162" s="397"/>
      <c r="T162" s="397"/>
      <c r="U162" s="397"/>
      <c r="V162" s="397"/>
      <c r="W162" s="397"/>
      <c r="X162" s="397"/>
      <c r="Y162" s="397"/>
      <c r="Z162" s="375"/>
      <c r="AA162" s="375"/>
    </row>
    <row r="163" spans="1:67" ht="14.25" hidden="1" customHeight="1" x14ac:dyDescent="0.25">
      <c r="A163" s="396" t="s">
        <v>113</v>
      </c>
      <c r="B163" s="397"/>
      <c r="C163" s="397"/>
      <c r="D163" s="397"/>
      <c r="E163" s="397"/>
      <c r="F163" s="397"/>
      <c r="G163" s="397"/>
      <c r="H163" s="397"/>
      <c r="I163" s="397"/>
      <c r="J163" s="397"/>
      <c r="K163" s="397"/>
      <c r="L163" s="397"/>
      <c r="M163" s="397"/>
      <c r="N163" s="397"/>
      <c r="O163" s="397"/>
      <c r="P163" s="397"/>
      <c r="Q163" s="397"/>
      <c r="R163" s="397"/>
      <c r="S163" s="397"/>
      <c r="T163" s="397"/>
      <c r="U163" s="397"/>
      <c r="V163" s="397"/>
      <c r="W163" s="397"/>
      <c r="X163" s="397"/>
      <c r="Y163" s="397"/>
      <c r="Z163" s="376"/>
      <c r="AA163" s="376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2">
        <v>4680115881402</v>
      </c>
      <c r="E164" s="388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8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2">
        <v>4680115881396</v>
      </c>
      <c r="E165" s="388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8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8"/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9"/>
      <c r="O166" s="389" t="s">
        <v>70</v>
      </c>
      <c r="P166" s="390"/>
      <c r="Q166" s="390"/>
      <c r="R166" s="390"/>
      <c r="S166" s="390"/>
      <c r="T166" s="390"/>
      <c r="U166" s="39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7"/>
      <c r="B167" s="397"/>
      <c r="C167" s="397"/>
      <c r="D167" s="397"/>
      <c r="E167" s="397"/>
      <c r="F167" s="397"/>
      <c r="G167" s="397"/>
      <c r="H167" s="397"/>
      <c r="I167" s="397"/>
      <c r="J167" s="397"/>
      <c r="K167" s="397"/>
      <c r="L167" s="397"/>
      <c r="M167" s="397"/>
      <c r="N167" s="399"/>
      <c r="O167" s="389" t="s">
        <v>70</v>
      </c>
      <c r="P167" s="390"/>
      <c r="Q167" s="390"/>
      <c r="R167" s="390"/>
      <c r="S167" s="390"/>
      <c r="T167" s="390"/>
      <c r="U167" s="39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6" t="s">
        <v>105</v>
      </c>
      <c r="B168" s="397"/>
      <c r="C168" s="397"/>
      <c r="D168" s="397"/>
      <c r="E168" s="397"/>
      <c r="F168" s="397"/>
      <c r="G168" s="397"/>
      <c r="H168" s="397"/>
      <c r="I168" s="397"/>
      <c r="J168" s="397"/>
      <c r="K168" s="397"/>
      <c r="L168" s="397"/>
      <c r="M168" s="397"/>
      <c r="N168" s="397"/>
      <c r="O168" s="397"/>
      <c r="P168" s="397"/>
      <c r="Q168" s="397"/>
      <c r="R168" s="397"/>
      <c r="S168" s="397"/>
      <c r="T168" s="397"/>
      <c r="U168" s="397"/>
      <c r="V168" s="397"/>
      <c r="W168" s="397"/>
      <c r="X168" s="397"/>
      <c r="Y168" s="397"/>
      <c r="Z168" s="376"/>
      <c r="AA168" s="376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2">
        <v>4680115882935</v>
      </c>
      <c r="E169" s="388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8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273</v>
      </c>
      <c r="B170" s="54" t="s">
        <v>274</v>
      </c>
      <c r="C170" s="31">
        <v>4301020220</v>
      </c>
      <c r="D170" s="392">
        <v>4680115880764</v>
      </c>
      <c r="E170" s="388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8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8"/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9"/>
      <c r="O171" s="389" t="s">
        <v>70</v>
      </c>
      <c r="P171" s="390"/>
      <c r="Q171" s="390"/>
      <c r="R171" s="390"/>
      <c r="S171" s="390"/>
      <c r="T171" s="390"/>
      <c r="U171" s="39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7"/>
      <c r="B172" s="397"/>
      <c r="C172" s="397"/>
      <c r="D172" s="397"/>
      <c r="E172" s="397"/>
      <c r="F172" s="397"/>
      <c r="G172" s="397"/>
      <c r="H172" s="397"/>
      <c r="I172" s="397"/>
      <c r="J172" s="397"/>
      <c r="K172" s="397"/>
      <c r="L172" s="397"/>
      <c r="M172" s="397"/>
      <c r="N172" s="399"/>
      <c r="O172" s="389" t="s">
        <v>70</v>
      </c>
      <c r="P172" s="390"/>
      <c r="Q172" s="390"/>
      <c r="R172" s="390"/>
      <c r="S172" s="390"/>
      <c r="T172" s="390"/>
      <c r="U172" s="39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6" t="s">
        <v>61</v>
      </c>
      <c r="B173" s="397"/>
      <c r="C173" s="397"/>
      <c r="D173" s="397"/>
      <c r="E173" s="397"/>
      <c r="F173" s="397"/>
      <c r="G173" s="397"/>
      <c r="H173" s="397"/>
      <c r="I173" s="397"/>
      <c r="J173" s="397"/>
      <c r="K173" s="397"/>
      <c r="L173" s="397"/>
      <c r="M173" s="397"/>
      <c r="N173" s="397"/>
      <c r="O173" s="397"/>
      <c r="P173" s="397"/>
      <c r="Q173" s="397"/>
      <c r="R173" s="397"/>
      <c r="S173" s="397"/>
      <c r="T173" s="397"/>
      <c r="U173" s="397"/>
      <c r="V173" s="397"/>
      <c r="W173" s="397"/>
      <c r="X173" s="397"/>
      <c r="Y173" s="397"/>
      <c r="Z173" s="376"/>
      <c r="AA173" s="376"/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88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8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88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8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88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8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88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8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2">
        <v>4680115884014</v>
      </c>
      <c r="E178" s="388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7"/>
      <c r="Q178" s="387"/>
      <c r="R178" s="387"/>
      <c r="S178" s="388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2">
        <v>4680115884007</v>
      </c>
      <c r="E179" s="388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7"/>
      <c r="Q179" s="387"/>
      <c r="R179" s="387"/>
      <c r="S179" s="388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2">
        <v>4680115884038</v>
      </c>
      <c r="E180" s="388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7"/>
      <c r="Q180" s="387"/>
      <c r="R180" s="387"/>
      <c r="S180" s="388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2">
        <v>4680115884021</v>
      </c>
      <c r="E181" s="388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7"/>
      <c r="Q181" s="387"/>
      <c r="R181" s="387"/>
      <c r="S181" s="388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idden="1" x14ac:dyDescent="0.2">
      <c r="A182" s="398"/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9"/>
      <c r="O182" s="389" t="s">
        <v>70</v>
      </c>
      <c r="P182" s="390"/>
      <c r="Q182" s="390"/>
      <c r="R182" s="390"/>
      <c r="S182" s="390"/>
      <c r="T182" s="390"/>
      <c r="U182" s="391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0</v>
      </c>
      <c r="X182" s="382">
        <f>IFERROR(X174/H174,"0")+IFERROR(X175/H175,"0")+IFERROR(X176/H176,"0")+IFERROR(X177/H177,"0")+IFERROR(X178/H178,"0")+IFERROR(X179/H179,"0")+IFERROR(X180/H180,"0")+IFERROR(X181/H181,"0")</f>
        <v>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3"/>
      <c r="AA182" s="383"/>
    </row>
    <row r="183" spans="1:67" hidden="1" x14ac:dyDescent="0.2">
      <c r="A183" s="397"/>
      <c r="B183" s="397"/>
      <c r="C183" s="397"/>
      <c r="D183" s="397"/>
      <c r="E183" s="397"/>
      <c r="F183" s="397"/>
      <c r="G183" s="397"/>
      <c r="H183" s="397"/>
      <c r="I183" s="397"/>
      <c r="J183" s="397"/>
      <c r="K183" s="397"/>
      <c r="L183" s="397"/>
      <c r="M183" s="397"/>
      <c r="N183" s="399"/>
      <c r="O183" s="389" t="s">
        <v>70</v>
      </c>
      <c r="P183" s="390"/>
      <c r="Q183" s="390"/>
      <c r="R183" s="390"/>
      <c r="S183" s="390"/>
      <c r="T183" s="390"/>
      <c r="U183" s="391"/>
      <c r="V183" s="37" t="s">
        <v>66</v>
      </c>
      <c r="W183" s="382">
        <f>IFERROR(SUM(W174:W181),"0")</f>
        <v>0</v>
      </c>
      <c r="X183" s="382">
        <f>IFERROR(SUM(X174:X181),"0")</f>
        <v>0</v>
      </c>
      <c r="Y183" s="37"/>
      <c r="Z183" s="383"/>
      <c r="AA183" s="383"/>
    </row>
    <row r="184" spans="1:67" ht="14.25" hidden="1" customHeight="1" x14ac:dyDescent="0.25">
      <c r="A184" s="396" t="s">
        <v>72</v>
      </c>
      <c r="B184" s="397"/>
      <c r="C184" s="397"/>
      <c r="D184" s="397"/>
      <c r="E184" s="397"/>
      <c r="F184" s="397"/>
      <c r="G184" s="397"/>
      <c r="H184" s="397"/>
      <c r="I184" s="397"/>
      <c r="J184" s="397"/>
      <c r="K184" s="397"/>
      <c r="L184" s="397"/>
      <c r="M184" s="397"/>
      <c r="N184" s="397"/>
      <c r="O184" s="397"/>
      <c r="P184" s="397"/>
      <c r="Q184" s="397"/>
      <c r="R184" s="397"/>
      <c r="S184" s="397"/>
      <c r="T184" s="397"/>
      <c r="U184" s="397"/>
      <c r="V184" s="397"/>
      <c r="W184" s="397"/>
      <c r="X184" s="397"/>
      <c r="Y184" s="397"/>
      <c r="Z184" s="376"/>
      <c r="AA184" s="376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2">
        <v>4680115881556</v>
      </c>
      <c r="E185" s="388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6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7"/>
      <c r="Q185" s="387"/>
      <c r="R185" s="387"/>
      <c r="S185" s="388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hidden="1" customHeight="1" x14ac:dyDescent="0.25">
      <c r="A186" s="54" t="s">
        <v>293</v>
      </c>
      <c r="B186" s="54" t="s">
        <v>294</v>
      </c>
      <c r="C186" s="31">
        <v>4301051408</v>
      </c>
      <c r="D186" s="392">
        <v>4680115881594</v>
      </c>
      <c r="E186" s="388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7"/>
      <c r="Q186" s="387"/>
      <c r="R186" s="387"/>
      <c r="S186" s="388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295</v>
      </c>
      <c r="B187" s="54" t="s">
        <v>296</v>
      </c>
      <c r="C187" s="31">
        <v>4301051754</v>
      </c>
      <c r="D187" s="392">
        <v>4680115880962</v>
      </c>
      <c r="E187" s="388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586" t="s">
        <v>297</v>
      </c>
      <c r="P187" s="387"/>
      <c r="Q187" s="387"/>
      <c r="R187" s="387"/>
      <c r="S187" s="388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88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7"/>
      <c r="Q188" s="387"/>
      <c r="R188" s="387"/>
      <c r="S188" s="388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88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61" t="s">
        <v>302</v>
      </c>
      <c r="P189" s="387"/>
      <c r="Q189" s="387"/>
      <c r="R189" s="387"/>
      <c r="S189" s="388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303</v>
      </c>
      <c r="B190" s="54" t="s">
        <v>304</v>
      </c>
      <c r="C190" s="31">
        <v>4301051487</v>
      </c>
      <c r="D190" s="392">
        <v>4680115881228</v>
      </c>
      <c r="E190" s="388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7"/>
      <c r="Q190" s="387"/>
      <c r="R190" s="387"/>
      <c r="S190" s="388"/>
      <c r="T190" s="34"/>
      <c r="U190" s="34"/>
      <c r="V190" s="35" t="s">
        <v>66</v>
      </c>
      <c r="W190" s="380">
        <v>0</v>
      </c>
      <c r="X190" s="381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92">
        <v>4680115881037</v>
      </c>
      <c r="E191" s="388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47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7"/>
      <c r="Q191" s="387"/>
      <c r="R191" s="387"/>
      <c r="S191" s="388"/>
      <c r="T191" s="34"/>
      <c r="U191" s="34"/>
      <c r="V191" s="35" t="s">
        <v>66</v>
      </c>
      <c r="W191" s="380">
        <v>50</v>
      </c>
      <c r="X191" s="381">
        <f t="shared" si="33"/>
        <v>50.4</v>
      </c>
      <c r="Y191" s="36">
        <f>IFERROR(IF(X191=0,"",ROUNDUP(X191/H191,0)*0.00937),"")</f>
        <v>0.14055000000000001</v>
      </c>
      <c r="Z191" s="56"/>
      <c r="AA191" s="57"/>
      <c r="AE191" s="64"/>
      <c r="BB191" s="171" t="s">
        <v>1</v>
      </c>
      <c r="BL191" s="64">
        <f t="shared" si="34"/>
        <v>53.839285714285715</v>
      </c>
      <c r="BM191" s="64">
        <f t="shared" si="35"/>
        <v>54.269999999999996</v>
      </c>
      <c r="BN191" s="64">
        <f t="shared" si="36"/>
        <v>0.12400793650793651</v>
      </c>
      <c r="BO191" s="64">
        <f t="shared" si="37"/>
        <v>0.125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92">
        <v>4680115881211</v>
      </c>
      <c r="E192" s="388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4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7"/>
      <c r="Q192" s="387"/>
      <c r="R192" s="387"/>
      <c r="S192" s="388"/>
      <c r="T192" s="34"/>
      <c r="U192" s="34"/>
      <c r="V192" s="35" t="s">
        <v>66</v>
      </c>
      <c r="W192" s="380">
        <v>200</v>
      </c>
      <c r="X192" s="381">
        <f t="shared" si="33"/>
        <v>201.6</v>
      </c>
      <c r="Y192" s="36">
        <f>IFERROR(IF(X192=0,"",ROUNDUP(X192/H192,0)*0.00753),"")</f>
        <v>0.63251999999999997</v>
      </c>
      <c r="Z192" s="56"/>
      <c r="AA192" s="57"/>
      <c r="AE192" s="64"/>
      <c r="BB192" s="172" t="s">
        <v>1</v>
      </c>
      <c r="BL192" s="64">
        <f t="shared" si="34"/>
        <v>216.66666666666669</v>
      </c>
      <c r="BM192" s="64">
        <f t="shared" si="35"/>
        <v>218.4</v>
      </c>
      <c r="BN192" s="64">
        <f t="shared" si="36"/>
        <v>0.53418803418803418</v>
      </c>
      <c r="BO192" s="64">
        <f t="shared" si="37"/>
        <v>0.53846153846153844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4301051378</v>
      </c>
      <c r="D193" s="392">
        <v>4680115881020</v>
      </c>
      <c r="E193" s="388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7"/>
      <c r="Q193" s="387"/>
      <c r="R193" s="387"/>
      <c r="S193" s="388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92">
        <v>4680115882195</v>
      </c>
      <c r="E194" s="388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7"/>
      <c r="Q194" s="387"/>
      <c r="R194" s="387"/>
      <c r="S194" s="388"/>
      <c r="T194" s="34"/>
      <c r="U194" s="34"/>
      <c r="V194" s="35" t="s">
        <v>66</v>
      </c>
      <c r="W194" s="380">
        <v>200</v>
      </c>
      <c r="X194" s="381">
        <f t="shared" si="33"/>
        <v>201.6</v>
      </c>
      <c r="Y194" s="36">
        <f t="shared" ref="Y194:Y200" si="38">IFERROR(IF(X194=0,"",ROUNDUP(X194/H194,0)*0.00753),"")</f>
        <v>0.63251999999999997</v>
      </c>
      <c r="Z194" s="56"/>
      <c r="AA194" s="57"/>
      <c r="AE194" s="64"/>
      <c r="BB194" s="174" t="s">
        <v>1</v>
      </c>
      <c r="BL194" s="64">
        <f t="shared" si="34"/>
        <v>224.16666666666669</v>
      </c>
      <c r="BM194" s="64">
        <f t="shared" si="35"/>
        <v>225.96</v>
      </c>
      <c r="BN194" s="64">
        <f t="shared" si="36"/>
        <v>0.53418803418803418</v>
      </c>
      <c r="BO194" s="64">
        <f t="shared" si="37"/>
        <v>0.53846153846153844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2">
        <v>4680115882607</v>
      </c>
      <c r="E195" s="388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23" t="s">
        <v>315</v>
      </c>
      <c r="P195" s="387"/>
      <c r="Q195" s="387"/>
      <c r="R195" s="387"/>
      <c r="S195" s="388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316</v>
      </c>
      <c r="B196" s="54" t="s">
        <v>317</v>
      </c>
      <c r="C196" s="31">
        <v>4301051630</v>
      </c>
      <c r="D196" s="392">
        <v>4680115880092</v>
      </c>
      <c r="E196" s="388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23" t="s">
        <v>318</v>
      </c>
      <c r="P196" s="387"/>
      <c r="Q196" s="387"/>
      <c r="R196" s="387"/>
      <c r="S196" s="388"/>
      <c r="T196" s="34"/>
      <c r="U196" s="34"/>
      <c r="V196" s="35" t="s">
        <v>66</v>
      </c>
      <c r="W196" s="380">
        <v>0</v>
      </c>
      <c r="X196" s="381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319</v>
      </c>
      <c r="B197" s="54" t="s">
        <v>320</v>
      </c>
      <c r="C197" s="31">
        <v>4301051631</v>
      </c>
      <c r="D197" s="392">
        <v>4680115880221</v>
      </c>
      <c r="E197" s="388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6" t="s">
        <v>321</v>
      </c>
      <c r="P197" s="387"/>
      <c r="Q197" s="387"/>
      <c r="R197" s="387"/>
      <c r="S197" s="388"/>
      <c r="T197" s="34"/>
      <c r="U197" s="34"/>
      <c r="V197" s="35" t="s">
        <v>66</v>
      </c>
      <c r="W197" s="380">
        <v>0</v>
      </c>
      <c r="X197" s="381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2">
        <v>4680115882942</v>
      </c>
      <c r="E198" s="388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39" t="s">
        <v>324</v>
      </c>
      <c r="P198" s="387"/>
      <c r="Q198" s="387"/>
      <c r="R198" s="387"/>
      <c r="S198" s="388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hidden="1" customHeight="1" x14ac:dyDescent="0.25">
      <c r="A199" s="54" t="s">
        <v>325</v>
      </c>
      <c r="B199" s="54" t="s">
        <v>326</v>
      </c>
      <c r="C199" s="31">
        <v>4301051753</v>
      </c>
      <c r="D199" s="392">
        <v>4680115880504</v>
      </c>
      <c r="E199" s="388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59" t="s">
        <v>327</v>
      </c>
      <c r="P199" s="387"/>
      <c r="Q199" s="387"/>
      <c r="R199" s="387"/>
      <c r="S199" s="388"/>
      <c r="T199" s="34"/>
      <c r="U199" s="34"/>
      <c r="V199" s="35" t="s">
        <v>66</v>
      </c>
      <c r="W199" s="380">
        <v>0</v>
      </c>
      <c r="X199" s="381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hidden="1" customHeight="1" x14ac:dyDescent="0.25">
      <c r="A200" s="54" t="s">
        <v>328</v>
      </c>
      <c r="B200" s="54" t="s">
        <v>329</v>
      </c>
      <c r="C200" s="31">
        <v>4301051410</v>
      </c>
      <c r="D200" s="392">
        <v>4680115882164</v>
      </c>
      <c r="E200" s="388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8"/>
      <c r="T200" s="34"/>
      <c r="U200" s="34"/>
      <c r="V200" s="35" t="s">
        <v>66</v>
      </c>
      <c r="W200" s="380">
        <v>0</v>
      </c>
      <c r="X200" s="381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x14ac:dyDescent="0.2">
      <c r="A201" s="398"/>
      <c r="B201" s="397"/>
      <c r="C201" s="397"/>
      <c r="D201" s="397"/>
      <c r="E201" s="397"/>
      <c r="F201" s="397"/>
      <c r="G201" s="397"/>
      <c r="H201" s="397"/>
      <c r="I201" s="397"/>
      <c r="J201" s="397"/>
      <c r="K201" s="397"/>
      <c r="L201" s="397"/>
      <c r="M201" s="397"/>
      <c r="N201" s="399"/>
      <c r="O201" s="389" t="s">
        <v>70</v>
      </c>
      <c r="P201" s="390"/>
      <c r="Q201" s="390"/>
      <c r="R201" s="390"/>
      <c r="S201" s="390"/>
      <c r="T201" s="390"/>
      <c r="U201" s="391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181.54761904761907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183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1.4055899999999999</v>
      </c>
      <c r="Z201" s="383"/>
      <c r="AA201" s="383"/>
    </row>
    <row r="202" spans="1:67" x14ac:dyDescent="0.2">
      <c r="A202" s="397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399"/>
      <c r="O202" s="389" t="s">
        <v>70</v>
      </c>
      <c r="P202" s="390"/>
      <c r="Q202" s="390"/>
      <c r="R202" s="390"/>
      <c r="S202" s="390"/>
      <c r="T202" s="390"/>
      <c r="U202" s="391"/>
      <c r="V202" s="37" t="s">
        <v>66</v>
      </c>
      <c r="W202" s="382">
        <f>IFERROR(SUM(W185:W200),"0")</f>
        <v>450</v>
      </c>
      <c r="X202" s="382">
        <f>IFERROR(SUM(X185:X200),"0")</f>
        <v>453.6</v>
      </c>
      <c r="Y202" s="37"/>
      <c r="Z202" s="383"/>
      <c r="AA202" s="383"/>
    </row>
    <row r="203" spans="1:67" ht="14.25" hidden="1" customHeight="1" x14ac:dyDescent="0.25">
      <c r="A203" s="396" t="s">
        <v>213</v>
      </c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397"/>
      <c r="O203" s="397"/>
      <c r="P203" s="397"/>
      <c r="Q203" s="397"/>
      <c r="R203" s="397"/>
      <c r="S203" s="397"/>
      <c r="T203" s="397"/>
      <c r="U203" s="397"/>
      <c r="V203" s="397"/>
      <c r="W203" s="397"/>
      <c r="X203" s="397"/>
      <c r="Y203" s="397"/>
      <c r="Z203" s="376"/>
      <c r="AA203" s="376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2">
        <v>4680115882874</v>
      </c>
      <c r="E204" s="388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8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2">
        <v>4680115882874</v>
      </c>
      <c r="E205" s="388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4" t="s">
        <v>333</v>
      </c>
      <c r="P205" s="387"/>
      <c r="Q205" s="387"/>
      <c r="R205" s="387"/>
      <c r="S205" s="388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2">
        <v>4680115884434</v>
      </c>
      <c r="E206" s="388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7"/>
      <c r="Q206" s="387"/>
      <c r="R206" s="387"/>
      <c r="S206" s="388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92">
        <v>4680115880818</v>
      </c>
      <c r="E207" s="388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579" t="s">
        <v>338</v>
      </c>
      <c r="P207" s="387"/>
      <c r="Q207" s="387"/>
      <c r="R207" s="387"/>
      <c r="S207" s="388"/>
      <c r="T207" s="34"/>
      <c r="U207" s="34"/>
      <c r="V207" s="35" t="s">
        <v>66</v>
      </c>
      <c r="W207" s="380">
        <v>50</v>
      </c>
      <c r="X207" s="381">
        <f>IFERROR(IF(W207="",0,CEILING((W207/$H207),1)*$H207),"")</f>
        <v>50.4</v>
      </c>
      <c r="Y207" s="36">
        <f>IFERROR(IF(X207=0,"",ROUNDUP(X207/H207,0)*0.00753),"")</f>
        <v>0.15812999999999999</v>
      </c>
      <c r="Z207" s="56"/>
      <c r="AA207" s="57"/>
      <c r="AE207" s="64"/>
      <c r="BB207" s="184" t="s">
        <v>1</v>
      </c>
      <c r="BL207" s="64">
        <f>IFERROR(W207*I207/H207,"0")</f>
        <v>55.666666666666664</v>
      </c>
      <c r="BM207" s="64">
        <f>IFERROR(X207*I207/H207,"0")</f>
        <v>56.112000000000002</v>
      </c>
      <c r="BN207" s="64">
        <f>IFERROR(1/J207*(W207/H207),"0")</f>
        <v>0.13354700854700854</v>
      </c>
      <c r="BO207" s="64">
        <f>IFERROR(1/J207*(X207/H207),"0")</f>
        <v>0.13461538461538461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92">
        <v>4680115880801</v>
      </c>
      <c r="E208" s="388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71" t="s">
        <v>341</v>
      </c>
      <c r="P208" s="387"/>
      <c r="Q208" s="387"/>
      <c r="R208" s="387"/>
      <c r="S208" s="388"/>
      <c r="T208" s="34"/>
      <c r="U208" s="34"/>
      <c r="V208" s="35" t="s">
        <v>66</v>
      </c>
      <c r="W208" s="380">
        <v>100</v>
      </c>
      <c r="X208" s="381">
        <f>IFERROR(IF(W208="",0,CEILING((W208/$H208),1)*$H208),"")</f>
        <v>100.8</v>
      </c>
      <c r="Y208" s="36">
        <f>IFERROR(IF(X208=0,"",ROUNDUP(X208/H208,0)*0.00753),"")</f>
        <v>0.31625999999999999</v>
      </c>
      <c r="Z208" s="56"/>
      <c r="AA208" s="57"/>
      <c r="AE208" s="64"/>
      <c r="BB208" s="185" t="s">
        <v>1</v>
      </c>
      <c r="BL208" s="64">
        <f>IFERROR(W208*I208/H208,"0")</f>
        <v>111.33333333333333</v>
      </c>
      <c r="BM208" s="64">
        <f>IFERROR(X208*I208/H208,"0")</f>
        <v>112.224</v>
      </c>
      <c r="BN208" s="64">
        <f>IFERROR(1/J208*(W208/H208),"0")</f>
        <v>0.26709401709401709</v>
      </c>
      <c r="BO208" s="64">
        <f>IFERROR(1/J208*(X208/H208),"0")</f>
        <v>0.26923076923076922</v>
      </c>
    </row>
    <row r="209" spans="1:67" x14ac:dyDescent="0.2">
      <c r="A209" s="398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399"/>
      <c r="O209" s="389" t="s">
        <v>70</v>
      </c>
      <c r="P209" s="390"/>
      <c r="Q209" s="390"/>
      <c r="R209" s="390"/>
      <c r="S209" s="390"/>
      <c r="T209" s="390"/>
      <c r="U209" s="391"/>
      <c r="V209" s="37" t="s">
        <v>71</v>
      </c>
      <c r="W209" s="382">
        <f>IFERROR(W204/H204,"0")+IFERROR(W205/H205,"0")+IFERROR(W206/H206,"0")+IFERROR(W207/H207,"0")+IFERROR(W208/H208,"0")</f>
        <v>62.500000000000007</v>
      </c>
      <c r="X209" s="382">
        <f>IFERROR(X204/H204,"0")+IFERROR(X205/H205,"0")+IFERROR(X206/H206,"0")+IFERROR(X207/H207,"0")+IFERROR(X208/H208,"0")</f>
        <v>63</v>
      </c>
      <c r="Y209" s="382">
        <f>IFERROR(IF(Y204="",0,Y204),"0")+IFERROR(IF(Y205="",0,Y205),"0")+IFERROR(IF(Y206="",0,Y206),"0")+IFERROR(IF(Y207="",0,Y207),"0")+IFERROR(IF(Y208="",0,Y208),"0")</f>
        <v>0.47438999999999998</v>
      </c>
      <c r="Z209" s="383"/>
      <c r="AA209" s="383"/>
    </row>
    <row r="210" spans="1:67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399"/>
      <c r="O210" s="389" t="s">
        <v>70</v>
      </c>
      <c r="P210" s="390"/>
      <c r="Q210" s="390"/>
      <c r="R210" s="390"/>
      <c r="S210" s="390"/>
      <c r="T210" s="390"/>
      <c r="U210" s="391"/>
      <c r="V210" s="37" t="s">
        <v>66</v>
      </c>
      <c r="W210" s="382">
        <f>IFERROR(SUM(W204:W208),"0")</f>
        <v>150</v>
      </c>
      <c r="X210" s="382">
        <f>IFERROR(SUM(X204:X208),"0")</f>
        <v>151.19999999999999</v>
      </c>
      <c r="Y210" s="37"/>
      <c r="Z210" s="383"/>
      <c r="AA210" s="383"/>
    </row>
    <row r="211" spans="1:67" ht="16.5" hidden="1" customHeight="1" x14ac:dyDescent="0.25">
      <c r="A211" s="413" t="s">
        <v>342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75"/>
      <c r="AA211" s="375"/>
    </row>
    <row r="212" spans="1:67" ht="14.25" hidden="1" customHeight="1" x14ac:dyDescent="0.25">
      <c r="A212" s="396" t="s">
        <v>113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76"/>
      <c r="AA212" s="376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2">
        <v>4680115884274</v>
      </c>
      <c r="E213" s="388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7"/>
      <c r="Q213" s="387"/>
      <c r="R213" s="387"/>
      <c r="S213" s="388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2">
        <v>4680115884274</v>
      </c>
      <c r="E214" s="388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46" t="s">
        <v>346</v>
      </c>
      <c r="P214" s="387"/>
      <c r="Q214" s="387"/>
      <c r="R214" s="387"/>
      <c r="S214" s="388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2">
        <v>4680115884298</v>
      </c>
      <c r="E215" s="388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5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8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92">
        <v>4680115884250</v>
      </c>
      <c r="E216" s="388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8"/>
      <c r="T216" s="34"/>
      <c r="U216" s="34"/>
      <c r="V216" s="35" t="s">
        <v>66</v>
      </c>
      <c r="W216" s="380">
        <v>200</v>
      </c>
      <c r="X216" s="381">
        <f t="shared" si="39"/>
        <v>208.79999999999998</v>
      </c>
      <c r="Y216" s="36">
        <f>IFERROR(IF(X216=0,"",ROUNDUP(X216/H216,0)*0.02175),"")</f>
        <v>0.39149999999999996</v>
      </c>
      <c r="Z216" s="56"/>
      <c r="AA216" s="57"/>
      <c r="AE216" s="64"/>
      <c r="BB216" s="189" t="s">
        <v>1</v>
      </c>
      <c r="BL216" s="64">
        <f t="shared" si="40"/>
        <v>208.27586206896552</v>
      </c>
      <c r="BM216" s="64">
        <f t="shared" si="41"/>
        <v>217.43999999999997</v>
      </c>
      <c r="BN216" s="64">
        <f t="shared" si="42"/>
        <v>0.30788177339901479</v>
      </c>
      <c r="BO216" s="64">
        <f t="shared" si="43"/>
        <v>0.3214285714285714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2">
        <v>4680115884250</v>
      </c>
      <c r="E217" s="388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394" t="s">
        <v>352</v>
      </c>
      <c r="P217" s="387"/>
      <c r="Q217" s="387"/>
      <c r="R217" s="387"/>
      <c r="S217" s="388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2">
        <v>4680115884281</v>
      </c>
      <c r="E218" s="388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7"/>
      <c r="Q218" s="387"/>
      <c r="R218" s="387"/>
      <c r="S218" s="388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2">
        <v>4680115884199</v>
      </c>
      <c r="E219" s="388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6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7"/>
      <c r="Q219" s="387"/>
      <c r="R219" s="387"/>
      <c r="S219" s="388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4301011716</v>
      </c>
      <c r="D220" s="392">
        <v>4680115884267</v>
      </c>
      <c r="E220" s="388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0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7"/>
      <c r="Q220" s="387"/>
      <c r="R220" s="387"/>
      <c r="S220" s="388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2">
        <v>4680115882973</v>
      </c>
      <c r="E221" s="388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4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7"/>
      <c r="Q221" s="387"/>
      <c r="R221" s="387"/>
      <c r="S221" s="388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8"/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9"/>
      <c r="O222" s="389" t="s">
        <v>70</v>
      </c>
      <c r="P222" s="390"/>
      <c r="Q222" s="390"/>
      <c r="R222" s="390"/>
      <c r="S222" s="390"/>
      <c r="T222" s="390"/>
      <c r="U222" s="391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17.241379310344829</v>
      </c>
      <c r="X222" s="382">
        <f>IFERROR(X213/H213,"0")+IFERROR(X214/H214,"0")+IFERROR(X215/H215,"0")+IFERROR(X216/H216,"0")+IFERROR(X217/H217,"0")+IFERROR(X218/H218,"0")+IFERROR(X219/H219,"0")+IFERROR(X220/H220,"0")+IFERROR(X221/H221,"0")</f>
        <v>18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0.39149999999999996</v>
      </c>
      <c r="Z222" s="383"/>
      <c r="AA222" s="383"/>
    </row>
    <row r="223" spans="1:67" x14ac:dyDescent="0.2">
      <c r="A223" s="397"/>
      <c r="B223" s="397"/>
      <c r="C223" s="397"/>
      <c r="D223" s="397"/>
      <c r="E223" s="397"/>
      <c r="F223" s="397"/>
      <c r="G223" s="397"/>
      <c r="H223" s="397"/>
      <c r="I223" s="397"/>
      <c r="J223" s="397"/>
      <c r="K223" s="397"/>
      <c r="L223" s="397"/>
      <c r="M223" s="397"/>
      <c r="N223" s="399"/>
      <c r="O223" s="389" t="s">
        <v>70</v>
      </c>
      <c r="P223" s="390"/>
      <c r="Q223" s="390"/>
      <c r="R223" s="390"/>
      <c r="S223" s="390"/>
      <c r="T223" s="390"/>
      <c r="U223" s="391"/>
      <c r="V223" s="37" t="s">
        <v>66</v>
      </c>
      <c r="W223" s="382">
        <f>IFERROR(SUM(W213:W221),"0")</f>
        <v>200</v>
      </c>
      <c r="X223" s="382">
        <f>IFERROR(SUM(X213:X221),"0")</f>
        <v>208.79999999999998</v>
      </c>
      <c r="Y223" s="37"/>
      <c r="Z223" s="383"/>
      <c r="AA223" s="383"/>
    </row>
    <row r="224" spans="1:67" ht="14.25" hidden="1" customHeight="1" x14ac:dyDescent="0.25">
      <c r="A224" s="396" t="s">
        <v>61</v>
      </c>
      <c r="B224" s="397"/>
      <c r="C224" s="397"/>
      <c r="D224" s="397"/>
      <c r="E224" s="397"/>
      <c r="F224" s="397"/>
      <c r="G224" s="397"/>
      <c r="H224" s="397"/>
      <c r="I224" s="397"/>
      <c r="J224" s="397"/>
      <c r="K224" s="397"/>
      <c r="L224" s="397"/>
      <c r="M224" s="397"/>
      <c r="N224" s="397"/>
      <c r="O224" s="397"/>
      <c r="P224" s="397"/>
      <c r="Q224" s="397"/>
      <c r="R224" s="397"/>
      <c r="S224" s="397"/>
      <c r="T224" s="397"/>
      <c r="U224" s="397"/>
      <c r="V224" s="397"/>
      <c r="W224" s="397"/>
      <c r="X224" s="397"/>
      <c r="Y224" s="397"/>
      <c r="Z224" s="376"/>
      <c r="AA224" s="376"/>
    </row>
    <row r="225" spans="1:67" ht="27" hidden="1" customHeight="1" x14ac:dyDescent="0.25">
      <c r="A225" s="54" t="s">
        <v>361</v>
      </c>
      <c r="B225" s="54" t="s">
        <v>362</v>
      </c>
      <c r="C225" s="31">
        <v>4301031305</v>
      </c>
      <c r="D225" s="392">
        <v>4607091389845</v>
      </c>
      <c r="E225" s="388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7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7"/>
      <c r="Q225" s="387"/>
      <c r="R225" s="387"/>
      <c r="S225" s="388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2">
        <v>4680115882881</v>
      </c>
      <c r="E226" s="388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7"/>
      <c r="Q226" s="387"/>
      <c r="R226" s="387"/>
      <c r="S226" s="388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398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399"/>
      <c r="O227" s="389" t="s">
        <v>70</v>
      </c>
      <c r="P227" s="390"/>
      <c r="Q227" s="390"/>
      <c r="R227" s="390"/>
      <c r="S227" s="390"/>
      <c r="T227" s="390"/>
      <c r="U227" s="391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hidden="1" x14ac:dyDescent="0.2">
      <c r="A228" s="397"/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9"/>
      <c r="O228" s="389" t="s">
        <v>70</v>
      </c>
      <c r="P228" s="390"/>
      <c r="Q228" s="390"/>
      <c r="R228" s="390"/>
      <c r="S228" s="390"/>
      <c r="T228" s="390"/>
      <c r="U228" s="391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hidden="1" customHeight="1" x14ac:dyDescent="0.25">
      <c r="A229" s="413" t="s">
        <v>365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75"/>
      <c r="AA229" s="375"/>
    </row>
    <row r="230" spans="1:67" ht="14.25" hidden="1" customHeight="1" x14ac:dyDescent="0.25">
      <c r="A230" s="396" t="s">
        <v>113</v>
      </c>
      <c r="B230" s="397"/>
      <c r="C230" s="397"/>
      <c r="D230" s="397"/>
      <c r="E230" s="397"/>
      <c r="F230" s="397"/>
      <c r="G230" s="397"/>
      <c r="H230" s="397"/>
      <c r="I230" s="397"/>
      <c r="J230" s="397"/>
      <c r="K230" s="397"/>
      <c r="L230" s="397"/>
      <c r="M230" s="397"/>
      <c r="N230" s="397"/>
      <c r="O230" s="397"/>
      <c r="P230" s="397"/>
      <c r="Q230" s="397"/>
      <c r="R230" s="397"/>
      <c r="S230" s="397"/>
      <c r="T230" s="397"/>
      <c r="U230" s="397"/>
      <c r="V230" s="397"/>
      <c r="W230" s="397"/>
      <c r="X230" s="397"/>
      <c r="Y230" s="397"/>
      <c r="Z230" s="376"/>
      <c r="AA230" s="376"/>
    </row>
    <row r="231" spans="1:67" ht="27" hidden="1" customHeight="1" x14ac:dyDescent="0.25">
      <c r="A231" s="54" t="s">
        <v>366</v>
      </c>
      <c r="B231" s="54" t="s">
        <v>367</v>
      </c>
      <c r="C231" s="31">
        <v>4301011826</v>
      </c>
      <c r="D231" s="392">
        <v>4680115884137</v>
      </c>
      <c r="E231" s="388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7"/>
      <c r="Q231" s="387"/>
      <c r="R231" s="387"/>
      <c r="S231" s="388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2">
        <v>4680115884137</v>
      </c>
      <c r="E232" s="388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414" t="s">
        <v>369</v>
      </c>
      <c r="P232" s="387"/>
      <c r="Q232" s="387"/>
      <c r="R232" s="387"/>
      <c r="S232" s="388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2">
        <v>4680115884236</v>
      </c>
      <c r="E233" s="388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7"/>
      <c r="Q233" s="387"/>
      <c r="R233" s="387"/>
      <c r="S233" s="388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2">
        <v>4680115884175</v>
      </c>
      <c r="E234" s="388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4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7"/>
      <c r="Q234" s="387"/>
      <c r="R234" s="387"/>
      <c r="S234" s="388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4301011824</v>
      </c>
      <c r="D235" s="392">
        <v>4680115884144</v>
      </c>
      <c r="E235" s="388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65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7"/>
      <c r="Q235" s="387"/>
      <c r="R235" s="387"/>
      <c r="S235" s="388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2">
        <v>4680115885288</v>
      </c>
      <c r="E236" s="388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29" t="s">
        <v>378</v>
      </c>
      <c r="P236" s="387"/>
      <c r="Q236" s="387"/>
      <c r="R236" s="387"/>
      <c r="S236" s="388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2">
        <v>4680115884182</v>
      </c>
      <c r="E237" s="388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7"/>
      <c r="Q237" s="387"/>
      <c r="R237" s="387"/>
      <c r="S237" s="388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2">
        <v>4680115884205</v>
      </c>
      <c r="E238" s="388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7"/>
      <c r="Q238" s="387"/>
      <c r="R238" s="387"/>
      <c r="S238" s="388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idden="1" x14ac:dyDescent="0.2">
      <c r="A239" s="398"/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9"/>
      <c r="O239" s="389" t="s">
        <v>70</v>
      </c>
      <c r="P239" s="390"/>
      <c r="Q239" s="390"/>
      <c r="R239" s="390"/>
      <c r="S239" s="390"/>
      <c r="T239" s="390"/>
      <c r="U239" s="391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hidden="1" x14ac:dyDescent="0.2">
      <c r="A240" s="397"/>
      <c r="B240" s="397"/>
      <c r="C240" s="397"/>
      <c r="D240" s="397"/>
      <c r="E240" s="397"/>
      <c r="F240" s="397"/>
      <c r="G240" s="397"/>
      <c r="H240" s="397"/>
      <c r="I240" s="397"/>
      <c r="J240" s="397"/>
      <c r="K240" s="397"/>
      <c r="L240" s="397"/>
      <c r="M240" s="397"/>
      <c r="N240" s="399"/>
      <c r="O240" s="389" t="s">
        <v>70</v>
      </c>
      <c r="P240" s="390"/>
      <c r="Q240" s="390"/>
      <c r="R240" s="390"/>
      <c r="S240" s="390"/>
      <c r="T240" s="390"/>
      <c r="U240" s="391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hidden="1" customHeight="1" x14ac:dyDescent="0.25">
      <c r="A241" s="413" t="s">
        <v>383</v>
      </c>
      <c r="B241" s="397"/>
      <c r="C241" s="397"/>
      <c r="D241" s="397"/>
      <c r="E241" s="397"/>
      <c r="F241" s="397"/>
      <c r="G241" s="397"/>
      <c r="H241" s="397"/>
      <c r="I241" s="397"/>
      <c r="J241" s="397"/>
      <c r="K241" s="397"/>
      <c r="L241" s="397"/>
      <c r="M241" s="397"/>
      <c r="N241" s="397"/>
      <c r="O241" s="397"/>
      <c r="P241" s="397"/>
      <c r="Q241" s="397"/>
      <c r="R241" s="397"/>
      <c r="S241" s="397"/>
      <c r="T241" s="397"/>
      <c r="U241" s="397"/>
      <c r="V241" s="397"/>
      <c r="W241" s="397"/>
      <c r="X241" s="397"/>
      <c r="Y241" s="397"/>
      <c r="Z241" s="375"/>
      <c r="AA241" s="375"/>
    </row>
    <row r="242" spans="1:67" ht="14.25" hidden="1" customHeight="1" x14ac:dyDescent="0.25">
      <c r="A242" s="396" t="s">
        <v>113</v>
      </c>
      <c r="B242" s="397"/>
      <c r="C242" s="397"/>
      <c r="D242" s="397"/>
      <c r="E242" s="397"/>
      <c r="F242" s="397"/>
      <c r="G242" s="397"/>
      <c r="H242" s="397"/>
      <c r="I242" s="397"/>
      <c r="J242" s="397"/>
      <c r="K242" s="397"/>
      <c r="L242" s="397"/>
      <c r="M242" s="397"/>
      <c r="N242" s="397"/>
      <c r="O242" s="397"/>
      <c r="P242" s="397"/>
      <c r="Q242" s="397"/>
      <c r="R242" s="397"/>
      <c r="S242" s="397"/>
      <c r="T242" s="397"/>
      <c r="U242" s="397"/>
      <c r="V242" s="397"/>
      <c r="W242" s="397"/>
      <c r="X242" s="397"/>
      <c r="Y242" s="397"/>
      <c r="Z242" s="376"/>
      <c r="AA242" s="376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2">
        <v>4680115885806</v>
      </c>
      <c r="E243" s="388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685" t="s">
        <v>386</v>
      </c>
      <c r="P243" s="387"/>
      <c r="Q243" s="387"/>
      <c r="R243" s="387"/>
      <c r="S243" s="388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2">
        <v>4680115885820</v>
      </c>
      <c r="E244" s="388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12" t="s">
        <v>390</v>
      </c>
      <c r="P244" s="387"/>
      <c r="Q244" s="387"/>
      <c r="R244" s="387"/>
      <c r="S244" s="388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2">
        <v>4680115885844</v>
      </c>
      <c r="E245" s="388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62" t="s">
        <v>393</v>
      </c>
      <c r="P245" s="387"/>
      <c r="Q245" s="387"/>
      <c r="R245" s="387"/>
      <c r="S245" s="388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2">
        <v>4680115885837</v>
      </c>
      <c r="E246" s="388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18" t="s">
        <v>396</v>
      </c>
      <c r="P246" s="387"/>
      <c r="Q246" s="387"/>
      <c r="R246" s="387"/>
      <c r="S246" s="388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2">
        <v>4680115885851</v>
      </c>
      <c r="E247" s="388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694" t="s">
        <v>399</v>
      </c>
      <c r="P247" s="387"/>
      <c r="Q247" s="387"/>
      <c r="R247" s="387"/>
      <c r="S247" s="388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398"/>
      <c r="B248" s="397"/>
      <c r="C248" s="397"/>
      <c r="D248" s="397"/>
      <c r="E248" s="397"/>
      <c r="F248" s="397"/>
      <c r="G248" s="397"/>
      <c r="H248" s="397"/>
      <c r="I248" s="397"/>
      <c r="J248" s="397"/>
      <c r="K248" s="397"/>
      <c r="L248" s="397"/>
      <c r="M248" s="397"/>
      <c r="N248" s="399"/>
      <c r="O248" s="389" t="s">
        <v>70</v>
      </c>
      <c r="P248" s="390"/>
      <c r="Q248" s="390"/>
      <c r="R248" s="390"/>
      <c r="S248" s="390"/>
      <c r="T248" s="390"/>
      <c r="U248" s="391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97"/>
      <c r="B249" s="397"/>
      <c r="C249" s="397"/>
      <c r="D249" s="397"/>
      <c r="E249" s="397"/>
      <c r="F249" s="397"/>
      <c r="G249" s="397"/>
      <c r="H249" s="397"/>
      <c r="I249" s="397"/>
      <c r="J249" s="397"/>
      <c r="K249" s="397"/>
      <c r="L249" s="397"/>
      <c r="M249" s="397"/>
      <c r="N249" s="399"/>
      <c r="O249" s="389" t="s">
        <v>70</v>
      </c>
      <c r="P249" s="390"/>
      <c r="Q249" s="390"/>
      <c r="R249" s="390"/>
      <c r="S249" s="390"/>
      <c r="T249" s="390"/>
      <c r="U249" s="391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413" t="s">
        <v>400</v>
      </c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7"/>
      <c r="O250" s="397"/>
      <c r="P250" s="397"/>
      <c r="Q250" s="397"/>
      <c r="R250" s="397"/>
      <c r="S250" s="397"/>
      <c r="T250" s="397"/>
      <c r="U250" s="397"/>
      <c r="V250" s="397"/>
      <c r="W250" s="397"/>
      <c r="X250" s="397"/>
      <c r="Y250" s="397"/>
      <c r="Z250" s="375"/>
      <c r="AA250" s="375"/>
    </row>
    <row r="251" spans="1:67" ht="14.25" hidden="1" customHeight="1" x14ac:dyDescent="0.25">
      <c r="A251" s="396" t="s">
        <v>113</v>
      </c>
      <c r="B251" s="397"/>
      <c r="C251" s="397"/>
      <c r="D251" s="397"/>
      <c r="E251" s="397"/>
      <c r="F251" s="397"/>
      <c r="G251" s="397"/>
      <c r="H251" s="397"/>
      <c r="I251" s="397"/>
      <c r="J251" s="397"/>
      <c r="K251" s="397"/>
      <c r="L251" s="397"/>
      <c r="M251" s="397"/>
      <c r="N251" s="397"/>
      <c r="O251" s="397"/>
      <c r="P251" s="397"/>
      <c r="Q251" s="397"/>
      <c r="R251" s="397"/>
      <c r="S251" s="397"/>
      <c r="T251" s="397"/>
      <c r="U251" s="397"/>
      <c r="V251" s="397"/>
      <c r="W251" s="397"/>
      <c r="X251" s="397"/>
      <c r="Y251" s="397"/>
      <c r="Z251" s="376"/>
      <c r="AA251" s="376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2">
        <v>4680115885608</v>
      </c>
      <c r="E252" s="388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5" t="s">
        <v>403</v>
      </c>
      <c r="P252" s="387"/>
      <c r="Q252" s="387"/>
      <c r="R252" s="387"/>
      <c r="S252" s="388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2">
        <v>4680115885622</v>
      </c>
      <c r="E253" s="388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70" t="s">
        <v>406</v>
      </c>
      <c r="P253" s="387"/>
      <c r="Q253" s="387"/>
      <c r="R253" s="387"/>
      <c r="S253" s="388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2">
        <v>4680115885554</v>
      </c>
      <c r="E254" s="388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617" t="s">
        <v>409</v>
      </c>
      <c r="P254" s="387"/>
      <c r="Q254" s="387"/>
      <c r="R254" s="387"/>
      <c r="S254" s="388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2">
        <v>4680115885615</v>
      </c>
      <c r="E255" s="388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478" t="s">
        <v>412</v>
      </c>
      <c r="P255" s="387"/>
      <c r="Q255" s="387"/>
      <c r="R255" s="387"/>
      <c r="S255" s="388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2">
        <v>4680115885646</v>
      </c>
      <c r="E256" s="388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23" t="s">
        <v>415</v>
      </c>
      <c r="P256" s="387"/>
      <c r="Q256" s="387"/>
      <c r="R256" s="387"/>
      <c r="S256" s="388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2">
        <v>4607091387308</v>
      </c>
      <c r="E257" s="388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7"/>
      <c r="Q257" s="387"/>
      <c r="R257" s="387"/>
      <c r="S257" s="388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2">
        <v>4607091387339</v>
      </c>
      <c r="E258" s="388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5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7"/>
      <c r="Q258" s="387"/>
      <c r="R258" s="387"/>
      <c r="S258" s="388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2">
        <v>4680115881938</v>
      </c>
      <c r="E259" s="388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7"/>
      <c r="Q259" s="387"/>
      <c r="R259" s="387"/>
      <c r="S259" s="388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2">
        <v>4607091387346</v>
      </c>
      <c r="E260" s="388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7"/>
      <c r="Q260" s="387"/>
      <c r="R260" s="387"/>
      <c r="S260" s="388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398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399"/>
      <c r="O261" s="389" t="s">
        <v>70</v>
      </c>
      <c r="P261" s="390"/>
      <c r="Q261" s="390"/>
      <c r="R261" s="390"/>
      <c r="S261" s="390"/>
      <c r="T261" s="390"/>
      <c r="U261" s="391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97"/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9"/>
      <c r="O262" s="389" t="s">
        <v>70</v>
      </c>
      <c r="P262" s="390"/>
      <c r="Q262" s="390"/>
      <c r="R262" s="390"/>
      <c r="S262" s="390"/>
      <c r="T262" s="390"/>
      <c r="U262" s="391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396" t="s">
        <v>61</v>
      </c>
      <c r="B263" s="397"/>
      <c r="C263" s="397"/>
      <c r="D263" s="397"/>
      <c r="E263" s="397"/>
      <c r="F263" s="397"/>
      <c r="G263" s="397"/>
      <c r="H263" s="397"/>
      <c r="I263" s="397"/>
      <c r="J263" s="397"/>
      <c r="K263" s="397"/>
      <c r="L263" s="397"/>
      <c r="M263" s="397"/>
      <c r="N263" s="397"/>
      <c r="O263" s="397"/>
      <c r="P263" s="397"/>
      <c r="Q263" s="397"/>
      <c r="R263" s="397"/>
      <c r="S263" s="397"/>
      <c r="T263" s="397"/>
      <c r="U263" s="397"/>
      <c r="V263" s="397"/>
      <c r="W263" s="397"/>
      <c r="X263" s="397"/>
      <c r="Y263" s="397"/>
      <c r="Z263" s="376"/>
      <c r="AA263" s="376"/>
    </row>
    <row r="264" spans="1:67" ht="27" hidden="1" customHeight="1" x14ac:dyDescent="0.25">
      <c r="A264" s="54" t="s">
        <v>424</v>
      </c>
      <c r="B264" s="54" t="s">
        <v>425</v>
      </c>
      <c r="C264" s="31">
        <v>4301030878</v>
      </c>
      <c r="D264" s="392">
        <v>4607091387193</v>
      </c>
      <c r="E264" s="388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7"/>
      <c r="Q264" s="387"/>
      <c r="R264" s="387"/>
      <c r="S264" s="388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2">
        <v>4607091387230</v>
      </c>
      <c r="E265" s="388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3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7"/>
      <c r="Q265" s="387"/>
      <c r="R265" s="387"/>
      <c r="S265" s="388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2">
        <v>4607091387285</v>
      </c>
      <c r="E266" s="388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7"/>
      <c r="Q266" s="387"/>
      <c r="R266" s="387"/>
      <c r="S266" s="388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idden="1" x14ac:dyDescent="0.2">
      <c r="A267" s="398"/>
      <c r="B267" s="397"/>
      <c r="C267" s="397"/>
      <c r="D267" s="397"/>
      <c r="E267" s="397"/>
      <c r="F267" s="397"/>
      <c r="G267" s="397"/>
      <c r="H267" s="397"/>
      <c r="I267" s="397"/>
      <c r="J267" s="397"/>
      <c r="K267" s="397"/>
      <c r="L267" s="397"/>
      <c r="M267" s="397"/>
      <c r="N267" s="399"/>
      <c r="O267" s="389" t="s">
        <v>70</v>
      </c>
      <c r="P267" s="390"/>
      <c r="Q267" s="390"/>
      <c r="R267" s="390"/>
      <c r="S267" s="390"/>
      <c r="T267" s="390"/>
      <c r="U267" s="391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hidden="1" x14ac:dyDescent="0.2">
      <c r="A268" s="397"/>
      <c r="B268" s="397"/>
      <c r="C268" s="397"/>
      <c r="D268" s="397"/>
      <c r="E268" s="397"/>
      <c r="F268" s="397"/>
      <c r="G268" s="397"/>
      <c r="H268" s="397"/>
      <c r="I268" s="397"/>
      <c r="J268" s="397"/>
      <c r="K268" s="397"/>
      <c r="L268" s="397"/>
      <c r="M268" s="397"/>
      <c r="N268" s="399"/>
      <c r="O268" s="389" t="s">
        <v>70</v>
      </c>
      <c r="P268" s="390"/>
      <c r="Q268" s="390"/>
      <c r="R268" s="390"/>
      <c r="S268" s="390"/>
      <c r="T268" s="390"/>
      <c r="U268" s="391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hidden="1" customHeight="1" x14ac:dyDescent="0.25">
      <c r="A269" s="396" t="s">
        <v>72</v>
      </c>
      <c r="B269" s="397"/>
      <c r="C269" s="397"/>
      <c r="D269" s="397"/>
      <c r="E269" s="397"/>
      <c r="F269" s="397"/>
      <c r="G269" s="397"/>
      <c r="H269" s="397"/>
      <c r="I269" s="397"/>
      <c r="J269" s="397"/>
      <c r="K269" s="397"/>
      <c r="L269" s="397"/>
      <c r="M269" s="397"/>
      <c r="N269" s="397"/>
      <c r="O269" s="397"/>
      <c r="P269" s="397"/>
      <c r="Q269" s="397"/>
      <c r="R269" s="397"/>
      <c r="S269" s="397"/>
      <c r="T269" s="397"/>
      <c r="U269" s="397"/>
      <c r="V269" s="397"/>
      <c r="W269" s="397"/>
      <c r="X269" s="397"/>
      <c r="Y269" s="397"/>
      <c r="Z269" s="376"/>
      <c r="AA269" s="376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2">
        <v>4607091387766</v>
      </c>
      <c r="E270" s="388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4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7"/>
      <c r="Q270" s="387"/>
      <c r="R270" s="387"/>
      <c r="S270" s="388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2">
        <v>4607091387957</v>
      </c>
      <c r="E271" s="388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7"/>
      <c r="Q271" s="387"/>
      <c r="R271" s="387"/>
      <c r="S271" s="388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2">
        <v>4607091387964</v>
      </c>
      <c r="E272" s="388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6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7"/>
      <c r="Q272" s="387"/>
      <c r="R272" s="387"/>
      <c r="S272" s="388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2">
        <v>4680115884618</v>
      </c>
      <c r="E273" s="388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6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7"/>
      <c r="Q273" s="387"/>
      <c r="R273" s="387"/>
      <c r="S273" s="388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2">
        <v>4680115884588</v>
      </c>
      <c r="E274" s="388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7"/>
      <c r="Q274" s="387"/>
      <c r="R274" s="387"/>
      <c r="S274" s="388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2">
        <v>4607091387537</v>
      </c>
      <c r="E275" s="388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7"/>
      <c r="Q275" s="387"/>
      <c r="R275" s="387"/>
      <c r="S275" s="388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4301051132</v>
      </c>
      <c r="D276" s="392">
        <v>4607091387513</v>
      </c>
      <c r="E276" s="388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7"/>
      <c r="Q276" s="387"/>
      <c r="R276" s="387"/>
      <c r="S276" s="388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idden="1" x14ac:dyDescent="0.2">
      <c r="A277" s="398"/>
      <c r="B277" s="397"/>
      <c r="C277" s="397"/>
      <c r="D277" s="397"/>
      <c r="E277" s="397"/>
      <c r="F277" s="397"/>
      <c r="G277" s="397"/>
      <c r="H277" s="397"/>
      <c r="I277" s="397"/>
      <c r="J277" s="397"/>
      <c r="K277" s="397"/>
      <c r="L277" s="397"/>
      <c r="M277" s="397"/>
      <c r="N277" s="399"/>
      <c r="O277" s="389" t="s">
        <v>70</v>
      </c>
      <c r="P277" s="390"/>
      <c r="Q277" s="390"/>
      <c r="R277" s="390"/>
      <c r="S277" s="390"/>
      <c r="T277" s="390"/>
      <c r="U277" s="391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7"/>
      <c r="B278" s="397"/>
      <c r="C278" s="397"/>
      <c r="D278" s="397"/>
      <c r="E278" s="397"/>
      <c r="F278" s="397"/>
      <c r="G278" s="397"/>
      <c r="H278" s="397"/>
      <c r="I278" s="397"/>
      <c r="J278" s="397"/>
      <c r="K278" s="397"/>
      <c r="L278" s="397"/>
      <c r="M278" s="397"/>
      <c r="N278" s="399"/>
      <c r="O278" s="389" t="s">
        <v>70</v>
      </c>
      <c r="P278" s="390"/>
      <c r="Q278" s="390"/>
      <c r="R278" s="390"/>
      <c r="S278" s="390"/>
      <c r="T278" s="390"/>
      <c r="U278" s="391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hidden="1" customHeight="1" x14ac:dyDescent="0.25">
      <c r="A279" s="396" t="s">
        <v>213</v>
      </c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397"/>
      <c r="O279" s="397"/>
      <c r="P279" s="397"/>
      <c r="Q279" s="397"/>
      <c r="R279" s="397"/>
      <c r="S279" s="397"/>
      <c r="T279" s="397"/>
      <c r="U279" s="397"/>
      <c r="V279" s="397"/>
      <c r="W279" s="397"/>
      <c r="X279" s="397"/>
      <c r="Y279" s="397"/>
      <c r="Z279" s="376"/>
      <c r="AA279" s="376"/>
    </row>
    <row r="280" spans="1:67" ht="16.5" hidden="1" customHeight="1" x14ac:dyDescent="0.25">
      <c r="A280" s="54" t="s">
        <v>444</v>
      </c>
      <c r="B280" s="54" t="s">
        <v>445</v>
      </c>
      <c r="C280" s="31">
        <v>4301060379</v>
      </c>
      <c r="D280" s="392">
        <v>4607091380880</v>
      </c>
      <c r="E280" s="388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81" t="s">
        <v>446</v>
      </c>
      <c r="P280" s="387"/>
      <c r="Q280" s="387"/>
      <c r="R280" s="387"/>
      <c r="S280" s="388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92">
        <v>4607091384482</v>
      </c>
      <c r="E281" s="388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7"/>
      <c r="Q281" s="387"/>
      <c r="R281" s="387"/>
      <c r="S281" s="388"/>
      <c r="T281" s="34"/>
      <c r="U281" s="34"/>
      <c r="V281" s="35" t="s">
        <v>66</v>
      </c>
      <c r="W281" s="380">
        <v>300</v>
      </c>
      <c r="X281" s="381">
        <f>IFERROR(IF(W281="",0,CEILING((W281/$H281),1)*$H281),"")</f>
        <v>304.2</v>
      </c>
      <c r="Y281" s="36">
        <f>IFERROR(IF(X281=0,"",ROUNDUP(X281/H281,0)*0.02175),"")</f>
        <v>0.84824999999999995</v>
      </c>
      <c r="Z281" s="56"/>
      <c r="AA281" s="57"/>
      <c r="AE281" s="64"/>
      <c r="BB281" s="230" t="s">
        <v>1</v>
      </c>
      <c r="BL281" s="64">
        <f>IFERROR(W281*I281/H281,"0")</f>
        <v>321.69230769230774</v>
      </c>
      <c r="BM281" s="64">
        <f>IFERROR(X281*I281/H281,"0")</f>
        <v>326.19600000000003</v>
      </c>
      <c r="BN281" s="64">
        <f>IFERROR(1/J281*(W281/H281),"0")</f>
        <v>0.6868131868131867</v>
      </c>
      <c r="BO281" s="64">
        <f>IFERROR(1/J281*(X281/H281),"0")</f>
        <v>0.6964285714285714</v>
      </c>
    </row>
    <row r="282" spans="1:67" ht="16.5" hidden="1" customHeight="1" x14ac:dyDescent="0.25">
      <c r="A282" s="54" t="s">
        <v>449</v>
      </c>
      <c r="B282" s="54" t="s">
        <v>450</v>
      </c>
      <c r="C282" s="31">
        <v>4301060325</v>
      </c>
      <c r="D282" s="392">
        <v>4607091380897</v>
      </c>
      <c r="E282" s="388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0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7"/>
      <c r="Q282" s="387"/>
      <c r="R282" s="387"/>
      <c r="S282" s="388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8"/>
      <c r="B283" s="397"/>
      <c r="C283" s="397"/>
      <c r="D283" s="397"/>
      <c r="E283" s="397"/>
      <c r="F283" s="397"/>
      <c r="G283" s="397"/>
      <c r="H283" s="397"/>
      <c r="I283" s="397"/>
      <c r="J283" s="397"/>
      <c r="K283" s="397"/>
      <c r="L283" s="397"/>
      <c r="M283" s="397"/>
      <c r="N283" s="399"/>
      <c r="O283" s="389" t="s">
        <v>70</v>
      </c>
      <c r="P283" s="390"/>
      <c r="Q283" s="390"/>
      <c r="R283" s="390"/>
      <c r="S283" s="390"/>
      <c r="T283" s="390"/>
      <c r="U283" s="391"/>
      <c r="V283" s="37" t="s">
        <v>71</v>
      </c>
      <c r="W283" s="382">
        <f>IFERROR(W280/H280,"0")+IFERROR(W281/H281,"0")+IFERROR(W282/H282,"0")</f>
        <v>38.46153846153846</v>
      </c>
      <c r="X283" s="382">
        <f>IFERROR(X280/H280,"0")+IFERROR(X281/H281,"0")+IFERROR(X282/H282,"0")</f>
        <v>39</v>
      </c>
      <c r="Y283" s="382">
        <f>IFERROR(IF(Y280="",0,Y280),"0")+IFERROR(IF(Y281="",0,Y281),"0")+IFERROR(IF(Y282="",0,Y282),"0")</f>
        <v>0.84824999999999995</v>
      </c>
      <c r="Z283" s="383"/>
      <c r="AA283" s="383"/>
    </row>
    <row r="284" spans="1:67" x14ac:dyDescent="0.2">
      <c r="A284" s="397"/>
      <c r="B284" s="397"/>
      <c r="C284" s="397"/>
      <c r="D284" s="397"/>
      <c r="E284" s="397"/>
      <c r="F284" s="397"/>
      <c r="G284" s="397"/>
      <c r="H284" s="397"/>
      <c r="I284" s="397"/>
      <c r="J284" s="397"/>
      <c r="K284" s="397"/>
      <c r="L284" s="397"/>
      <c r="M284" s="397"/>
      <c r="N284" s="399"/>
      <c r="O284" s="389" t="s">
        <v>70</v>
      </c>
      <c r="P284" s="390"/>
      <c r="Q284" s="390"/>
      <c r="R284" s="390"/>
      <c r="S284" s="390"/>
      <c r="T284" s="390"/>
      <c r="U284" s="391"/>
      <c r="V284" s="37" t="s">
        <v>66</v>
      </c>
      <c r="W284" s="382">
        <f>IFERROR(SUM(W280:W282),"0")</f>
        <v>300</v>
      </c>
      <c r="X284" s="382">
        <f>IFERROR(SUM(X280:X282),"0")</f>
        <v>304.2</v>
      </c>
      <c r="Y284" s="37"/>
      <c r="Z284" s="383"/>
      <c r="AA284" s="383"/>
    </row>
    <row r="285" spans="1:67" ht="14.25" hidden="1" customHeight="1" x14ac:dyDescent="0.25">
      <c r="A285" s="396" t="s">
        <v>91</v>
      </c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397"/>
      <c r="O285" s="397"/>
      <c r="P285" s="397"/>
      <c r="Q285" s="397"/>
      <c r="R285" s="397"/>
      <c r="S285" s="397"/>
      <c r="T285" s="397"/>
      <c r="U285" s="397"/>
      <c r="V285" s="397"/>
      <c r="W285" s="397"/>
      <c r="X285" s="397"/>
      <c r="Y285" s="397"/>
      <c r="Z285" s="376"/>
      <c r="AA285" s="376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2">
        <v>4607091388374</v>
      </c>
      <c r="E286" s="388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50" t="s">
        <v>453</v>
      </c>
      <c r="P286" s="387"/>
      <c r="Q286" s="387"/>
      <c r="R286" s="387"/>
      <c r="S286" s="388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2">
        <v>4607091388381</v>
      </c>
      <c r="E287" s="388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18" t="s">
        <v>456</v>
      </c>
      <c r="P287" s="387"/>
      <c r="Q287" s="387"/>
      <c r="R287" s="387"/>
      <c r="S287" s="388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457</v>
      </c>
      <c r="B288" s="54" t="s">
        <v>458</v>
      </c>
      <c r="C288" s="31">
        <v>4301030233</v>
      </c>
      <c r="D288" s="392">
        <v>4607091388404</v>
      </c>
      <c r="E288" s="388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7"/>
      <c r="Q288" s="387"/>
      <c r="R288" s="387"/>
      <c r="S288" s="388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8"/>
      <c r="B289" s="397"/>
      <c r="C289" s="397"/>
      <c r="D289" s="397"/>
      <c r="E289" s="397"/>
      <c r="F289" s="397"/>
      <c r="G289" s="397"/>
      <c r="H289" s="397"/>
      <c r="I289" s="397"/>
      <c r="J289" s="397"/>
      <c r="K289" s="397"/>
      <c r="L289" s="397"/>
      <c r="M289" s="397"/>
      <c r="N289" s="399"/>
      <c r="O289" s="389" t="s">
        <v>70</v>
      </c>
      <c r="P289" s="390"/>
      <c r="Q289" s="390"/>
      <c r="R289" s="390"/>
      <c r="S289" s="390"/>
      <c r="T289" s="390"/>
      <c r="U289" s="39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7"/>
      <c r="B290" s="397"/>
      <c r="C290" s="397"/>
      <c r="D290" s="397"/>
      <c r="E290" s="397"/>
      <c r="F290" s="397"/>
      <c r="G290" s="397"/>
      <c r="H290" s="397"/>
      <c r="I290" s="397"/>
      <c r="J290" s="397"/>
      <c r="K290" s="397"/>
      <c r="L290" s="397"/>
      <c r="M290" s="397"/>
      <c r="N290" s="399"/>
      <c r="O290" s="389" t="s">
        <v>70</v>
      </c>
      <c r="P290" s="390"/>
      <c r="Q290" s="390"/>
      <c r="R290" s="390"/>
      <c r="S290" s="390"/>
      <c r="T290" s="390"/>
      <c r="U290" s="39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hidden="1" customHeight="1" x14ac:dyDescent="0.25">
      <c r="A291" s="396" t="s">
        <v>459</v>
      </c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397"/>
      <c r="O291" s="397"/>
      <c r="P291" s="397"/>
      <c r="Q291" s="397"/>
      <c r="R291" s="397"/>
      <c r="S291" s="397"/>
      <c r="T291" s="397"/>
      <c r="U291" s="397"/>
      <c r="V291" s="397"/>
      <c r="W291" s="397"/>
      <c r="X291" s="397"/>
      <c r="Y291" s="397"/>
      <c r="Z291" s="376"/>
      <c r="AA291" s="376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2">
        <v>4680115881808</v>
      </c>
      <c r="E292" s="388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49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7"/>
      <c r="Q292" s="387"/>
      <c r="R292" s="387"/>
      <c r="S292" s="388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2">
        <v>4680115881822</v>
      </c>
      <c r="E293" s="388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7"/>
      <c r="Q293" s="387"/>
      <c r="R293" s="387"/>
      <c r="S293" s="388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4301180001</v>
      </c>
      <c r="D294" s="392">
        <v>4680115880016</v>
      </c>
      <c r="E294" s="388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7"/>
      <c r="Q294" s="387"/>
      <c r="R294" s="387"/>
      <c r="S294" s="388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idden="1" x14ac:dyDescent="0.2">
      <c r="A295" s="398"/>
      <c r="B295" s="397"/>
      <c r="C295" s="397"/>
      <c r="D295" s="397"/>
      <c r="E295" s="397"/>
      <c r="F295" s="397"/>
      <c r="G295" s="397"/>
      <c r="H295" s="397"/>
      <c r="I295" s="397"/>
      <c r="J295" s="397"/>
      <c r="K295" s="397"/>
      <c r="L295" s="397"/>
      <c r="M295" s="397"/>
      <c r="N295" s="399"/>
      <c r="O295" s="389" t="s">
        <v>70</v>
      </c>
      <c r="P295" s="390"/>
      <c r="Q295" s="390"/>
      <c r="R295" s="390"/>
      <c r="S295" s="390"/>
      <c r="T295" s="390"/>
      <c r="U295" s="391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hidden="1" x14ac:dyDescent="0.2">
      <c r="A296" s="397"/>
      <c r="B296" s="397"/>
      <c r="C296" s="397"/>
      <c r="D296" s="397"/>
      <c r="E296" s="397"/>
      <c r="F296" s="397"/>
      <c r="G296" s="397"/>
      <c r="H296" s="397"/>
      <c r="I296" s="397"/>
      <c r="J296" s="397"/>
      <c r="K296" s="397"/>
      <c r="L296" s="397"/>
      <c r="M296" s="397"/>
      <c r="N296" s="399"/>
      <c r="O296" s="389" t="s">
        <v>70</v>
      </c>
      <c r="P296" s="390"/>
      <c r="Q296" s="390"/>
      <c r="R296" s="390"/>
      <c r="S296" s="390"/>
      <c r="T296" s="390"/>
      <c r="U296" s="391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hidden="1" customHeight="1" x14ac:dyDescent="0.25">
      <c r="A297" s="413" t="s">
        <v>468</v>
      </c>
      <c r="B297" s="397"/>
      <c r="C297" s="397"/>
      <c r="D297" s="397"/>
      <c r="E297" s="397"/>
      <c r="F297" s="397"/>
      <c r="G297" s="397"/>
      <c r="H297" s="397"/>
      <c r="I297" s="397"/>
      <c r="J297" s="397"/>
      <c r="K297" s="397"/>
      <c r="L297" s="397"/>
      <c r="M297" s="397"/>
      <c r="N297" s="397"/>
      <c r="O297" s="397"/>
      <c r="P297" s="397"/>
      <c r="Q297" s="397"/>
      <c r="R297" s="397"/>
      <c r="S297" s="397"/>
      <c r="T297" s="397"/>
      <c r="U297" s="397"/>
      <c r="V297" s="397"/>
      <c r="W297" s="397"/>
      <c r="X297" s="397"/>
      <c r="Y297" s="397"/>
      <c r="Z297" s="375"/>
      <c r="AA297" s="375"/>
    </row>
    <row r="298" spans="1:67" ht="14.25" hidden="1" customHeight="1" x14ac:dyDescent="0.25">
      <c r="A298" s="396" t="s">
        <v>113</v>
      </c>
      <c r="B298" s="397"/>
      <c r="C298" s="397"/>
      <c r="D298" s="397"/>
      <c r="E298" s="397"/>
      <c r="F298" s="397"/>
      <c r="G298" s="397"/>
      <c r="H298" s="397"/>
      <c r="I298" s="397"/>
      <c r="J298" s="397"/>
      <c r="K298" s="397"/>
      <c r="L298" s="397"/>
      <c r="M298" s="397"/>
      <c r="N298" s="397"/>
      <c r="O298" s="397"/>
      <c r="P298" s="397"/>
      <c r="Q298" s="397"/>
      <c r="R298" s="397"/>
      <c r="S298" s="397"/>
      <c r="T298" s="397"/>
      <c r="U298" s="397"/>
      <c r="V298" s="397"/>
      <c r="W298" s="397"/>
      <c r="X298" s="397"/>
      <c r="Y298" s="397"/>
      <c r="Z298" s="376"/>
      <c r="AA298" s="376"/>
    </row>
    <row r="299" spans="1:67" ht="27" hidden="1" customHeight="1" x14ac:dyDescent="0.25">
      <c r="A299" s="54" t="s">
        <v>469</v>
      </c>
      <c r="B299" s="54" t="s">
        <v>470</v>
      </c>
      <c r="C299" s="31">
        <v>4301011316</v>
      </c>
      <c r="D299" s="392">
        <v>4607091387438</v>
      </c>
      <c r="E299" s="388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6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7"/>
      <c r="Q299" s="387"/>
      <c r="R299" s="387"/>
      <c r="S299" s="388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idden="1" x14ac:dyDescent="0.2">
      <c r="A300" s="398"/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9"/>
      <c r="O300" s="389" t="s">
        <v>70</v>
      </c>
      <c r="P300" s="390"/>
      <c r="Q300" s="390"/>
      <c r="R300" s="390"/>
      <c r="S300" s="390"/>
      <c r="T300" s="390"/>
      <c r="U300" s="391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hidden="1" x14ac:dyDescent="0.2">
      <c r="A301" s="397"/>
      <c r="B301" s="397"/>
      <c r="C301" s="397"/>
      <c r="D301" s="397"/>
      <c r="E301" s="397"/>
      <c r="F301" s="397"/>
      <c r="G301" s="397"/>
      <c r="H301" s="397"/>
      <c r="I301" s="397"/>
      <c r="J301" s="397"/>
      <c r="K301" s="397"/>
      <c r="L301" s="397"/>
      <c r="M301" s="397"/>
      <c r="N301" s="399"/>
      <c r="O301" s="389" t="s">
        <v>70</v>
      </c>
      <c r="P301" s="390"/>
      <c r="Q301" s="390"/>
      <c r="R301" s="390"/>
      <c r="S301" s="390"/>
      <c r="T301" s="390"/>
      <c r="U301" s="391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hidden="1" customHeight="1" x14ac:dyDescent="0.25">
      <c r="A302" s="396" t="s">
        <v>61</v>
      </c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397"/>
      <c r="O302" s="397"/>
      <c r="P302" s="397"/>
      <c r="Q302" s="397"/>
      <c r="R302" s="397"/>
      <c r="S302" s="397"/>
      <c r="T302" s="397"/>
      <c r="U302" s="397"/>
      <c r="V302" s="397"/>
      <c r="W302" s="397"/>
      <c r="X302" s="397"/>
      <c r="Y302" s="397"/>
      <c r="Z302" s="376"/>
      <c r="AA302" s="376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2">
        <v>4607091387292</v>
      </c>
      <c r="E303" s="388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8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398"/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9"/>
      <c r="O304" s="389" t="s">
        <v>70</v>
      </c>
      <c r="P304" s="390"/>
      <c r="Q304" s="390"/>
      <c r="R304" s="390"/>
      <c r="S304" s="390"/>
      <c r="T304" s="390"/>
      <c r="U304" s="391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97"/>
      <c r="B305" s="397"/>
      <c r="C305" s="397"/>
      <c r="D305" s="397"/>
      <c r="E305" s="397"/>
      <c r="F305" s="397"/>
      <c r="G305" s="397"/>
      <c r="H305" s="397"/>
      <c r="I305" s="397"/>
      <c r="J305" s="397"/>
      <c r="K305" s="397"/>
      <c r="L305" s="397"/>
      <c r="M305" s="397"/>
      <c r="N305" s="399"/>
      <c r="O305" s="389" t="s">
        <v>70</v>
      </c>
      <c r="P305" s="390"/>
      <c r="Q305" s="390"/>
      <c r="R305" s="390"/>
      <c r="S305" s="390"/>
      <c r="T305" s="390"/>
      <c r="U305" s="391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413" t="s">
        <v>473</v>
      </c>
      <c r="B306" s="397"/>
      <c r="C306" s="397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397"/>
      <c r="O306" s="397"/>
      <c r="P306" s="397"/>
      <c r="Q306" s="397"/>
      <c r="R306" s="397"/>
      <c r="S306" s="397"/>
      <c r="T306" s="397"/>
      <c r="U306" s="397"/>
      <c r="V306" s="397"/>
      <c r="W306" s="397"/>
      <c r="X306" s="397"/>
      <c r="Y306" s="397"/>
      <c r="Z306" s="375"/>
      <c r="AA306" s="375"/>
    </row>
    <row r="307" spans="1:67" ht="14.25" hidden="1" customHeight="1" x14ac:dyDescent="0.25">
      <c r="A307" s="396" t="s">
        <v>61</v>
      </c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397"/>
      <c r="O307" s="397"/>
      <c r="P307" s="397"/>
      <c r="Q307" s="397"/>
      <c r="R307" s="397"/>
      <c r="S307" s="397"/>
      <c r="T307" s="397"/>
      <c r="U307" s="397"/>
      <c r="V307" s="397"/>
      <c r="W307" s="397"/>
      <c r="X307" s="397"/>
      <c r="Y307" s="397"/>
      <c r="Z307" s="376"/>
      <c r="AA307" s="376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88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7"/>
      <c r="Q308" s="387"/>
      <c r="R308" s="387"/>
      <c r="S308" s="388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398"/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9"/>
      <c r="O309" s="389" t="s">
        <v>70</v>
      </c>
      <c r="P309" s="390"/>
      <c r="Q309" s="390"/>
      <c r="R309" s="390"/>
      <c r="S309" s="390"/>
      <c r="T309" s="390"/>
      <c r="U309" s="391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hidden="1" x14ac:dyDescent="0.2">
      <c r="A310" s="397"/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9"/>
      <c r="O310" s="389" t="s">
        <v>70</v>
      </c>
      <c r="P310" s="390"/>
      <c r="Q310" s="390"/>
      <c r="R310" s="390"/>
      <c r="S310" s="390"/>
      <c r="T310" s="390"/>
      <c r="U310" s="391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hidden="1" customHeight="1" x14ac:dyDescent="0.25">
      <c r="A311" s="396" t="s">
        <v>72</v>
      </c>
      <c r="B311" s="397"/>
      <c r="C311" s="397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397"/>
      <c r="O311" s="397"/>
      <c r="P311" s="397"/>
      <c r="Q311" s="397"/>
      <c r="R311" s="397"/>
      <c r="S311" s="397"/>
      <c r="T311" s="397"/>
      <c r="U311" s="397"/>
      <c r="V311" s="397"/>
      <c r="W311" s="397"/>
      <c r="X311" s="397"/>
      <c r="Y311" s="397"/>
      <c r="Z311" s="376"/>
      <c r="AA311" s="376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88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7"/>
      <c r="Q312" s="387"/>
      <c r="R312" s="387"/>
      <c r="S312" s="388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88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3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7"/>
      <c r="Q313" s="387"/>
      <c r="R313" s="387"/>
      <c r="S313" s="388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88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7"/>
      <c r="Q314" s="387"/>
      <c r="R314" s="387"/>
      <c r="S314" s="388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398"/>
      <c r="B315" s="397"/>
      <c r="C315" s="397"/>
      <c r="D315" s="397"/>
      <c r="E315" s="397"/>
      <c r="F315" s="397"/>
      <c r="G315" s="397"/>
      <c r="H315" s="397"/>
      <c r="I315" s="397"/>
      <c r="J315" s="397"/>
      <c r="K315" s="397"/>
      <c r="L315" s="397"/>
      <c r="M315" s="397"/>
      <c r="N315" s="399"/>
      <c r="O315" s="389" t="s">
        <v>70</v>
      </c>
      <c r="P315" s="390"/>
      <c r="Q315" s="390"/>
      <c r="R315" s="390"/>
      <c r="S315" s="390"/>
      <c r="T315" s="390"/>
      <c r="U315" s="391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hidden="1" x14ac:dyDescent="0.2">
      <c r="A316" s="397"/>
      <c r="B316" s="397"/>
      <c r="C316" s="397"/>
      <c r="D316" s="397"/>
      <c r="E316" s="397"/>
      <c r="F316" s="397"/>
      <c r="G316" s="397"/>
      <c r="H316" s="397"/>
      <c r="I316" s="397"/>
      <c r="J316" s="397"/>
      <c r="K316" s="397"/>
      <c r="L316" s="397"/>
      <c r="M316" s="397"/>
      <c r="N316" s="399"/>
      <c r="O316" s="389" t="s">
        <v>70</v>
      </c>
      <c r="P316" s="390"/>
      <c r="Q316" s="390"/>
      <c r="R316" s="390"/>
      <c r="S316" s="390"/>
      <c r="T316" s="390"/>
      <c r="U316" s="391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hidden="1" customHeight="1" x14ac:dyDescent="0.25">
      <c r="A317" s="396" t="s">
        <v>91</v>
      </c>
      <c r="B317" s="397"/>
      <c r="C317" s="397"/>
      <c r="D317" s="397"/>
      <c r="E317" s="397"/>
      <c r="F317" s="397"/>
      <c r="G317" s="397"/>
      <c r="H317" s="397"/>
      <c r="I317" s="397"/>
      <c r="J317" s="397"/>
      <c r="K317" s="397"/>
      <c r="L317" s="397"/>
      <c r="M317" s="397"/>
      <c r="N317" s="397"/>
      <c r="O317" s="397"/>
      <c r="P317" s="397"/>
      <c r="Q317" s="397"/>
      <c r="R317" s="397"/>
      <c r="S317" s="397"/>
      <c r="T317" s="397"/>
      <c r="U317" s="397"/>
      <c r="V317" s="397"/>
      <c r="W317" s="397"/>
      <c r="X317" s="397"/>
      <c r="Y317" s="397"/>
      <c r="Z317" s="376"/>
      <c r="AA317" s="376"/>
    </row>
    <row r="318" spans="1:67" ht="27" hidden="1" customHeight="1" x14ac:dyDescent="0.25">
      <c r="A318" s="54" t="s">
        <v>482</v>
      </c>
      <c r="B318" s="54" t="s">
        <v>483</v>
      </c>
      <c r="C318" s="31">
        <v>4301032015</v>
      </c>
      <c r="D318" s="392">
        <v>4607091383102</v>
      </c>
      <c r="E318" s="388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7"/>
      <c r="Q318" s="387"/>
      <c r="R318" s="387"/>
      <c r="S318" s="388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398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399"/>
      <c r="O319" s="389" t="s">
        <v>70</v>
      </c>
      <c r="P319" s="390"/>
      <c r="Q319" s="390"/>
      <c r="R319" s="390"/>
      <c r="S319" s="390"/>
      <c r="T319" s="390"/>
      <c r="U319" s="391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hidden="1" x14ac:dyDescent="0.2">
      <c r="A320" s="397"/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9"/>
      <c r="O320" s="389" t="s">
        <v>70</v>
      </c>
      <c r="P320" s="390"/>
      <c r="Q320" s="390"/>
      <c r="R320" s="390"/>
      <c r="S320" s="390"/>
      <c r="T320" s="390"/>
      <c r="U320" s="391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hidden="1" customHeight="1" x14ac:dyDescent="0.2">
      <c r="A321" s="464" t="s">
        <v>484</v>
      </c>
      <c r="B321" s="465"/>
      <c r="C321" s="465"/>
      <c r="D321" s="465"/>
      <c r="E321" s="465"/>
      <c r="F321" s="465"/>
      <c r="G321" s="465"/>
      <c r="H321" s="465"/>
      <c r="I321" s="465"/>
      <c r="J321" s="465"/>
      <c r="K321" s="465"/>
      <c r="L321" s="465"/>
      <c r="M321" s="465"/>
      <c r="N321" s="465"/>
      <c r="O321" s="465"/>
      <c r="P321" s="465"/>
      <c r="Q321" s="465"/>
      <c r="R321" s="465"/>
      <c r="S321" s="465"/>
      <c r="T321" s="465"/>
      <c r="U321" s="465"/>
      <c r="V321" s="465"/>
      <c r="W321" s="465"/>
      <c r="X321" s="465"/>
      <c r="Y321" s="465"/>
      <c r="Z321" s="48"/>
      <c r="AA321" s="48"/>
    </row>
    <row r="322" spans="1:67" ht="16.5" hidden="1" customHeight="1" x14ac:dyDescent="0.25">
      <c r="A322" s="413" t="s">
        <v>485</v>
      </c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397"/>
      <c r="O322" s="397"/>
      <c r="P322" s="397"/>
      <c r="Q322" s="397"/>
      <c r="R322" s="397"/>
      <c r="S322" s="397"/>
      <c r="T322" s="397"/>
      <c r="U322" s="397"/>
      <c r="V322" s="397"/>
      <c r="W322" s="397"/>
      <c r="X322" s="397"/>
      <c r="Y322" s="397"/>
      <c r="Z322" s="375"/>
      <c r="AA322" s="375"/>
    </row>
    <row r="323" spans="1:67" ht="14.25" hidden="1" customHeight="1" x14ac:dyDescent="0.25">
      <c r="A323" s="396" t="s">
        <v>113</v>
      </c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397"/>
      <c r="O323" s="397"/>
      <c r="P323" s="397"/>
      <c r="Q323" s="397"/>
      <c r="R323" s="397"/>
      <c r="S323" s="397"/>
      <c r="T323" s="397"/>
      <c r="U323" s="397"/>
      <c r="V323" s="397"/>
      <c r="W323" s="397"/>
      <c r="X323" s="397"/>
      <c r="Y323" s="397"/>
      <c r="Z323" s="376"/>
      <c r="AA323" s="376"/>
    </row>
    <row r="324" spans="1:67" ht="27" hidden="1" customHeight="1" x14ac:dyDescent="0.25">
      <c r="A324" s="54" t="s">
        <v>486</v>
      </c>
      <c r="B324" s="54" t="s">
        <v>487</v>
      </c>
      <c r="C324" s="31">
        <v>4301011875</v>
      </c>
      <c r="D324" s="392">
        <v>4680115884885</v>
      </c>
      <c r="E324" s="388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9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7"/>
      <c r="Q324" s="387"/>
      <c r="R324" s="387"/>
      <c r="S324" s="388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hidden="1" customHeight="1" x14ac:dyDescent="0.25">
      <c r="A325" s="54" t="s">
        <v>488</v>
      </c>
      <c r="B325" s="54" t="s">
        <v>489</v>
      </c>
      <c r="C325" s="31">
        <v>4301011874</v>
      </c>
      <c r="D325" s="392">
        <v>4680115884892</v>
      </c>
      <c r="E325" s="388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0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7"/>
      <c r="Q325" s="387"/>
      <c r="R325" s="387"/>
      <c r="S325" s="388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hidden="1" customHeight="1" x14ac:dyDescent="0.25">
      <c r="A326" s="54" t="s">
        <v>490</v>
      </c>
      <c r="B326" s="54" t="s">
        <v>491</v>
      </c>
      <c r="C326" s="31">
        <v>4301011867</v>
      </c>
      <c r="D326" s="392">
        <v>4680115884830</v>
      </c>
      <c r="E326" s="388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7"/>
      <c r="Q326" s="387"/>
      <c r="R326" s="387"/>
      <c r="S326" s="388"/>
      <c r="T326" s="34"/>
      <c r="U326" s="34"/>
      <c r="V326" s="35" t="s">
        <v>66</v>
      </c>
      <c r="W326" s="380">
        <v>0</v>
      </c>
      <c r="X326" s="381">
        <f t="shared" si="59"/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si="60"/>
        <v>0</v>
      </c>
      <c r="BM326" s="64">
        <f t="shared" si="61"/>
        <v>0</v>
      </c>
      <c r="BN326" s="64">
        <f t="shared" si="62"/>
        <v>0</v>
      </c>
      <c r="BO326" s="64">
        <f t="shared" si="63"/>
        <v>0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2">
        <v>4680115884830</v>
      </c>
      <c r="E327" s="388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68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7"/>
      <c r="Q327" s="387"/>
      <c r="R327" s="387"/>
      <c r="S327" s="388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2">
        <v>4680115884847</v>
      </c>
      <c r="E328" s="388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7"/>
      <c r="Q328" s="387"/>
      <c r="R328" s="387"/>
      <c r="S328" s="388"/>
      <c r="T328" s="34"/>
      <c r="U328" s="34"/>
      <c r="V328" s="35" t="s">
        <v>66</v>
      </c>
      <c r="W328" s="380">
        <v>1600</v>
      </c>
      <c r="X328" s="381">
        <f t="shared" si="59"/>
        <v>1605</v>
      </c>
      <c r="Y328" s="36">
        <f>IFERROR(IF(X328=0,"",ROUNDUP(X328/H328,0)*0.02175),"")</f>
        <v>2.3272499999999998</v>
      </c>
      <c r="Z328" s="56"/>
      <c r="AA328" s="57"/>
      <c r="AE328" s="64"/>
      <c r="BB328" s="249" t="s">
        <v>1</v>
      </c>
      <c r="BL328" s="64">
        <f t="shared" si="60"/>
        <v>1651.2</v>
      </c>
      <c r="BM328" s="64">
        <f t="shared" si="61"/>
        <v>1656.3600000000001</v>
      </c>
      <c r="BN328" s="64">
        <f t="shared" si="62"/>
        <v>2.2222222222222223</v>
      </c>
      <c r="BO328" s="64">
        <f t="shared" si="63"/>
        <v>2.2291666666666665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2">
        <v>4680115884847</v>
      </c>
      <c r="E329" s="388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7"/>
      <c r="Q329" s="387"/>
      <c r="R329" s="387"/>
      <c r="S329" s="388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hidden="1" customHeight="1" x14ac:dyDescent="0.25">
      <c r="A330" s="54" t="s">
        <v>496</v>
      </c>
      <c r="B330" s="54" t="s">
        <v>497</v>
      </c>
      <c r="C330" s="31">
        <v>4301011870</v>
      </c>
      <c r="D330" s="392">
        <v>4680115884854</v>
      </c>
      <c r="E330" s="388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7"/>
      <c r="Q330" s="387"/>
      <c r="R330" s="387"/>
      <c r="S330" s="388"/>
      <c r="T330" s="34"/>
      <c r="U330" s="34"/>
      <c r="V330" s="35" t="s">
        <v>66</v>
      </c>
      <c r="W330" s="380">
        <v>0</v>
      </c>
      <c r="X330" s="381">
        <f t="shared" si="59"/>
        <v>0</v>
      </c>
      <c r="Y330" s="36" t="str">
        <f>IFERROR(IF(X330=0,"",ROUNDUP(X330/H330,0)*0.02175),"")</f>
        <v/>
      </c>
      <c r="Z330" s="56"/>
      <c r="AA330" s="57"/>
      <c r="AE330" s="64"/>
      <c r="BB330" s="251" t="s">
        <v>1</v>
      </c>
      <c r="BL330" s="64">
        <f t="shared" si="60"/>
        <v>0</v>
      </c>
      <c r="BM330" s="64">
        <f t="shared" si="61"/>
        <v>0</v>
      </c>
      <c r="BN330" s="64">
        <f t="shared" si="62"/>
        <v>0</v>
      </c>
      <c r="BO330" s="64">
        <f t="shared" si="63"/>
        <v>0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2">
        <v>4680115884854</v>
      </c>
      <c r="E331" s="388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7"/>
      <c r="Q331" s="387"/>
      <c r="R331" s="387"/>
      <c r="S331" s="388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hidden="1" customHeight="1" x14ac:dyDescent="0.25">
      <c r="A332" s="54" t="s">
        <v>499</v>
      </c>
      <c r="B332" s="54" t="s">
        <v>500</v>
      </c>
      <c r="C332" s="31">
        <v>4301011871</v>
      </c>
      <c r="D332" s="392">
        <v>4680115884908</v>
      </c>
      <c r="E332" s="388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2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7"/>
      <c r="Q332" s="387"/>
      <c r="R332" s="387"/>
      <c r="S332" s="388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2">
        <v>4680115884861</v>
      </c>
      <c r="E333" s="388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7"/>
      <c r="Q333" s="387"/>
      <c r="R333" s="387"/>
      <c r="S333" s="388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2">
        <v>4680115884922</v>
      </c>
      <c r="E334" s="388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7"/>
      <c r="Q334" s="387"/>
      <c r="R334" s="387"/>
      <c r="S334" s="388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2">
        <v>4680115882638</v>
      </c>
      <c r="E335" s="388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7"/>
      <c r="Q335" s="387"/>
      <c r="R335" s="387"/>
      <c r="S335" s="388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8"/>
      <c r="B336" s="397"/>
      <c r="C336" s="397"/>
      <c r="D336" s="397"/>
      <c r="E336" s="397"/>
      <c r="F336" s="397"/>
      <c r="G336" s="397"/>
      <c r="H336" s="397"/>
      <c r="I336" s="397"/>
      <c r="J336" s="397"/>
      <c r="K336" s="397"/>
      <c r="L336" s="397"/>
      <c r="M336" s="397"/>
      <c r="N336" s="399"/>
      <c r="O336" s="389" t="s">
        <v>70</v>
      </c>
      <c r="P336" s="390"/>
      <c r="Q336" s="390"/>
      <c r="R336" s="390"/>
      <c r="S336" s="390"/>
      <c r="T336" s="390"/>
      <c r="U336" s="391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106.66666666666667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107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2.3272499999999998</v>
      </c>
      <c r="Z336" s="383"/>
      <c r="AA336" s="383"/>
    </row>
    <row r="337" spans="1:67" x14ac:dyDescent="0.2">
      <c r="A337" s="397"/>
      <c r="B337" s="397"/>
      <c r="C337" s="397"/>
      <c r="D337" s="397"/>
      <c r="E337" s="397"/>
      <c r="F337" s="397"/>
      <c r="G337" s="397"/>
      <c r="H337" s="397"/>
      <c r="I337" s="397"/>
      <c r="J337" s="397"/>
      <c r="K337" s="397"/>
      <c r="L337" s="397"/>
      <c r="M337" s="397"/>
      <c r="N337" s="399"/>
      <c r="O337" s="389" t="s">
        <v>70</v>
      </c>
      <c r="P337" s="390"/>
      <c r="Q337" s="390"/>
      <c r="R337" s="390"/>
      <c r="S337" s="390"/>
      <c r="T337" s="390"/>
      <c r="U337" s="391"/>
      <c r="V337" s="37" t="s">
        <v>66</v>
      </c>
      <c r="W337" s="382">
        <f>IFERROR(SUM(W324:W335),"0")</f>
        <v>1600</v>
      </c>
      <c r="X337" s="382">
        <f>IFERROR(SUM(X324:X335),"0")</f>
        <v>1605</v>
      </c>
      <c r="Y337" s="37"/>
      <c r="Z337" s="383"/>
      <c r="AA337" s="383"/>
    </row>
    <row r="338" spans="1:67" ht="14.25" hidden="1" customHeight="1" x14ac:dyDescent="0.25">
      <c r="A338" s="396" t="s">
        <v>105</v>
      </c>
      <c r="B338" s="397"/>
      <c r="C338" s="397"/>
      <c r="D338" s="397"/>
      <c r="E338" s="397"/>
      <c r="F338" s="397"/>
      <c r="G338" s="397"/>
      <c r="H338" s="397"/>
      <c r="I338" s="397"/>
      <c r="J338" s="397"/>
      <c r="K338" s="397"/>
      <c r="L338" s="397"/>
      <c r="M338" s="397"/>
      <c r="N338" s="397"/>
      <c r="O338" s="397"/>
      <c r="P338" s="397"/>
      <c r="Q338" s="397"/>
      <c r="R338" s="397"/>
      <c r="S338" s="397"/>
      <c r="T338" s="397"/>
      <c r="U338" s="397"/>
      <c r="V338" s="397"/>
      <c r="W338" s="397"/>
      <c r="X338" s="397"/>
      <c r="Y338" s="397"/>
      <c r="Z338" s="376"/>
      <c r="AA338" s="376"/>
    </row>
    <row r="339" spans="1:67" ht="27" hidden="1" customHeight="1" x14ac:dyDescent="0.25">
      <c r="A339" s="54" t="s">
        <v>507</v>
      </c>
      <c r="B339" s="54" t="s">
        <v>508</v>
      </c>
      <c r="C339" s="31">
        <v>4301020178</v>
      </c>
      <c r="D339" s="392">
        <v>4607091383980</v>
      </c>
      <c r="E339" s="388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7"/>
      <c r="Q339" s="387"/>
      <c r="R339" s="387"/>
      <c r="S339" s="388"/>
      <c r="T339" s="34"/>
      <c r="U339" s="34"/>
      <c r="V339" s="35" t="s">
        <v>66</v>
      </c>
      <c r="W339" s="380">
        <v>0</v>
      </c>
      <c r="X339" s="38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7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hidden="1" customHeight="1" x14ac:dyDescent="0.25">
      <c r="A340" s="54" t="s">
        <v>509</v>
      </c>
      <c r="B340" s="54" t="s">
        <v>510</v>
      </c>
      <c r="C340" s="31">
        <v>4301020179</v>
      </c>
      <c r="D340" s="392">
        <v>4607091384178</v>
      </c>
      <c r="E340" s="388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7"/>
      <c r="Q340" s="387"/>
      <c r="R340" s="387"/>
      <c r="S340" s="388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idden="1" x14ac:dyDescent="0.2">
      <c r="A341" s="398"/>
      <c r="B341" s="397"/>
      <c r="C341" s="397"/>
      <c r="D341" s="397"/>
      <c r="E341" s="397"/>
      <c r="F341" s="397"/>
      <c r="G341" s="397"/>
      <c r="H341" s="397"/>
      <c r="I341" s="397"/>
      <c r="J341" s="397"/>
      <c r="K341" s="397"/>
      <c r="L341" s="397"/>
      <c r="M341" s="397"/>
      <c r="N341" s="399"/>
      <c r="O341" s="389" t="s">
        <v>70</v>
      </c>
      <c r="P341" s="390"/>
      <c r="Q341" s="390"/>
      <c r="R341" s="390"/>
      <c r="S341" s="390"/>
      <c r="T341" s="390"/>
      <c r="U341" s="391"/>
      <c r="V341" s="37" t="s">
        <v>71</v>
      </c>
      <c r="W341" s="382">
        <f>IFERROR(W339/H339,"0")+IFERROR(W340/H340,"0")</f>
        <v>0</v>
      </c>
      <c r="X341" s="382">
        <f>IFERROR(X339/H339,"0")+IFERROR(X340/H340,"0")</f>
        <v>0</v>
      </c>
      <c r="Y341" s="382">
        <f>IFERROR(IF(Y339="",0,Y339),"0")+IFERROR(IF(Y340="",0,Y340),"0")</f>
        <v>0</v>
      </c>
      <c r="Z341" s="383"/>
      <c r="AA341" s="383"/>
    </row>
    <row r="342" spans="1:67" hidden="1" x14ac:dyDescent="0.2">
      <c r="A342" s="397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399"/>
      <c r="O342" s="389" t="s">
        <v>70</v>
      </c>
      <c r="P342" s="390"/>
      <c r="Q342" s="390"/>
      <c r="R342" s="390"/>
      <c r="S342" s="390"/>
      <c r="T342" s="390"/>
      <c r="U342" s="391"/>
      <c r="V342" s="37" t="s">
        <v>66</v>
      </c>
      <c r="W342" s="382">
        <f>IFERROR(SUM(W339:W340),"0")</f>
        <v>0</v>
      </c>
      <c r="X342" s="382">
        <f>IFERROR(SUM(X339:X340),"0")</f>
        <v>0</v>
      </c>
      <c r="Y342" s="37"/>
      <c r="Z342" s="383"/>
      <c r="AA342" s="383"/>
    </row>
    <row r="343" spans="1:67" ht="14.25" hidden="1" customHeight="1" x14ac:dyDescent="0.25">
      <c r="A343" s="396" t="s">
        <v>72</v>
      </c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397"/>
      <c r="O343" s="397"/>
      <c r="P343" s="397"/>
      <c r="Q343" s="397"/>
      <c r="R343" s="397"/>
      <c r="S343" s="397"/>
      <c r="T343" s="397"/>
      <c r="U343" s="397"/>
      <c r="V343" s="397"/>
      <c r="W343" s="397"/>
      <c r="X343" s="397"/>
      <c r="Y343" s="397"/>
      <c r="Z343" s="376"/>
      <c r="AA343" s="376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2">
        <v>4607091383928</v>
      </c>
      <c r="E344" s="388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7"/>
      <c r="Q344" s="387"/>
      <c r="R344" s="387"/>
      <c r="S344" s="388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2">
        <v>4607091383928</v>
      </c>
      <c r="E345" s="388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7"/>
      <c r="Q345" s="387"/>
      <c r="R345" s="387"/>
      <c r="S345" s="388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514</v>
      </c>
      <c r="B346" s="54" t="s">
        <v>515</v>
      </c>
      <c r="C346" s="31">
        <v>4301051636</v>
      </c>
      <c r="D346" s="392">
        <v>4607091384260</v>
      </c>
      <c r="E346" s="388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3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7"/>
      <c r="Q346" s="387"/>
      <c r="R346" s="387"/>
      <c r="S346" s="388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98"/>
      <c r="B347" s="397"/>
      <c r="C347" s="397"/>
      <c r="D347" s="397"/>
      <c r="E347" s="397"/>
      <c r="F347" s="397"/>
      <c r="G347" s="397"/>
      <c r="H347" s="397"/>
      <c r="I347" s="397"/>
      <c r="J347" s="397"/>
      <c r="K347" s="397"/>
      <c r="L347" s="397"/>
      <c r="M347" s="397"/>
      <c r="N347" s="399"/>
      <c r="O347" s="389" t="s">
        <v>70</v>
      </c>
      <c r="P347" s="390"/>
      <c r="Q347" s="390"/>
      <c r="R347" s="390"/>
      <c r="S347" s="390"/>
      <c r="T347" s="390"/>
      <c r="U347" s="391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hidden="1" x14ac:dyDescent="0.2">
      <c r="A348" s="397"/>
      <c r="B348" s="397"/>
      <c r="C348" s="397"/>
      <c r="D348" s="397"/>
      <c r="E348" s="397"/>
      <c r="F348" s="397"/>
      <c r="G348" s="397"/>
      <c r="H348" s="397"/>
      <c r="I348" s="397"/>
      <c r="J348" s="397"/>
      <c r="K348" s="397"/>
      <c r="L348" s="397"/>
      <c r="M348" s="397"/>
      <c r="N348" s="399"/>
      <c r="O348" s="389" t="s">
        <v>70</v>
      </c>
      <c r="P348" s="390"/>
      <c r="Q348" s="390"/>
      <c r="R348" s="390"/>
      <c r="S348" s="390"/>
      <c r="T348" s="390"/>
      <c r="U348" s="391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hidden="1" customHeight="1" x14ac:dyDescent="0.25">
      <c r="A349" s="396" t="s">
        <v>213</v>
      </c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397"/>
      <c r="O349" s="397"/>
      <c r="P349" s="397"/>
      <c r="Q349" s="397"/>
      <c r="R349" s="397"/>
      <c r="S349" s="397"/>
      <c r="T349" s="397"/>
      <c r="U349" s="397"/>
      <c r="V349" s="397"/>
      <c r="W349" s="397"/>
      <c r="X349" s="397"/>
      <c r="Y349" s="397"/>
      <c r="Z349" s="376"/>
      <c r="AA349" s="376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92">
        <v>4607091384673</v>
      </c>
      <c r="E350" s="388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6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7"/>
      <c r="Q350" s="387"/>
      <c r="R350" s="387"/>
      <c r="S350" s="388"/>
      <c r="T350" s="34"/>
      <c r="U350" s="34"/>
      <c r="V350" s="35" t="s">
        <v>66</v>
      </c>
      <c r="W350" s="380">
        <v>100</v>
      </c>
      <c r="X350" s="381">
        <f>IFERROR(IF(W350="",0,CEILING((W350/$H350),1)*$H350),"")</f>
        <v>101.39999999999999</v>
      </c>
      <c r="Y350" s="36">
        <f>IFERROR(IF(X350=0,"",ROUNDUP(X350/H350,0)*0.02175),"")</f>
        <v>0.28275</v>
      </c>
      <c r="Z350" s="56"/>
      <c r="AA350" s="57"/>
      <c r="AE350" s="64"/>
      <c r="BB350" s="262" t="s">
        <v>1</v>
      </c>
      <c r="BL350" s="64">
        <f>IFERROR(W350*I350/H350,"0")</f>
        <v>107.23076923076924</v>
      </c>
      <c r="BM350" s="64">
        <f>IFERROR(X350*I350/H350,"0")</f>
        <v>108.732</v>
      </c>
      <c r="BN350" s="64">
        <f>IFERROR(1/J350*(W350/H350),"0")</f>
        <v>0.22893772893772893</v>
      </c>
      <c r="BO350" s="64">
        <f>IFERROR(1/J350*(X350/H350),"0")</f>
        <v>0.23214285714285712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2">
        <v>4607091384673</v>
      </c>
      <c r="E351" s="388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8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7"/>
      <c r="Q351" s="387"/>
      <c r="R351" s="387"/>
      <c r="S351" s="388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8"/>
      <c r="B352" s="397"/>
      <c r="C352" s="397"/>
      <c r="D352" s="397"/>
      <c r="E352" s="397"/>
      <c r="F352" s="397"/>
      <c r="G352" s="397"/>
      <c r="H352" s="397"/>
      <c r="I352" s="397"/>
      <c r="J352" s="397"/>
      <c r="K352" s="397"/>
      <c r="L352" s="397"/>
      <c r="M352" s="397"/>
      <c r="N352" s="399"/>
      <c r="O352" s="389" t="s">
        <v>70</v>
      </c>
      <c r="P352" s="390"/>
      <c r="Q352" s="390"/>
      <c r="R352" s="390"/>
      <c r="S352" s="390"/>
      <c r="T352" s="390"/>
      <c r="U352" s="391"/>
      <c r="V352" s="37" t="s">
        <v>71</v>
      </c>
      <c r="W352" s="382">
        <f>IFERROR(W350/H350,"0")+IFERROR(W351/H351,"0")</f>
        <v>12.820512820512821</v>
      </c>
      <c r="X352" s="382">
        <f>IFERROR(X350/H350,"0")+IFERROR(X351/H351,"0")</f>
        <v>13</v>
      </c>
      <c r="Y352" s="382">
        <f>IFERROR(IF(Y350="",0,Y350),"0")+IFERROR(IF(Y351="",0,Y351),"0")</f>
        <v>0.28275</v>
      </c>
      <c r="Z352" s="383"/>
      <c r="AA352" s="383"/>
    </row>
    <row r="353" spans="1:67" x14ac:dyDescent="0.2">
      <c r="A353" s="397"/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9"/>
      <c r="O353" s="389" t="s">
        <v>70</v>
      </c>
      <c r="P353" s="390"/>
      <c r="Q353" s="390"/>
      <c r="R353" s="390"/>
      <c r="S353" s="390"/>
      <c r="T353" s="390"/>
      <c r="U353" s="391"/>
      <c r="V353" s="37" t="s">
        <v>66</v>
      </c>
      <c r="W353" s="382">
        <f>IFERROR(SUM(W350:W351),"0")</f>
        <v>100</v>
      </c>
      <c r="X353" s="382">
        <f>IFERROR(SUM(X350:X351),"0")</f>
        <v>101.39999999999999</v>
      </c>
      <c r="Y353" s="37"/>
      <c r="Z353" s="383"/>
      <c r="AA353" s="383"/>
    </row>
    <row r="354" spans="1:67" ht="16.5" hidden="1" customHeight="1" x14ac:dyDescent="0.25">
      <c r="A354" s="413" t="s">
        <v>519</v>
      </c>
      <c r="B354" s="397"/>
      <c r="C354" s="397"/>
      <c r="D354" s="397"/>
      <c r="E354" s="397"/>
      <c r="F354" s="397"/>
      <c r="G354" s="397"/>
      <c r="H354" s="397"/>
      <c r="I354" s="397"/>
      <c r="J354" s="397"/>
      <c r="K354" s="397"/>
      <c r="L354" s="397"/>
      <c r="M354" s="397"/>
      <c r="N354" s="397"/>
      <c r="O354" s="397"/>
      <c r="P354" s="397"/>
      <c r="Q354" s="397"/>
      <c r="R354" s="397"/>
      <c r="S354" s="397"/>
      <c r="T354" s="397"/>
      <c r="U354" s="397"/>
      <c r="V354" s="397"/>
      <c r="W354" s="397"/>
      <c r="X354" s="397"/>
      <c r="Y354" s="397"/>
      <c r="Z354" s="375"/>
      <c r="AA354" s="375"/>
    </row>
    <row r="355" spans="1:67" ht="14.25" hidden="1" customHeight="1" x14ac:dyDescent="0.25">
      <c r="A355" s="396" t="s">
        <v>113</v>
      </c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397"/>
      <c r="O355" s="397"/>
      <c r="P355" s="397"/>
      <c r="Q355" s="397"/>
      <c r="R355" s="397"/>
      <c r="S355" s="397"/>
      <c r="T355" s="397"/>
      <c r="U355" s="397"/>
      <c r="V355" s="397"/>
      <c r="W355" s="397"/>
      <c r="X355" s="397"/>
      <c r="Y355" s="397"/>
      <c r="Z355" s="376"/>
      <c r="AA355" s="376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2">
        <v>4680115881907</v>
      </c>
      <c r="E356" s="388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7"/>
      <c r="Q356" s="387"/>
      <c r="R356" s="387"/>
      <c r="S356" s="388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2">
        <v>4680115883925</v>
      </c>
      <c r="E357" s="388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2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7"/>
      <c r="Q357" s="387"/>
      <c r="R357" s="387"/>
      <c r="S357" s="388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398"/>
      <c r="B358" s="397"/>
      <c r="C358" s="397"/>
      <c r="D358" s="397"/>
      <c r="E358" s="397"/>
      <c r="F358" s="397"/>
      <c r="G358" s="397"/>
      <c r="H358" s="397"/>
      <c r="I358" s="397"/>
      <c r="J358" s="397"/>
      <c r="K358" s="397"/>
      <c r="L358" s="397"/>
      <c r="M358" s="397"/>
      <c r="N358" s="399"/>
      <c r="O358" s="389" t="s">
        <v>70</v>
      </c>
      <c r="P358" s="390"/>
      <c r="Q358" s="390"/>
      <c r="R358" s="390"/>
      <c r="S358" s="390"/>
      <c r="T358" s="390"/>
      <c r="U358" s="391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97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9"/>
      <c r="O359" s="389" t="s">
        <v>70</v>
      </c>
      <c r="P359" s="390"/>
      <c r="Q359" s="390"/>
      <c r="R359" s="390"/>
      <c r="S359" s="390"/>
      <c r="T359" s="390"/>
      <c r="U359" s="391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396" t="s">
        <v>61</v>
      </c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397"/>
      <c r="O360" s="397"/>
      <c r="P360" s="397"/>
      <c r="Q360" s="397"/>
      <c r="R360" s="397"/>
      <c r="S360" s="397"/>
      <c r="T360" s="397"/>
      <c r="U360" s="397"/>
      <c r="V360" s="397"/>
      <c r="W360" s="397"/>
      <c r="X360" s="397"/>
      <c r="Y360" s="397"/>
      <c r="Z360" s="376"/>
      <c r="AA360" s="376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2">
        <v>4607091384802</v>
      </c>
      <c r="E361" s="388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7"/>
      <c r="Q361" s="387"/>
      <c r="R361" s="387"/>
      <c r="S361" s="388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2">
        <v>4607091384802</v>
      </c>
      <c r="E362" s="388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7"/>
      <c r="Q362" s="387"/>
      <c r="R362" s="387"/>
      <c r="S362" s="388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2">
        <v>4607091384826</v>
      </c>
      <c r="E363" s="388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7"/>
      <c r="Q363" s="387"/>
      <c r="R363" s="387"/>
      <c r="S363" s="388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8"/>
      <c r="B364" s="397"/>
      <c r="C364" s="397"/>
      <c r="D364" s="397"/>
      <c r="E364" s="397"/>
      <c r="F364" s="397"/>
      <c r="G364" s="397"/>
      <c r="H364" s="397"/>
      <c r="I364" s="397"/>
      <c r="J364" s="397"/>
      <c r="K364" s="397"/>
      <c r="L364" s="397"/>
      <c r="M364" s="397"/>
      <c r="N364" s="399"/>
      <c r="O364" s="389" t="s">
        <v>70</v>
      </c>
      <c r="P364" s="390"/>
      <c r="Q364" s="390"/>
      <c r="R364" s="390"/>
      <c r="S364" s="390"/>
      <c r="T364" s="390"/>
      <c r="U364" s="391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7"/>
      <c r="B365" s="397"/>
      <c r="C365" s="397"/>
      <c r="D365" s="397"/>
      <c r="E365" s="397"/>
      <c r="F365" s="397"/>
      <c r="G365" s="397"/>
      <c r="H365" s="397"/>
      <c r="I365" s="397"/>
      <c r="J365" s="397"/>
      <c r="K365" s="397"/>
      <c r="L365" s="397"/>
      <c r="M365" s="397"/>
      <c r="N365" s="399"/>
      <c r="O365" s="389" t="s">
        <v>70</v>
      </c>
      <c r="P365" s="390"/>
      <c r="Q365" s="390"/>
      <c r="R365" s="390"/>
      <c r="S365" s="390"/>
      <c r="T365" s="390"/>
      <c r="U365" s="391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396" t="s">
        <v>72</v>
      </c>
      <c r="B366" s="397"/>
      <c r="C366" s="397"/>
      <c r="D366" s="397"/>
      <c r="E366" s="397"/>
      <c r="F366" s="397"/>
      <c r="G366" s="397"/>
      <c r="H366" s="397"/>
      <c r="I366" s="397"/>
      <c r="J366" s="397"/>
      <c r="K366" s="397"/>
      <c r="L366" s="397"/>
      <c r="M366" s="397"/>
      <c r="N366" s="397"/>
      <c r="O366" s="397"/>
      <c r="P366" s="397"/>
      <c r="Q366" s="397"/>
      <c r="R366" s="397"/>
      <c r="S366" s="397"/>
      <c r="T366" s="397"/>
      <c r="U366" s="397"/>
      <c r="V366" s="397"/>
      <c r="W366" s="397"/>
      <c r="X366" s="397"/>
      <c r="Y366" s="397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2">
        <v>4607091384246</v>
      </c>
      <c r="E367" s="388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7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7"/>
      <c r="Q367" s="387"/>
      <c r="R367" s="387"/>
      <c r="S367" s="388"/>
      <c r="T367" s="34"/>
      <c r="U367" s="34"/>
      <c r="V367" s="35" t="s">
        <v>66</v>
      </c>
      <c r="W367" s="380">
        <v>540</v>
      </c>
      <c r="X367" s="381">
        <f>IFERROR(IF(W367="",0,CEILING((W367/$H367),1)*$H367),"")</f>
        <v>546</v>
      </c>
      <c r="Y367" s="36">
        <f>IFERROR(IF(X367=0,"",ROUNDUP(X367/H367,0)*0.02175),"")</f>
        <v>1.5225</v>
      </c>
      <c r="Z367" s="56"/>
      <c r="AA367" s="57"/>
      <c r="AE367" s="64"/>
      <c r="BB367" s="269" t="s">
        <v>1</v>
      </c>
      <c r="BL367" s="64">
        <f>IFERROR(W367*I367/H367,"0")</f>
        <v>579.04615384615386</v>
      </c>
      <c r="BM367" s="64">
        <f>IFERROR(X367*I367/H367,"0")</f>
        <v>585.48000000000013</v>
      </c>
      <c r="BN367" s="64">
        <f>IFERROR(1/J367*(W367/H367),"0")</f>
        <v>1.2362637362637361</v>
      </c>
      <c r="BO367" s="64">
        <f>IFERROR(1/J367*(X367/H367),"0")</f>
        <v>1.25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2">
        <v>4680115881976</v>
      </c>
      <c r="E368" s="388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7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7"/>
      <c r="Q368" s="387"/>
      <c r="R368" s="387"/>
      <c r="S368" s="388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92">
        <v>4607091384253</v>
      </c>
      <c r="E369" s="388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7"/>
      <c r="Q369" s="387"/>
      <c r="R369" s="387"/>
      <c r="S369" s="388"/>
      <c r="T369" s="34"/>
      <c r="U369" s="34"/>
      <c r="V369" s="35" t="s">
        <v>66</v>
      </c>
      <c r="W369" s="380">
        <v>310</v>
      </c>
      <c r="X369" s="381">
        <f>IFERROR(IF(W369="",0,CEILING((W369/$H369),1)*$H369),"")</f>
        <v>312</v>
      </c>
      <c r="Y369" s="36">
        <f>IFERROR(IF(X369=0,"",ROUNDUP(X369/H369,0)*0.00753),"")</f>
        <v>0.97889999999999999</v>
      </c>
      <c r="Z369" s="56"/>
      <c r="AA369" s="57"/>
      <c r="AE369" s="64"/>
      <c r="BB369" s="271" t="s">
        <v>1</v>
      </c>
      <c r="BL369" s="64">
        <f>IFERROR(W369*I369/H369,"0")</f>
        <v>346.68333333333339</v>
      </c>
      <c r="BM369" s="64">
        <f>IFERROR(X369*I369/H369,"0")</f>
        <v>348.92</v>
      </c>
      <c r="BN369" s="64">
        <f>IFERROR(1/J369*(W369/H369),"0")</f>
        <v>0.82799145299145305</v>
      </c>
      <c r="BO369" s="64">
        <f>IFERROR(1/J369*(X369/H369),"0")</f>
        <v>0.83333333333333326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2">
        <v>4607091384253</v>
      </c>
      <c r="E370" s="388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5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7"/>
      <c r="Q370" s="387"/>
      <c r="R370" s="387"/>
      <c r="S370" s="388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2">
        <v>4680115881969</v>
      </c>
      <c r="E371" s="388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7"/>
      <c r="Q371" s="387"/>
      <c r="R371" s="387"/>
      <c r="S371" s="388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8"/>
      <c r="B372" s="397"/>
      <c r="C372" s="397"/>
      <c r="D372" s="397"/>
      <c r="E372" s="397"/>
      <c r="F372" s="397"/>
      <c r="G372" s="397"/>
      <c r="H372" s="397"/>
      <c r="I372" s="397"/>
      <c r="J372" s="397"/>
      <c r="K372" s="397"/>
      <c r="L372" s="397"/>
      <c r="M372" s="397"/>
      <c r="N372" s="399"/>
      <c r="O372" s="389" t="s">
        <v>70</v>
      </c>
      <c r="P372" s="390"/>
      <c r="Q372" s="390"/>
      <c r="R372" s="390"/>
      <c r="S372" s="390"/>
      <c r="T372" s="390"/>
      <c r="U372" s="391"/>
      <c r="V372" s="37" t="s">
        <v>71</v>
      </c>
      <c r="W372" s="382">
        <f>IFERROR(W367/H367,"0")+IFERROR(W368/H368,"0")+IFERROR(W369/H369,"0")+IFERROR(W370/H370,"0")+IFERROR(W371/H371,"0")</f>
        <v>198.39743589743591</v>
      </c>
      <c r="X372" s="382">
        <f>IFERROR(X367/H367,"0")+IFERROR(X368/H368,"0")+IFERROR(X369/H369,"0")+IFERROR(X370/H370,"0")+IFERROR(X371/H371,"0")</f>
        <v>200</v>
      </c>
      <c r="Y372" s="382">
        <f>IFERROR(IF(Y367="",0,Y367),"0")+IFERROR(IF(Y368="",0,Y368),"0")+IFERROR(IF(Y369="",0,Y369),"0")+IFERROR(IF(Y370="",0,Y370),"0")+IFERROR(IF(Y371="",0,Y371),"0")</f>
        <v>2.5013999999999998</v>
      </c>
      <c r="Z372" s="383"/>
      <c r="AA372" s="383"/>
    </row>
    <row r="373" spans="1:67" x14ac:dyDescent="0.2">
      <c r="A373" s="397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399"/>
      <c r="O373" s="389" t="s">
        <v>70</v>
      </c>
      <c r="P373" s="390"/>
      <c r="Q373" s="390"/>
      <c r="R373" s="390"/>
      <c r="S373" s="390"/>
      <c r="T373" s="390"/>
      <c r="U373" s="391"/>
      <c r="V373" s="37" t="s">
        <v>66</v>
      </c>
      <c r="W373" s="382">
        <f>IFERROR(SUM(W367:W371),"0")</f>
        <v>850</v>
      </c>
      <c r="X373" s="382">
        <f>IFERROR(SUM(X367:X371),"0")</f>
        <v>858</v>
      </c>
      <c r="Y373" s="37"/>
      <c r="Z373" s="383"/>
      <c r="AA373" s="383"/>
    </row>
    <row r="374" spans="1:67" ht="14.25" hidden="1" customHeight="1" x14ac:dyDescent="0.25">
      <c r="A374" s="396" t="s">
        <v>213</v>
      </c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397"/>
      <c r="O374" s="397"/>
      <c r="P374" s="397"/>
      <c r="Q374" s="397"/>
      <c r="R374" s="397"/>
      <c r="S374" s="397"/>
      <c r="T374" s="397"/>
      <c r="U374" s="397"/>
      <c r="V374" s="397"/>
      <c r="W374" s="397"/>
      <c r="X374" s="397"/>
      <c r="Y374" s="397"/>
      <c r="Z374" s="376"/>
      <c r="AA374" s="376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2">
        <v>4607091389357</v>
      </c>
      <c r="E375" s="388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58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7"/>
      <c r="Q375" s="387"/>
      <c r="R375" s="387"/>
      <c r="S375" s="388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2">
        <v>4607091389357</v>
      </c>
      <c r="E376" s="388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9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7"/>
      <c r="Q376" s="387"/>
      <c r="R376" s="387"/>
      <c r="S376" s="388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398"/>
      <c r="B377" s="397"/>
      <c r="C377" s="397"/>
      <c r="D377" s="397"/>
      <c r="E377" s="397"/>
      <c r="F377" s="397"/>
      <c r="G377" s="397"/>
      <c r="H377" s="397"/>
      <c r="I377" s="397"/>
      <c r="J377" s="397"/>
      <c r="K377" s="397"/>
      <c r="L377" s="397"/>
      <c r="M377" s="397"/>
      <c r="N377" s="399"/>
      <c r="O377" s="389" t="s">
        <v>70</v>
      </c>
      <c r="P377" s="390"/>
      <c r="Q377" s="390"/>
      <c r="R377" s="390"/>
      <c r="S377" s="390"/>
      <c r="T377" s="390"/>
      <c r="U377" s="391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97"/>
      <c r="B378" s="397"/>
      <c r="C378" s="397"/>
      <c r="D378" s="397"/>
      <c r="E378" s="397"/>
      <c r="F378" s="397"/>
      <c r="G378" s="397"/>
      <c r="H378" s="397"/>
      <c r="I378" s="397"/>
      <c r="J378" s="397"/>
      <c r="K378" s="397"/>
      <c r="L378" s="397"/>
      <c r="M378" s="397"/>
      <c r="N378" s="399"/>
      <c r="O378" s="389" t="s">
        <v>70</v>
      </c>
      <c r="P378" s="390"/>
      <c r="Q378" s="390"/>
      <c r="R378" s="390"/>
      <c r="S378" s="390"/>
      <c r="T378" s="390"/>
      <c r="U378" s="391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464" t="s">
        <v>541</v>
      </c>
      <c r="B379" s="465"/>
      <c r="C379" s="465"/>
      <c r="D379" s="465"/>
      <c r="E379" s="465"/>
      <c r="F379" s="465"/>
      <c r="G379" s="465"/>
      <c r="H379" s="465"/>
      <c r="I379" s="465"/>
      <c r="J379" s="465"/>
      <c r="K379" s="465"/>
      <c r="L379" s="465"/>
      <c r="M379" s="465"/>
      <c r="N379" s="465"/>
      <c r="O379" s="465"/>
      <c r="P379" s="465"/>
      <c r="Q379" s="465"/>
      <c r="R379" s="465"/>
      <c r="S379" s="465"/>
      <c r="T379" s="465"/>
      <c r="U379" s="465"/>
      <c r="V379" s="465"/>
      <c r="W379" s="465"/>
      <c r="X379" s="465"/>
      <c r="Y379" s="465"/>
      <c r="Z379" s="48"/>
      <c r="AA379" s="48"/>
    </row>
    <row r="380" spans="1:67" ht="16.5" hidden="1" customHeight="1" x14ac:dyDescent="0.25">
      <c r="A380" s="413" t="s">
        <v>542</v>
      </c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397"/>
      <c r="O380" s="397"/>
      <c r="P380" s="397"/>
      <c r="Q380" s="397"/>
      <c r="R380" s="397"/>
      <c r="S380" s="397"/>
      <c r="T380" s="397"/>
      <c r="U380" s="397"/>
      <c r="V380" s="397"/>
      <c r="W380" s="397"/>
      <c r="X380" s="397"/>
      <c r="Y380" s="397"/>
      <c r="Z380" s="375"/>
      <c r="AA380" s="375"/>
    </row>
    <row r="381" spans="1:67" ht="14.25" hidden="1" customHeight="1" x14ac:dyDescent="0.25">
      <c r="A381" s="396" t="s">
        <v>113</v>
      </c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397"/>
      <c r="O381" s="397"/>
      <c r="P381" s="397"/>
      <c r="Q381" s="397"/>
      <c r="R381" s="397"/>
      <c r="S381" s="397"/>
      <c r="T381" s="397"/>
      <c r="U381" s="397"/>
      <c r="V381" s="397"/>
      <c r="W381" s="397"/>
      <c r="X381" s="397"/>
      <c r="Y381" s="397"/>
      <c r="Z381" s="376"/>
      <c r="AA381" s="376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2">
        <v>4607091389708</v>
      </c>
      <c r="E382" s="388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7"/>
      <c r="Q382" s="387"/>
      <c r="R382" s="387"/>
      <c r="S382" s="388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2">
        <v>4607091389692</v>
      </c>
      <c r="E383" s="388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4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7"/>
      <c r="Q383" s="387"/>
      <c r="R383" s="387"/>
      <c r="S383" s="388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398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399"/>
      <c r="O384" s="389" t="s">
        <v>70</v>
      </c>
      <c r="P384" s="390"/>
      <c r="Q384" s="390"/>
      <c r="R384" s="390"/>
      <c r="S384" s="390"/>
      <c r="T384" s="390"/>
      <c r="U384" s="391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399"/>
      <c r="O385" s="389" t="s">
        <v>70</v>
      </c>
      <c r="P385" s="390"/>
      <c r="Q385" s="390"/>
      <c r="R385" s="390"/>
      <c r="S385" s="390"/>
      <c r="T385" s="390"/>
      <c r="U385" s="391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396" t="s">
        <v>61</v>
      </c>
      <c r="B386" s="397"/>
      <c r="C386" s="397"/>
      <c r="D386" s="397"/>
      <c r="E386" s="397"/>
      <c r="F386" s="397"/>
      <c r="G386" s="397"/>
      <c r="H386" s="397"/>
      <c r="I386" s="397"/>
      <c r="J386" s="397"/>
      <c r="K386" s="397"/>
      <c r="L386" s="397"/>
      <c r="M386" s="397"/>
      <c r="N386" s="397"/>
      <c r="O386" s="397"/>
      <c r="P386" s="397"/>
      <c r="Q386" s="397"/>
      <c r="R386" s="397"/>
      <c r="S386" s="397"/>
      <c r="T386" s="397"/>
      <c r="U386" s="397"/>
      <c r="V386" s="397"/>
      <c r="W386" s="397"/>
      <c r="X386" s="397"/>
      <c r="Y386" s="397"/>
      <c r="Z386" s="376"/>
      <c r="AA386" s="376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92">
        <v>4607091389753</v>
      </c>
      <c r="E387" s="388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7"/>
      <c r="Q387" s="387"/>
      <c r="R387" s="387"/>
      <c r="S387" s="388"/>
      <c r="T387" s="34"/>
      <c r="U387" s="34"/>
      <c r="V387" s="35" t="s">
        <v>66</v>
      </c>
      <c r="W387" s="380">
        <v>100</v>
      </c>
      <c r="X387" s="381">
        <f t="shared" ref="X387:X409" si="64">IFERROR(IF(W387="",0,CEILING((W387/$H387),1)*$H387),"")</f>
        <v>100.80000000000001</v>
      </c>
      <c r="Y387" s="36">
        <f t="shared" ref="Y387:Y393" si="65">IFERROR(IF(X387=0,"",ROUNDUP(X387/H387,0)*0.00753),"")</f>
        <v>0.18071999999999999</v>
      </c>
      <c r="Z387" s="56"/>
      <c r="AA387" s="57"/>
      <c r="AE387" s="64"/>
      <c r="BB387" s="278" t="s">
        <v>1</v>
      </c>
      <c r="BL387" s="64">
        <f t="shared" ref="BL387:BL409" si="66">IFERROR(W387*I387/H387,"0")</f>
        <v>105.47619047619047</v>
      </c>
      <c r="BM387" s="64">
        <f t="shared" ref="BM387:BM409" si="67">IFERROR(X387*I387/H387,"0")</f>
        <v>106.32000000000001</v>
      </c>
      <c r="BN387" s="64">
        <f t="shared" ref="BN387:BN409" si="68">IFERROR(1/J387*(W387/H387),"0")</f>
        <v>0.15262515262515264</v>
      </c>
      <c r="BO387" s="64">
        <f t="shared" ref="BO387:BO409" si="69">IFERROR(1/J387*(X387/H387),"0")</f>
        <v>0.15384615384615385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2">
        <v>4607091389753</v>
      </c>
      <c r="E388" s="388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696" t="s">
        <v>550</v>
      </c>
      <c r="P388" s="387"/>
      <c r="Q388" s="387"/>
      <c r="R388" s="387"/>
      <c r="S388" s="388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hidden="1" customHeight="1" x14ac:dyDescent="0.25">
      <c r="A389" s="54" t="s">
        <v>551</v>
      </c>
      <c r="B389" s="54" t="s">
        <v>552</v>
      </c>
      <c r="C389" s="31">
        <v>4301031174</v>
      </c>
      <c r="D389" s="392">
        <v>4607091389760</v>
      </c>
      <c r="E389" s="388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5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7"/>
      <c r="Q389" s="387"/>
      <c r="R389" s="387"/>
      <c r="S389" s="388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2">
        <v>4607091389760</v>
      </c>
      <c r="E390" s="388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727" t="s">
        <v>554</v>
      </c>
      <c r="P390" s="387"/>
      <c r="Q390" s="387"/>
      <c r="R390" s="387"/>
      <c r="S390" s="388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4301031356</v>
      </c>
      <c r="D391" s="392">
        <v>4607091389746</v>
      </c>
      <c r="E391" s="388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06" t="s">
        <v>557</v>
      </c>
      <c r="P391" s="387"/>
      <c r="Q391" s="387"/>
      <c r="R391" s="387"/>
      <c r="S391" s="388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hidden="1" customHeight="1" x14ac:dyDescent="0.25">
      <c r="A392" s="54" t="s">
        <v>555</v>
      </c>
      <c r="B392" s="54" t="s">
        <v>558</v>
      </c>
      <c r="C392" s="31">
        <v>4301031325</v>
      </c>
      <c r="D392" s="392">
        <v>4607091389746</v>
      </c>
      <c r="E392" s="388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42" t="s">
        <v>557</v>
      </c>
      <c r="P392" s="387"/>
      <c r="Q392" s="387"/>
      <c r="R392" s="387"/>
      <c r="S392" s="388"/>
      <c r="T392" s="34"/>
      <c r="U392" s="34"/>
      <c r="V392" s="35" t="s">
        <v>66</v>
      </c>
      <c r="W392" s="380">
        <v>0</v>
      </c>
      <c r="X392" s="381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2">
        <v>4680115882928</v>
      </c>
      <c r="E393" s="388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73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8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2">
        <v>4680115883147</v>
      </c>
      <c r="E394" s="388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46" t="s">
        <v>563</v>
      </c>
      <c r="P394" s="387"/>
      <c r="Q394" s="387"/>
      <c r="R394" s="387"/>
      <c r="S394" s="388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2">
        <v>4680115883147</v>
      </c>
      <c r="E395" s="388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7"/>
      <c r="Q395" s="387"/>
      <c r="R395" s="387"/>
      <c r="S395" s="388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2">
        <v>4607091384338</v>
      </c>
      <c r="E396" s="388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7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7"/>
      <c r="Q396" s="387"/>
      <c r="R396" s="387"/>
      <c r="S396" s="388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4301031330</v>
      </c>
      <c r="D397" s="392">
        <v>4607091384338</v>
      </c>
      <c r="E397" s="388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421" t="s">
        <v>568</v>
      </c>
      <c r="P397" s="387"/>
      <c r="Q397" s="387"/>
      <c r="R397" s="387"/>
      <c r="S397" s="388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2">
        <v>4680115883154</v>
      </c>
      <c r="E398" s="388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52" t="s">
        <v>571</v>
      </c>
      <c r="P398" s="387"/>
      <c r="Q398" s="387"/>
      <c r="R398" s="387"/>
      <c r="S398" s="388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2">
        <v>4680115883154</v>
      </c>
      <c r="E399" s="388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7"/>
      <c r="Q399" s="387"/>
      <c r="R399" s="387"/>
      <c r="S399" s="388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4301031171</v>
      </c>
      <c r="D400" s="392">
        <v>4607091389524</v>
      </c>
      <c r="E400" s="388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7"/>
      <c r="Q400" s="387"/>
      <c r="R400" s="387"/>
      <c r="S400" s="388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2">
        <v>4607091389524</v>
      </c>
      <c r="E401" s="388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0" t="s">
        <v>576</v>
      </c>
      <c r="P401" s="387"/>
      <c r="Q401" s="387"/>
      <c r="R401" s="387"/>
      <c r="S401" s="388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2">
        <v>4680115883161</v>
      </c>
      <c r="E402" s="388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38" t="s">
        <v>579</v>
      </c>
      <c r="P402" s="387"/>
      <c r="Q402" s="387"/>
      <c r="R402" s="387"/>
      <c r="S402" s="388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2">
        <v>4680115883161</v>
      </c>
      <c r="E403" s="388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7"/>
      <c r="Q403" s="387"/>
      <c r="R403" s="387"/>
      <c r="S403" s="388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4301031332</v>
      </c>
      <c r="D404" s="392">
        <v>4607091384345</v>
      </c>
      <c r="E404" s="388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90" t="s">
        <v>583</v>
      </c>
      <c r="P404" s="387"/>
      <c r="Q404" s="387"/>
      <c r="R404" s="387"/>
      <c r="S404" s="388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2">
        <v>4680115883178</v>
      </c>
      <c r="E405" s="388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7"/>
      <c r="Q405" s="387"/>
      <c r="R405" s="387"/>
      <c r="S405" s="388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586</v>
      </c>
      <c r="B406" s="54" t="s">
        <v>587</v>
      </c>
      <c r="C406" s="31">
        <v>4301031172</v>
      </c>
      <c r="D406" s="392">
        <v>4607091389531</v>
      </c>
      <c r="E406" s="388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7"/>
      <c r="Q406" s="387"/>
      <c r="R406" s="387"/>
      <c r="S406" s="388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2">
        <v>4607091389531</v>
      </c>
      <c r="E407" s="388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62" t="s">
        <v>589</v>
      </c>
      <c r="P407" s="387"/>
      <c r="Q407" s="387"/>
      <c r="R407" s="387"/>
      <c r="S407" s="388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2">
        <v>4680115883185</v>
      </c>
      <c r="E408" s="388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456" t="s">
        <v>592</v>
      </c>
      <c r="P408" s="387"/>
      <c r="Q408" s="387"/>
      <c r="R408" s="387"/>
      <c r="S408" s="388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2">
        <v>4680115883185</v>
      </c>
      <c r="E409" s="388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9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7"/>
      <c r="Q409" s="387"/>
      <c r="R409" s="387"/>
      <c r="S409" s="388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8"/>
      <c r="B410" s="397"/>
      <c r="C410" s="397"/>
      <c r="D410" s="397"/>
      <c r="E410" s="397"/>
      <c r="F410" s="397"/>
      <c r="G410" s="397"/>
      <c r="H410" s="397"/>
      <c r="I410" s="397"/>
      <c r="J410" s="397"/>
      <c r="K410" s="397"/>
      <c r="L410" s="397"/>
      <c r="M410" s="397"/>
      <c r="N410" s="399"/>
      <c r="O410" s="389" t="s">
        <v>70</v>
      </c>
      <c r="P410" s="390"/>
      <c r="Q410" s="390"/>
      <c r="R410" s="390"/>
      <c r="S410" s="390"/>
      <c r="T410" s="390"/>
      <c r="U410" s="391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23.80952380952381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24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0.18071999999999999</v>
      </c>
      <c r="Z410" s="383"/>
      <c r="AA410" s="383"/>
    </row>
    <row r="411" spans="1:67" x14ac:dyDescent="0.2">
      <c r="A411" s="397"/>
      <c r="B411" s="397"/>
      <c r="C411" s="397"/>
      <c r="D411" s="397"/>
      <c r="E411" s="397"/>
      <c r="F411" s="397"/>
      <c r="G411" s="397"/>
      <c r="H411" s="397"/>
      <c r="I411" s="397"/>
      <c r="J411" s="397"/>
      <c r="K411" s="397"/>
      <c r="L411" s="397"/>
      <c r="M411" s="397"/>
      <c r="N411" s="399"/>
      <c r="O411" s="389" t="s">
        <v>70</v>
      </c>
      <c r="P411" s="390"/>
      <c r="Q411" s="390"/>
      <c r="R411" s="390"/>
      <c r="S411" s="390"/>
      <c r="T411" s="390"/>
      <c r="U411" s="391"/>
      <c r="V411" s="37" t="s">
        <v>66</v>
      </c>
      <c r="W411" s="382">
        <f>IFERROR(SUM(W387:W409),"0")</f>
        <v>100</v>
      </c>
      <c r="X411" s="382">
        <f>IFERROR(SUM(X387:X409),"0")</f>
        <v>100.80000000000001</v>
      </c>
      <c r="Y411" s="37"/>
      <c r="Z411" s="383"/>
      <c r="AA411" s="383"/>
    </row>
    <row r="412" spans="1:67" ht="14.25" hidden="1" customHeight="1" x14ac:dyDescent="0.25">
      <c r="A412" s="396" t="s">
        <v>72</v>
      </c>
      <c r="B412" s="397"/>
      <c r="C412" s="397"/>
      <c r="D412" s="397"/>
      <c r="E412" s="397"/>
      <c r="F412" s="397"/>
      <c r="G412" s="397"/>
      <c r="H412" s="397"/>
      <c r="I412" s="397"/>
      <c r="J412" s="397"/>
      <c r="K412" s="397"/>
      <c r="L412" s="397"/>
      <c r="M412" s="397"/>
      <c r="N412" s="397"/>
      <c r="O412" s="397"/>
      <c r="P412" s="397"/>
      <c r="Q412" s="397"/>
      <c r="R412" s="397"/>
      <c r="S412" s="397"/>
      <c r="T412" s="397"/>
      <c r="U412" s="397"/>
      <c r="V412" s="397"/>
      <c r="W412" s="397"/>
      <c r="X412" s="397"/>
      <c r="Y412" s="397"/>
      <c r="Z412" s="376"/>
      <c r="AA412" s="376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2">
        <v>4607091389654</v>
      </c>
      <c r="E413" s="388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4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7"/>
      <c r="Q413" s="387"/>
      <c r="R413" s="387"/>
      <c r="S413" s="388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2">
        <v>4607091384352</v>
      </c>
      <c r="E414" s="388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7"/>
      <c r="Q414" s="387"/>
      <c r="R414" s="387"/>
      <c r="S414" s="388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98"/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9"/>
      <c r="O415" s="389" t="s">
        <v>70</v>
      </c>
      <c r="P415" s="390"/>
      <c r="Q415" s="390"/>
      <c r="R415" s="390"/>
      <c r="S415" s="390"/>
      <c r="T415" s="390"/>
      <c r="U415" s="391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97"/>
      <c r="B416" s="397"/>
      <c r="C416" s="397"/>
      <c r="D416" s="397"/>
      <c r="E416" s="397"/>
      <c r="F416" s="397"/>
      <c r="G416" s="397"/>
      <c r="H416" s="397"/>
      <c r="I416" s="397"/>
      <c r="J416" s="397"/>
      <c r="K416" s="397"/>
      <c r="L416" s="397"/>
      <c r="M416" s="397"/>
      <c r="N416" s="399"/>
      <c r="O416" s="389" t="s">
        <v>70</v>
      </c>
      <c r="P416" s="390"/>
      <c r="Q416" s="390"/>
      <c r="R416" s="390"/>
      <c r="S416" s="390"/>
      <c r="T416" s="390"/>
      <c r="U416" s="391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396" t="s">
        <v>91</v>
      </c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397"/>
      <c r="O417" s="397"/>
      <c r="P417" s="397"/>
      <c r="Q417" s="397"/>
      <c r="R417" s="397"/>
      <c r="S417" s="397"/>
      <c r="T417" s="397"/>
      <c r="U417" s="397"/>
      <c r="V417" s="397"/>
      <c r="W417" s="397"/>
      <c r="X417" s="397"/>
      <c r="Y417" s="397"/>
      <c r="Z417" s="376"/>
      <c r="AA417" s="376"/>
    </row>
    <row r="418" spans="1:67" ht="27" hidden="1" customHeight="1" x14ac:dyDescent="0.25">
      <c r="A418" s="54" t="s">
        <v>598</v>
      </c>
      <c r="B418" s="54" t="s">
        <v>599</v>
      </c>
      <c r="C418" s="31">
        <v>4301032045</v>
      </c>
      <c r="D418" s="392">
        <v>4680115884335</v>
      </c>
      <c r="E418" s="388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4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7"/>
      <c r="Q418" s="387"/>
      <c r="R418" s="387"/>
      <c r="S418" s="388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4301032047</v>
      </c>
      <c r="D419" s="392">
        <v>4680115884342</v>
      </c>
      <c r="E419" s="388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7"/>
      <c r="Q419" s="387"/>
      <c r="R419" s="387"/>
      <c r="S419" s="388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4301170011</v>
      </c>
      <c r="D420" s="392">
        <v>4680115884113</v>
      </c>
      <c r="E420" s="388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5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7"/>
      <c r="Q420" s="387"/>
      <c r="R420" s="387"/>
      <c r="S420" s="388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98"/>
      <c r="B421" s="397"/>
      <c r="C421" s="397"/>
      <c r="D421" s="397"/>
      <c r="E421" s="397"/>
      <c r="F421" s="397"/>
      <c r="G421" s="397"/>
      <c r="H421" s="397"/>
      <c r="I421" s="397"/>
      <c r="J421" s="397"/>
      <c r="K421" s="397"/>
      <c r="L421" s="397"/>
      <c r="M421" s="397"/>
      <c r="N421" s="399"/>
      <c r="O421" s="389" t="s">
        <v>70</v>
      </c>
      <c r="P421" s="390"/>
      <c r="Q421" s="390"/>
      <c r="R421" s="390"/>
      <c r="S421" s="390"/>
      <c r="T421" s="390"/>
      <c r="U421" s="391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hidden="1" x14ac:dyDescent="0.2">
      <c r="A422" s="397"/>
      <c r="B422" s="397"/>
      <c r="C422" s="397"/>
      <c r="D422" s="397"/>
      <c r="E422" s="397"/>
      <c r="F422" s="397"/>
      <c r="G422" s="397"/>
      <c r="H422" s="397"/>
      <c r="I422" s="397"/>
      <c r="J422" s="397"/>
      <c r="K422" s="397"/>
      <c r="L422" s="397"/>
      <c r="M422" s="397"/>
      <c r="N422" s="399"/>
      <c r="O422" s="389" t="s">
        <v>70</v>
      </c>
      <c r="P422" s="390"/>
      <c r="Q422" s="390"/>
      <c r="R422" s="390"/>
      <c r="S422" s="390"/>
      <c r="T422" s="390"/>
      <c r="U422" s="391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hidden="1" customHeight="1" x14ac:dyDescent="0.25">
      <c r="A423" s="413" t="s">
        <v>606</v>
      </c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397"/>
      <c r="O423" s="397"/>
      <c r="P423" s="397"/>
      <c r="Q423" s="397"/>
      <c r="R423" s="397"/>
      <c r="S423" s="397"/>
      <c r="T423" s="397"/>
      <c r="U423" s="397"/>
      <c r="V423" s="397"/>
      <c r="W423" s="397"/>
      <c r="X423" s="397"/>
      <c r="Y423" s="397"/>
      <c r="Z423" s="375"/>
      <c r="AA423" s="375"/>
    </row>
    <row r="424" spans="1:67" ht="14.25" hidden="1" customHeight="1" x14ac:dyDescent="0.25">
      <c r="A424" s="396" t="s">
        <v>105</v>
      </c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397"/>
      <c r="O424" s="397"/>
      <c r="P424" s="397"/>
      <c r="Q424" s="397"/>
      <c r="R424" s="397"/>
      <c r="S424" s="397"/>
      <c r="T424" s="397"/>
      <c r="U424" s="397"/>
      <c r="V424" s="397"/>
      <c r="W424" s="397"/>
      <c r="X424" s="397"/>
      <c r="Y424" s="397"/>
      <c r="Z424" s="376"/>
      <c r="AA424" s="376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2">
        <v>4607091389364</v>
      </c>
      <c r="E425" s="388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05" t="s">
        <v>609</v>
      </c>
      <c r="P425" s="387"/>
      <c r="Q425" s="387"/>
      <c r="R425" s="387"/>
      <c r="S425" s="388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398"/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9"/>
      <c r="O426" s="389" t="s">
        <v>70</v>
      </c>
      <c r="P426" s="390"/>
      <c r="Q426" s="390"/>
      <c r="R426" s="390"/>
      <c r="S426" s="390"/>
      <c r="T426" s="390"/>
      <c r="U426" s="391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97"/>
      <c r="B427" s="397"/>
      <c r="C427" s="397"/>
      <c r="D427" s="397"/>
      <c r="E427" s="397"/>
      <c r="F427" s="397"/>
      <c r="G427" s="397"/>
      <c r="H427" s="397"/>
      <c r="I427" s="397"/>
      <c r="J427" s="397"/>
      <c r="K427" s="397"/>
      <c r="L427" s="397"/>
      <c r="M427" s="397"/>
      <c r="N427" s="399"/>
      <c r="O427" s="389" t="s">
        <v>70</v>
      </c>
      <c r="P427" s="390"/>
      <c r="Q427" s="390"/>
      <c r="R427" s="390"/>
      <c r="S427" s="390"/>
      <c r="T427" s="390"/>
      <c r="U427" s="391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396" t="s">
        <v>61</v>
      </c>
      <c r="B428" s="397"/>
      <c r="C428" s="397"/>
      <c r="D428" s="397"/>
      <c r="E428" s="397"/>
      <c r="F428" s="397"/>
      <c r="G428" s="397"/>
      <c r="H428" s="397"/>
      <c r="I428" s="397"/>
      <c r="J428" s="397"/>
      <c r="K428" s="397"/>
      <c r="L428" s="397"/>
      <c r="M428" s="397"/>
      <c r="N428" s="397"/>
      <c r="O428" s="397"/>
      <c r="P428" s="397"/>
      <c r="Q428" s="397"/>
      <c r="R428" s="397"/>
      <c r="S428" s="397"/>
      <c r="T428" s="397"/>
      <c r="U428" s="397"/>
      <c r="V428" s="397"/>
      <c r="W428" s="397"/>
      <c r="X428" s="397"/>
      <c r="Y428" s="397"/>
      <c r="Z428" s="376"/>
      <c r="AA428" s="376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2">
        <v>4607091389739</v>
      </c>
      <c r="E429" s="388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7"/>
      <c r="Q429" s="387"/>
      <c r="R429" s="387"/>
      <c r="S429" s="388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hidden="1" customHeight="1" x14ac:dyDescent="0.25">
      <c r="A430" s="54" t="s">
        <v>610</v>
      </c>
      <c r="B430" s="54" t="s">
        <v>612</v>
      </c>
      <c r="C430" s="31">
        <v>4301031324</v>
      </c>
      <c r="D430" s="392">
        <v>4607091389739</v>
      </c>
      <c r="E430" s="388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05" t="s">
        <v>613</v>
      </c>
      <c r="P430" s="387"/>
      <c r="Q430" s="387"/>
      <c r="R430" s="387"/>
      <c r="S430" s="388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2">
        <v>4607091389425</v>
      </c>
      <c r="E431" s="388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26" t="s">
        <v>616</v>
      </c>
      <c r="P431" s="387"/>
      <c r="Q431" s="387"/>
      <c r="R431" s="387"/>
      <c r="S431" s="388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2">
        <v>4680115882911</v>
      </c>
      <c r="E432" s="388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2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7"/>
      <c r="Q432" s="387"/>
      <c r="R432" s="387"/>
      <c r="S432" s="388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2">
        <v>4680115880771</v>
      </c>
      <c r="E433" s="388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7"/>
      <c r="Q433" s="387"/>
      <c r="R433" s="387"/>
      <c r="S433" s="388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2">
        <v>4680115880771</v>
      </c>
      <c r="E434" s="388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581" t="s">
        <v>622</v>
      </c>
      <c r="P434" s="387"/>
      <c r="Q434" s="387"/>
      <c r="R434" s="387"/>
      <c r="S434" s="388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2">
        <v>4607091389500</v>
      </c>
      <c r="E435" s="388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7"/>
      <c r="Q435" s="387"/>
      <c r="R435" s="387"/>
      <c r="S435" s="388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2">
        <v>4607091389500</v>
      </c>
      <c r="E436" s="388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34" t="s">
        <v>626</v>
      </c>
      <c r="P436" s="387"/>
      <c r="Q436" s="387"/>
      <c r="R436" s="387"/>
      <c r="S436" s="388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idden="1" x14ac:dyDescent="0.2">
      <c r="A437" s="398"/>
      <c r="B437" s="397"/>
      <c r="C437" s="397"/>
      <c r="D437" s="397"/>
      <c r="E437" s="397"/>
      <c r="F437" s="397"/>
      <c r="G437" s="397"/>
      <c r="H437" s="397"/>
      <c r="I437" s="397"/>
      <c r="J437" s="397"/>
      <c r="K437" s="397"/>
      <c r="L437" s="397"/>
      <c r="M437" s="397"/>
      <c r="N437" s="399"/>
      <c r="O437" s="389" t="s">
        <v>70</v>
      </c>
      <c r="P437" s="390"/>
      <c r="Q437" s="390"/>
      <c r="R437" s="390"/>
      <c r="S437" s="390"/>
      <c r="T437" s="390"/>
      <c r="U437" s="391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hidden="1" x14ac:dyDescent="0.2">
      <c r="A438" s="397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399"/>
      <c r="O438" s="389" t="s">
        <v>70</v>
      </c>
      <c r="P438" s="390"/>
      <c r="Q438" s="390"/>
      <c r="R438" s="390"/>
      <c r="S438" s="390"/>
      <c r="T438" s="390"/>
      <c r="U438" s="391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hidden="1" customHeight="1" x14ac:dyDescent="0.25">
      <c r="A439" s="396" t="s">
        <v>91</v>
      </c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397"/>
      <c r="O439" s="397"/>
      <c r="P439" s="397"/>
      <c r="Q439" s="397"/>
      <c r="R439" s="397"/>
      <c r="S439" s="397"/>
      <c r="T439" s="397"/>
      <c r="U439" s="397"/>
      <c r="V439" s="397"/>
      <c r="W439" s="397"/>
      <c r="X439" s="397"/>
      <c r="Y439" s="397"/>
      <c r="Z439" s="376"/>
      <c r="AA439" s="376"/>
    </row>
    <row r="440" spans="1:67" ht="27" hidden="1" customHeight="1" x14ac:dyDescent="0.25">
      <c r="A440" s="54" t="s">
        <v>627</v>
      </c>
      <c r="B440" s="54" t="s">
        <v>628</v>
      </c>
      <c r="C440" s="31">
        <v>4301040358</v>
      </c>
      <c r="D440" s="392">
        <v>4680115884571</v>
      </c>
      <c r="E440" s="388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5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7"/>
      <c r="Q440" s="387"/>
      <c r="R440" s="387"/>
      <c r="S440" s="388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398"/>
      <c r="B441" s="397"/>
      <c r="C441" s="397"/>
      <c r="D441" s="397"/>
      <c r="E441" s="397"/>
      <c r="F441" s="397"/>
      <c r="G441" s="397"/>
      <c r="H441" s="397"/>
      <c r="I441" s="397"/>
      <c r="J441" s="397"/>
      <c r="K441" s="397"/>
      <c r="L441" s="397"/>
      <c r="M441" s="397"/>
      <c r="N441" s="399"/>
      <c r="O441" s="389" t="s">
        <v>70</v>
      </c>
      <c r="P441" s="390"/>
      <c r="Q441" s="390"/>
      <c r="R441" s="390"/>
      <c r="S441" s="390"/>
      <c r="T441" s="390"/>
      <c r="U441" s="391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hidden="1" x14ac:dyDescent="0.2">
      <c r="A442" s="397"/>
      <c r="B442" s="397"/>
      <c r="C442" s="397"/>
      <c r="D442" s="397"/>
      <c r="E442" s="397"/>
      <c r="F442" s="397"/>
      <c r="G442" s="397"/>
      <c r="H442" s="397"/>
      <c r="I442" s="397"/>
      <c r="J442" s="397"/>
      <c r="K442" s="397"/>
      <c r="L442" s="397"/>
      <c r="M442" s="397"/>
      <c r="N442" s="399"/>
      <c r="O442" s="389" t="s">
        <v>70</v>
      </c>
      <c r="P442" s="390"/>
      <c r="Q442" s="390"/>
      <c r="R442" s="390"/>
      <c r="S442" s="390"/>
      <c r="T442" s="390"/>
      <c r="U442" s="391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hidden="1" customHeight="1" x14ac:dyDescent="0.25">
      <c r="A443" s="396" t="s">
        <v>100</v>
      </c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397"/>
      <c r="O443" s="397"/>
      <c r="P443" s="397"/>
      <c r="Q443" s="397"/>
      <c r="R443" s="397"/>
      <c r="S443" s="397"/>
      <c r="T443" s="397"/>
      <c r="U443" s="397"/>
      <c r="V443" s="397"/>
      <c r="W443" s="397"/>
      <c r="X443" s="397"/>
      <c r="Y443" s="397"/>
      <c r="Z443" s="376"/>
      <c r="AA443" s="376"/>
    </row>
    <row r="444" spans="1:67" ht="27" hidden="1" customHeight="1" x14ac:dyDescent="0.25">
      <c r="A444" s="54" t="s">
        <v>629</v>
      </c>
      <c r="B444" s="54" t="s">
        <v>630</v>
      </c>
      <c r="C444" s="31">
        <v>4301170010</v>
      </c>
      <c r="D444" s="392">
        <v>4680115884090</v>
      </c>
      <c r="E444" s="388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6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7"/>
      <c r="Q444" s="387"/>
      <c r="R444" s="387"/>
      <c r="S444" s="388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8"/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9"/>
      <c r="O445" s="389" t="s">
        <v>70</v>
      </c>
      <c r="P445" s="390"/>
      <c r="Q445" s="390"/>
      <c r="R445" s="390"/>
      <c r="S445" s="390"/>
      <c r="T445" s="390"/>
      <c r="U445" s="391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hidden="1" x14ac:dyDescent="0.2">
      <c r="A446" s="397"/>
      <c r="B446" s="397"/>
      <c r="C446" s="397"/>
      <c r="D446" s="397"/>
      <c r="E446" s="397"/>
      <c r="F446" s="397"/>
      <c r="G446" s="397"/>
      <c r="H446" s="397"/>
      <c r="I446" s="397"/>
      <c r="J446" s="397"/>
      <c r="K446" s="397"/>
      <c r="L446" s="397"/>
      <c r="M446" s="397"/>
      <c r="N446" s="399"/>
      <c r="O446" s="389" t="s">
        <v>70</v>
      </c>
      <c r="P446" s="390"/>
      <c r="Q446" s="390"/>
      <c r="R446" s="390"/>
      <c r="S446" s="390"/>
      <c r="T446" s="390"/>
      <c r="U446" s="391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hidden="1" customHeight="1" x14ac:dyDescent="0.25">
      <c r="A447" s="396" t="s">
        <v>631</v>
      </c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397"/>
      <c r="O447" s="397"/>
      <c r="P447" s="397"/>
      <c r="Q447" s="397"/>
      <c r="R447" s="397"/>
      <c r="S447" s="397"/>
      <c r="T447" s="397"/>
      <c r="U447" s="397"/>
      <c r="V447" s="397"/>
      <c r="W447" s="397"/>
      <c r="X447" s="397"/>
      <c r="Y447" s="397"/>
      <c r="Z447" s="376"/>
      <c r="AA447" s="376"/>
    </row>
    <row r="448" spans="1:67" ht="27" hidden="1" customHeight="1" x14ac:dyDescent="0.25">
      <c r="A448" s="54" t="s">
        <v>632</v>
      </c>
      <c r="B448" s="54" t="s">
        <v>633</v>
      </c>
      <c r="C448" s="31">
        <v>4301040357</v>
      </c>
      <c r="D448" s="392">
        <v>4680115884564</v>
      </c>
      <c r="E448" s="388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7"/>
      <c r="Q448" s="387"/>
      <c r="R448" s="387"/>
      <c r="S448" s="388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398"/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9"/>
      <c r="O449" s="389" t="s">
        <v>70</v>
      </c>
      <c r="P449" s="390"/>
      <c r="Q449" s="390"/>
      <c r="R449" s="390"/>
      <c r="S449" s="390"/>
      <c r="T449" s="390"/>
      <c r="U449" s="391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hidden="1" x14ac:dyDescent="0.2">
      <c r="A450" s="397"/>
      <c r="B450" s="397"/>
      <c r="C450" s="397"/>
      <c r="D450" s="397"/>
      <c r="E450" s="397"/>
      <c r="F450" s="397"/>
      <c r="G450" s="397"/>
      <c r="H450" s="397"/>
      <c r="I450" s="397"/>
      <c r="J450" s="397"/>
      <c r="K450" s="397"/>
      <c r="L450" s="397"/>
      <c r="M450" s="397"/>
      <c r="N450" s="399"/>
      <c r="O450" s="389" t="s">
        <v>70</v>
      </c>
      <c r="P450" s="390"/>
      <c r="Q450" s="390"/>
      <c r="R450" s="390"/>
      <c r="S450" s="390"/>
      <c r="T450" s="390"/>
      <c r="U450" s="391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hidden="1" customHeight="1" x14ac:dyDescent="0.25">
      <c r="A451" s="413" t="s">
        <v>634</v>
      </c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397"/>
      <c r="O451" s="397"/>
      <c r="P451" s="397"/>
      <c r="Q451" s="397"/>
      <c r="R451" s="397"/>
      <c r="S451" s="397"/>
      <c r="T451" s="397"/>
      <c r="U451" s="397"/>
      <c r="V451" s="397"/>
      <c r="W451" s="397"/>
      <c r="X451" s="397"/>
      <c r="Y451" s="397"/>
      <c r="Z451" s="375"/>
      <c r="AA451" s="375"/>
    </row>
    <row r="452" spans="1:67" ht="14.25" hidden="1" customHeight="1" x14ac:dyDescent="0.25">
      <c r="A452" s="396" t="s">
        <v>61</v>
      </c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397"/>
      <c r="O452" s="397"/>
      <c r="P452" s="397"/>
      <c r="Q452" s="397"/>
      <c r="R452" s="397"/>
      <c r="S452" s="397"/>
      <c r="T452" s="397"/>
      <c r="U452" s="397"/>
      <c r="V452" s="397"/>
      <c r="W452" s="397"/>
      <c r="X452" s="397"/>
      <c r="Y452" s="397"/>
      <c r="Z452" s="376"/>
      <c r="AA452" s="376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2">
        <v>4680115885189</v>
      </c>
      <c r="E453" s="388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42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7"/>
      <c r="Q453" s="387"/>
      <c r="R453" s="387"/>
      <c r="S453" s="388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2">
        <v>4680115885172</v>
      </c>
      <c r="E454" s="388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7"/>
      <c r="Q454" s="387"/>
      <c r="R454" s="387"/>
      <c r="S454" s="388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2">
        <v>4680115885110</v>
      </c>
      <c r="E455" s="388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7"/>
      <c r="Q455" s="387"/>
      <c r="R455" s="387"/>
      <c r="S455" s="388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8"/>
      <c r="B456" s="397"/>
      <c r="C456" s="397"/>
      <c r="D456" s="397"/>
      <c r="E456" s="397"/>
      <c r="F456" s="397"/>
      <c r="G456" s="397"/>
      <c r="H456" s="397"/>
      <c r="I456" s="397"/>
      <c r="J456" s="397"/>
      <c r="K456" s="397"/>
      <c r="L456" s="397"/>
      <c r="M456" s="397"/>
      <c r="N456" s="399"/>
      <c r="O456" s="389" t="s">
        <v>70</v>
      </c>
      <c r="P456" s="390"/>
      <c r="Q456" s="390"/>
      <c r="R456" s="390"/>
      <c r="S456" s="390"/>
      <c r="T456" s="390"/>
      <c r="U456" s="391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97"/>
      <c r="B457" s="397"/>
      <c r="C457" s="397"/>
      <c r="D457" s="397"/>
      <c r="E457" s="397"/>
      <c r="F457" s="397"/>
      <c r="G457" s="397"/>
      <c r="H457" s="397"/>
      <c r="I457" s="397"/>
      <c r="J457" s="397"/>
      <c r="K457" s="397"/>
      <c r="L457" s="397"/>
      <c r="M457" s="397"/>
      <c r="N457" s="399"/>
      <c r="O457" s="389" t="s">
        <v>70</v>
      </c>
      <c r="P457" s="390"/>
      <c r="Q457" s="390"/>
      <c r="R457" s="390"/>
      <c r="S457" s="390"/>
      <c r="T457" s="390"/>
      <c r="U457" s="391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413" t="s">
        <v>641</v>
      </c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397"/>
      <c r="O458" s="397"/>
      <c r="P458" s="397"/>
      <c r="Q458" s="397"/>
      <c r="R458" s="397"/>
      <c r="S458" s="397"/>
      <c r="T458" s="397"/>
      <c r="U458" s="397"/>
      <c r="V458" s="397"/>
      <c r="W458" s="397"/>
      <c r="X458" s="397"/>
      <c r="Y458" s="397"/>
      <c r="Z458" s="375"/>
      <c r="AA458" s="375"/>
    </row>
    <row r="459" spans="1:67" ht="14.25" hidden="1" customHeight="1" x14ac:dyDescent="0.25">
      <c r="A459" s="396" t="s">
        <v>61</v>
      </c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397"/>
      <c r="O459" s="397"/>
      <c r="P459" s="397"/>
      <c r="Q459" s="397"/>
      <c r="R459" s="397"/>
      <c r="S459" s="397"/>
      <c r="T459" s="397"/>
      <c r="U459" s="397"/>
      <c r="V459" s="397"/>
      <c r="W459" s="397"/>
      <c r="X459" s="397"/>
      <c r="Y459" s="397"/>
      <c r="Z459" s="376"/>
      <c r="AA459" s="376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2">
        <v>4680115885738</v>
      </c>
      <c r="E460" s="388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8" t="s">
        <v>644</v>
      </c>
      <c r="P460" s="387"/>
      <c r="Q460" s="387"/>
      <c r="R460" s="387"/>
      <c r="S460" s="388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2">
        <v>4680115885103</v>
      </c>
      <c r="E461" s="388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72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7"/>
      <c r="Q461" s="387"/>
      <c r="R461" s="387"/>
      <c r="S461" s="388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8"/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9"/>
      <c r="O462" s="389" t="s">
        <v>70</v>
      </c>
      <c r="P462" s="390"/>
      <c r="Q462" s="390"/>
      <c r="R462" s="390"/>
      <c r="S462" s="390"/>
      <c r="T462" s="390"/>
      <c r="U462" s="391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97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399"/>
      <c r="O463" s="389" t="s">
        <v>70</v>
      </c>
      <c r="P463" s="390"/>
      <c r="Q463" s="390"/>
      <c r="R463" s="390"/>
      <c r="S463" s="390"/>
      <c r="T463" s="390"/>
      <c r="U463" s="391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396" t="s">
        <v>213</v>
      </c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397"/>
      <c r="O464" s="397"/>
      <c r="P464" s="397"/>
      <c r="Q464" s="397"/>
      <c r="R464" s="397"/>
      <c r="S464" s="397"/>
      <c r="T464" s="397"/>
      <c r="U464" s="397"/>
      <c r="V464" s="397"/>
      <c r="W464" s="397"/>
      <c r="X464" s="397"/>
      <c r="Y464" s="397"/>
      <c r="Z464" s="376"/>
      <c r="AA464" s="376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2">
        <v>4680115885509</v>
      </c>
      <c r="E465" s="388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21" t="s">
        <v>649</v>
      </c>
      <c r="P465" s="387"/>
      <c r="Q465" s="387"/>
      <c r="R465" s="387"/>
      <c r="S465" s="388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8"/>
      <c r="B466" s="397"/>
      <c r="C466" s="397"/>
      <c r="D466" s="397"/>
      <c r="E466" s="397"/>
      <c r="F466" s="397"/>
      <c r="G466" s="397"/>
      <c r="H466" s="397"/>
      <c r="I466" s="397"/>
      <c r="J466" s="397"/>
      <c r="K466" s="397"/>
      <c r="L466" s="397"/>
      <c r="M466" s="397"/>
      <c r="N466" s="399"/>
      <c r="O466" s="389" t="s">
        <v>70</v>
      </c>
      <c r="P466" s="390"/>
      <c r="Q466" s="390"/>
      <c r="R466" s="390"/>
      <c r="S466" s="390"/>
      <c r="T466" s="390"/>
      <c r="U466" s="391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97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9"/>
      <c r="O467" s="389" t="s">
        <v>70</v>
      </c>
      <c r="P467" s="390"/>
      <c r="Q467" s="390"/>
      <c r="R467" s="390"/>
      <c r="S467" s="390"/>
      <c r="T467" s="390"/>
      <c r="U467" s="391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464" t="s">
        <v>650</v>
      </c>
      <c r="B468" s="465"/>
      <c r="C468" s="465"/>
      <c r="D468" s="465"/>
      <c r="E468" s="465"/>
      <c r="F468" s="465"/>
      <c r="G468" s="465"/>
      <c r="H468" s="465"/>
      <c r="I468" s="465"/>
      <c r="J468" s="465"/>
      <c r="K468" s="465"/>
      <c r="L468" s="465"/>
      <c r="M468" s="465"/>
      <c r="N468" s="465"/>
      <c r="O468" s="465"/>
      <c r="P468" s="465"/>
      <c r="Q468" s="465"/>
      <c r="R468" s="465"/>
      <c r="S468" s="465"/>
      <c r="T468" s="465"/>
      <c r="U468" s="465"/>
      <c r="V468" s="465"/>
      <c r="W468" s="465"/>
      <c r="X468" s="465"/>
      <c r="Y468" s="465"/>
      <c r="Z468" s="48"/>
      <c r="AA468" s="48"/>
    </row>
    <row r="469" spans="1:67" ht="16.5" hidden="1" customHeight="1" x14ac:dyDescent="0.25">
      <c r="A469" s="413" t="s">
        <v>650</v>
      </c>
      <c r="B469" s="397"/>
      <c r="C469" s="397"/>
      <c r="D469" s="397"/>
      <c r="E469" s="397"/>
      <c r="F469" s="397"/>
      <c r="G469" s="397"/>
      <c r="H469" s="397"/>
      <c r="I469" s="397"/>
      <c r="J469" s="397"/>
      <c r="K469" s="397"/>
      <c r="L469" s="397"/>
      <c r="M469" s="397"/>
      <c r="N469" s="397"/>
      <c r="O469" s="397"/>
      <c r="P469" s="397"/>
      <c r="Q469" s="397"/>
      <c r="R469" s="397"/>
      <c r="S469" s="397"/>
      <c r="T469" s="397"/>
      <c r="U469" s="397"/>
      <c r="V469" s="397"/>
      <c r="W469" s="397"/>
      <c r="X469" s="397"/>
      <c r="Y469" s="397"/>
      <c r="Z469" s="375"/>
      <c r="AA469" s="375"/>
    </row>
    <row r="470" spans="1:67" ht="14.25" hidden="1" customHeight="1" x14ac:dyDescent="0.25">
      <c r="A470" s="396" t="s">
        <v>113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76"/>
      <c r="AA470" s="376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2">
        <v>4607091389067</v>
      </c>
      <c r="E471" s="388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7"/>
      <c r="Q471" s="387"/>
      <c r="R471" s="387"/>
      <c r="S471" s="388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92">
        <v>4680115885226</v>
      </c>
      <c r="E472" s="388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7"/>
      <c r="Q472" s="387"/>
      <c r="R472" s="387"/>
      <c r="S472" s="388"/>
      <c r="T472" s="34"/>
      <c r="U472" s="34"/>
      <c r="V472" s="35" t="s">
        <v>66</v>
      </c>
      <c r="W472" s="380">
        <v>2600</v>
      </c>
      <c r="X472" s="381">
        <f t="shared" si="77"/>
        <v>2603.04</v>
      </c>
      <c r="Y472" s="36">
        <f t="shared" si="78"/>
        <v>5.89628</v>
      </c>
      <c r="Z472" s="56"/>
      <c r="AA472" s="57"/>
      <c r="AE472" s="64"/>
      <c r="BB472" s="325" t="s">
        <v>1</v>
      </c>
      <c r="BL472" s="64">
        <f t="shared" si="79"/>
        <v>2777.272727272727</v>
      </c>
      <c r="BM472" s="64">
        <f t="shared" si="80"/>
        <v>2780.52</v>
      </c>
      <c r="BN472" s="64">
        <f t="shared" si="81"/>
        <v>4.7348484848484844</v>
      </c>
      <c r="BO472" s="64">
        <f t="shared" si="82"/>
        <v>4.740384615384615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92">
        <v>4680115885271</v>
      </c>
      <c r="E473" s="388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22" t="s">
        <v>657</v>
      </c>
      <c r="P473" s="387"/>
      <c r="Q473" s="387"/>
      <c r="R473" s="387"/>
      <c r="S473" s="388"/>
      <c r="T473" s="34"/>
      <c r="U473" s="34"/>
      <c r="V473" s="35" t="s">
        <v>66</v>
      </c>
      <c r="W473" s="380">
        <v>500</v>
      </c>
      <c r="X473" s="381">
        <f t="shared" si="77"/>
        <v>501.6</v>
      </c>
      <c r="Y473" s="36">
        <f t="shared" si="78"/>
        <v>1.1362000000000001</v>
      </c>
      <c r="Z473" s="56"/>
      <c r="AA473" s="57"/>
      <c r="AE473" s="64"/>
      <c r="BB473" s="326" t="s">
        <v>1</v>
      </c>
      <c r="BL473" s="64">
        <f t="shared" si="79"/>
        <v>534.09090909090912</v>
      </c>
      <c r="BM473" s="64">
        <f t="shared" si="80"/>
        <v>535.79999999999995</v>
      </c>
      <c r="BN473" s="64">
        <f t="shared" si="81"/>
        <v>0.91054778554778548</v>
      </c>
      <c r="BO473" s="64">
        <f t="shared" si="82"/>
        <v>0.91346153846153855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2">
        <v>4680115884502</v>
      </c>
      <c r="E474" s="388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7"/>
      <c r="Q474" s="387"/>
      <c r="R474" s="387"/>
      <c r="S474" s="388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92">
        <v>4607091389104</v>
      </c>
      <c r="E475" s="388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7"/>
      <c r="Q475" s="387"/>
      <c r="R475" s="387"/>
      <c r="S475" s="388"/>
      <c r="T475" s="34"/>
      <c r="U475" s="34"/>
      <c r="V475" s="35" t="s">
        <v>66</v>
      </c>
      <c r="W475" s="380">
        <v>2600</v>
      </c>
      <c r="X475" s="381">
        <f t="shared" si="77"/>
        <v>2603.04</v>
      </c>
      <c r="Y475" s="36">
        <f t="shared" si="78"/>
        <v>5.89628</v>
      </c>
      <c r="Z475" s="56"/>
      <c r="AA475" s="57"/>
      <c r="AE475" s="64"/>
      <c r="BB475" s="328" t="s">
        <v>1</v>
      </c>
      <c r="BL475" s="64">
        <f t="shared" si="79"/>
        <v>2777.272727272727</v>
      </c>
      <c r="BM475" s="64">
        <f t="shared" si="80"/>
        <v>2780.52</v>
      </c>
      <c r="BN475" s="64">
        <f t="shared" si="81"/>
        <v>4.7348484848484844</v>
      </c>
      <c r="BO475" s="64">
        <f t="shared" si="82"/>
        <v>4.740384615384615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2">
        <v>4680115884519</v>
      </c>
      <c r="E476" s="388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4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7"/>
      <c r="Q476" s="387"/>
      <c r="R476" s="387"/>
      <c r="S476" s="388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4301011778</v>
      </c>
      <c r="D477" s="392">
        <v>4680115880603</v>
      </c>
      <c r="E477" s="388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7"/>
      <c r="Q477" s="387"/>
      <c r="R477" s="387"/>
      <c r="S477" s="388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2">
        <v>4680115882782</v>
      </c>
      <c r="E478" s="388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480" t="s">
        <v>668</v>
      </c>
      <c r="P478" s="387"/>
      <c r="Q478" s="387"/>
      <c r="R478" s="387"/>
      <c r="S478" s="388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92">
        <v>4607091389098</v>
      </c>
      <c r="E479" s="388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7"/>
      <c r="Q479" s="387"/>
      <c r="R479" s="387"/>
      <c r="S479" s="388"/>
      <c r="T479" s="34"/>
      <c r="U479" s="34"/>
      <c r="V479" s="35" t="s">
        <v>66</v>
      </c>
      <c r="W479" s="380">
        <v>200</v>
      </c>
      <c r="X479" s="381">
        <f t="shared" si="77"/>
        <v>201.6</v>
      </c>
      <c r="Y479" s="36">
        <f>IFERROR(IF(X479=0,"",ROUNDUP(X479/H479,0)*0.00753),"")</f>
        <v>0.63251999999999997</v>
      </c>
      <c r="Z479" s="56"/>
      <c r="AA479" s="57"/>
      <c r="AE479" s="64"/>
      <c r="BB479" s="332" t="s">
        <v>1</v>
      </c>
      <c r="BL479" s="64">
        <f t="shared" si="79"/>
        <v>216.66666666666669</v>
      </c>
      <c r="BM479" s="64">
        <f t="shared" si="80"/>
        <v>218.4</v>
      </c>
      <c r="BN479" s="64">
        <f t="shared" si="81"/>
        <v>0.53418803418803418</v>
      </c>
      <c r="BO479" s="64">
        <f t="shared" si="82"/>
        <v>0.53846153846153844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2">
        <v>4607091389982</v>
      </c>
      <c r="E480" s="388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7"/>
      <c r="Q480" s="387"/>
      <c r="R480" s="387"/>
      <c r="S480" s="388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8"/>
      <c r="B481" s="397"/>
      <c r="C481" s="397"/>
      <c r="D481" s="397"/>
      <c r="E481" s="397"/>
      <c r="F481" s="397"/>
      <c r="G481" s="397"/>
      <c r="H481" s="397"/>
      <c r="I481" s="397"/>
      <c r="J481" s="397"/>
      <c r="K481" s="397"/>
      <c r="L481" s="397"/>
      <c r="M481" s="397"/>
      <c r="N481" s="399"/>
      <c r="O481" s="389" t="s">
        <v>70</v>
      </c>
      <c r="P481" s="390"/>
      <c r="Q481" s="390"/>
      <c r="R481" s="390"/>
      <c r="S481" s="390"/>
      <c r="T481" s="390"/>
      <c r="U481" s="391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1162.8787878787878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1165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13.56128</v>
      </c>
      <c r="Z481" s="383"/>
      <c r="AA481" s="383"/>
    </row>
    <row r="482" spans="1:67" x14ac:dyDescent="0.2">
      <c r="A482" s="397"/>
      <c r="B482" s="397"/>
      <c r="C482" s="397"/>
      <c r="D482" s="397"/>
      <c r="E482" s="397"/>
      <c r="F482" s="397"/>
      <c r="G482" s="397"/>
      <c r="H482" s="397"/>
      <c r="I482" s="397"/>
      <c r="J482" s="397"/>
      <c r="K482" s="397"/>
      <c r="L482" s="397"/>
      <c r="M482" s="397"/>
      <c r="N482" s="399"/>
      <c r="O482" s="389" t="s">
        <v>70</v>
      </c>
      <c r="P482" s="390"/>
      <c r="Q482" s="390"/>
      <c r="R482" s="390"/>
      <c r="S482" s="390"/>
      <c r="T482" s="390"/>
      <c r="U482" s="391"/>
      <c r="V482" s="37" t="s">
        <v>66</v>
      </c>
      <c r="W482" s="382">
        <f>IFERROR(SUM(W471:W480),"0")</f>
        <v>5900</v>
      </c>
      <c r="X482" s="382">
        <f>IFERROR(SUM(X471:X480),"0")</f>
        <v>5909.2800000000007</v>
      </c>
      <c r="Y482" s="37"/>
      <c r="Z482" s="383"/>
      <c r="AA482" s="383"/>
    </row>
    <row r="483" spans="1:67" ht="14.25" hidden="1" customHeight="1" x14ac:dyDescent="0.25">
      <c r="A483" s="396" t="s">
        <v>105</v>
      </c>
      <c r="B483" s="397"/>
      <c r="C483" s="397"/>
      <c r="D483" s="397"/>
      <c r="E483" s="397"/>
      <c r="F483" s="397"/>
      <c r="G483" s="397"/>
      <c r="H483" s="397"/>
      <c r="I483" s="397"/>
      <c r="J483" s="397"/>
      <c r="K483" s="397"/>
      <c r="L483" s="397"/>
      <c r="M483" s="397"/>
      <c r="N483" s="397"/>
      <c r="O483" s="397"/>
      <c r="P483" s="397"/>
      <c r="Q483" s="397"/>
      <c r="R483" s="397"/>
      <c r="S483" s="397"/>
      <c r="T483" s="397"/>
      <c r="U483" s="397"/>
      <c r="V483" s="397"/>
      <c r="W483" s="397"/>
      <c r="X483" s="397"/>
      <c r="Y483" s="397"/>
      <c r="Z483" s="376"/>
      <c r="AA483" s="376"/>
    </row>
    <row r="484" spans="1:67" ht="16.5" hidden="1" customHeight="1" x14ac:dyDescent="0.25">
      <c r="A484" s="54" t="s">
        <v>673</v>
      </c>
      <c r="B484" s="54" t="s">
        <v>674</v>
      </c>
      <c r="C484" s="31">
        <v>4301020222</v>
      </c>
      <c r="D484" s="392">
        <v>4607091388930</v>
      </c>
      <c r="E484" s="388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7"/>
      <c r="Q484" s="387"/>
      <c r="R484" s="387"/>
      <c r="S484" s="388"/>
      <c r="T484" s="34"/>
      <c r="U484" s="34"/>
      <c r="V484" s="35" t="s">
        <v>66</v>
      </c>
      <c r="W484" s="380">
        <v>0</v>
      </c>
      <c r="X484" s="381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4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hidden="1" customHeight="1" x14ac:dyDescent="0.25">
      <c r="A485" s="54" t="s">
        <v>675</v>
      </c>
      <c r="B485" s="54" t="s">
        <v>676</v>
      </c>
      <c r="C485" s="31">
        <v>4301020206</v>
      </c>
      <c r="D485" s="392">
        <v>4680115880054</v>
      </c>
      <c r="E485" s="388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7"/>
      <c r="Q485" s="387"/>
      <c r="R485" s="387"/>
      <c r="S485" s="388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idden="1" x14ac:dyDescent="0.2">
      <c r="A486" s="398"/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9"/>
      <c r="O486" s="389" t="s">
        <v>70</v>
      </c>
      <c r="P486" s="390"/>
      <c r="Q486" s="390"/>
      <c r="R486" s="390"/>
      <c r="S486" s="390"/>
      <c r="T486" s="390"/>
      <c r="U486" s="391"/>
      <c r="V486" s="37" t="s">
        <v>71</v>
      </c>
      <c r="W486" s="382">
        <f>IFERROR(W484/H484,"0")+IFERROR(W485/H485,"0")</f>
        <v>0</v>
      </c>
      <c r="X486" s="382">
        <f>IFERROR(X484/H484,"0")+IFERROR(X485/H485,"0")</f>
        <v>0</v>
      </c>
      <c r="Y486" s="382">
        <f>IFERROR(IF(Y484="",0,Y484),"0")+IFERROR(IF(Y485="",0,Y485),"0")</f>
        <v>0</v>
      </c>
      <c r="Z486" s="383"/>
      <c r="AA486" s="383"/>
    </row>
    <row r="487" spans="1:67" hidden="1" x14ac:dyDescent="0.2">
      <c r="A487" s="397"/>
      <c r="B487" s="397"/>
      <c r="C487" s="397"/>
      <c r="D487" s="397"/>
      <c r="E487" s="397"/>
      <c r="F487" s="397"/>
      <c r="G487" s="397"/>
      <c r="H487" s="397"/>
      <c r="I487" s="397"/>
      <c r="J487" s="397"/>
      <c r="K487" s="397"/>
      <c r="L487" s="397"/>
      <c r="M487" s="397"/>
      <c r="N487" s="399"/>
      <c r="O487" s="389" t="s">
        <v>70</v>
      </c>
      <c r="P487" s="390"/>
      <c r="Q487" s="390"/>
      <c r="R487" s="390"/>
      <c r="S487" s="390"/>
      <c r="T487" s="390"/>
      <c r="U487" s="391"/>
      <c r="V487" s="37" t="s">
        <v>66</v>
      </c>
      <c r="W487" s="382">
        <f>IFERROR(SUM(W484:W485),"0")</f>
        <v>0</v>
      </c>
      <c r="X487" s="382">
        <f>IFERROR(SUM(X484:X485),"0")</f>
        <v>0</v>
      </c>
      <c r="Y487" s="37"/>
      <c r="Z487" s="383"/>
      <c r="AA487" s="383"/>
    </row>
    <row r="488" spans="1:67" ht="14.25" hidden="1" customHeight="1" x14ac:dyDescent="0.25">
      <c r="A488" s="396" t="s">
        <v>61</v>
      </c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7"/>
      <c r="O488" s="397"/>
      <c r="P488" s="397"/>
      <c r="Q488" s="397"/>
      <c r="R488" s="397"/>
      <c r="S488" s="397"/>
      <c r="T488" s="397"/>
      <c r="U488" s="397"/>
      <c r="V488" s="397"/>
      <c r="W488" s="397"/>
      <c r="X488" s="397"/>
      <c r="Y488" s="397"/>
      <c r="Z488" s="376"/>
      <c r="AA488" s="376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92">
        <v>4680115883116</v>
      </c>
      <c r="E489" s="388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7"/>
      <c r="Q489" s="387"/>
      <c r="R489" s="387"/>
      <c r="S489" s="388"/>
      <c r="T489" s="34"/>
      <c r="U489" s="34"/>
      <c r="V489" s="35" t="s">
        <v>66</v>
      </c>
      <c r="W489" s="380">
        <v>1000</v>
      </c>
      <c r="X489" s="381">
        <f t="shared" ref="X489:X494" si="83">IFERROR(IF(W489="",0,CEILING((W489/$H489),1)*$H489),"")</f>
        <v>1003.2</v>
      </c>
      <c r="Y489" s="36">
        <f>IFERROR(IF(X489=0,"",ROUNDUP(X489/H489,0)*0.01196),"")</f>
        <v>2.2724000000000002</v>
      </c>
      <c r="Z489" s="56"/>
      <c r="AA489" s="57"/>
      <c r="AE489" s="64"/>
      <c r="BB489" s="336" t="s">
        <v>1</v>
      </c>
      <c r="BL489" s="64">
        <f t="shared" ref="BL489:BL494" si="84">IFERROR(W489*I489/H489,"0")</f>
        <v>1068.1818181818182</v>
      </c>
      <c r="BM489" s="64">
        <f t="shared" ref="BM489:BM494" si="85">IFERROR(X489*I489/H489,"0")</f>
        <v>1071.5999999999999</v>
      </c>
      <c r="BN489" s="64">
        <f t="shared" ref="BN489:BN494" si="86">IFERROR(1/J489*(W489/H489),"0")</f>
        <v>1.821095571095571</v>
      </c>
      <c r="BO489" s="64">
        <f t="shared" ref="BO489:BO494" si="87">IFERROR(1/J489*(X489/H489),"0")</f>
        <v>1.8269230769230771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92">
        <v>4680115883093</v>
      </c>
      <c r="E490" s="388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7"/>
      <c r="Q490" s="387"/>
      <c r="R490" s="387"/>
      <c r="S490" s="388"/>
      <c r="T490" s="34"/>
      <c r="U490" s="34"/>
      <c r="V490" s="35" t="s">
        <v>66</v>
      </c>
      <c r="W490" s="380">
        <v>1000</v>
      </c>
      <c r="X490" s="381">
        <f t="shared" si="83"/>
        <v>1003.2</v>
      </c>
      <c r="Y490" s="36">
        <f>IFERROR(IF(X490=0,"",ROUNDUP(X490/H490,0)*0.01196),"")</f>
        <v>2.2724000000000002</v>
      </c>
      <c r="Z490" s="56"/>
      <c r="AA490" s="57"/>
      <c r="AE490" s="64"/>
      <c r="BB490" s="337" t="s">
        <v>1</v>
      </c>
      <c r="BL490" s="64">
        <f t="shared" si="84"/>
        <v>1068.1818181818182</v>
      </c>
      <c r="BM490" s="64">
        <f t="shared" si="85"/>
        <v>1071.5999999999999</v>
      </c>
      <c r="BN490" s="64">
        <f t="shared" si="86"/>
        <v>1.821095571095571</v>
      </c>
      <c r="BO490" s="64">
        <f t="shared" si="87"/>
        <v>1.8269230769230771</v>
      </c>
    </row>
    <row r="491" spans="1:67" ht="27" hidden="1" customHeight="1" x14ac:dyDescent="0.25">
      <c r="A491" s="54" t="s">
        <v>681</v>
      </c>
      <c r="B491" s="54" t="s">
        <v>682</v>
      </c>
      <c r="C491" s="31">
        <v>4301031250</v>
      </c>
      <c r="D491" s="392">
        <v>4680115883109</v>
      </c>
      <c r="E491" s="388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7"/>
      <c r="Q491" s="387"/>
      <c r="R491" s="387"/>
      <c r="S491" s="388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2">
        <v>4680115882072</v>
      </c>
      <c r="E492" s="388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7"/>
      <c r="Q492" s="387"/>
      <c r="R492" s="387"/>
      <c r="S492" s="388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2">
        <v>4680115882102</v>
      </c>
      <c r="E493" s="388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6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7"/>
      <c r="Q493" s="387"/>
      <c r="R493" s="387"/>
      <c r="S493" s="388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2">
        <v>4680115882096</v>
      </c>
      <c r="E494" s="388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7"/>
      <c r="Q494" s="387"/>
      <c r="R494" s="387"/>
      <c r="S494" s="388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8"/>
      <c r="B495" s="397"/>
      <c r="C495" s="397"/>
      <c r="D495" s="397"/>
      <c r="E495" s="397"/>
      <c r="F495" s="397"/>
      <c r="G495" s="397"/>
      <c r="H495" s="397"/>
      <c r="I495" s="397"/>
      <c r="J495" s="397"/>
      <c r="K495" s="397"/>
      <c r="L495" s="397"/>
      <c r="M495" s="397"/>
      <c r="N495" s="399"/>
      <c r="O495" s="389" t="s">
        <v>70</v>
      </c>
      <c r="P495" s="390"/>
      <c r="Q495" s="390"/>
      <c r="R495" s="390"/>
      <c r="S495" s="390"/>
      <c r="T495" s="390"/>
      <c r="U495" s="391"/>
      <c r="V495" s="37" t="s">
        <v>71</v>
      </c>
      <c r="W495" s="382">
        <f>IFERROR(W489/H489,"0")+IFERROR(W490/H490,"0")+IFERROR(W491/H491,"0")+IFERROR(W492/H492,"0")+IFERROR(W493/H493,"0")+IFERROR(W494/H494,"0")</f>
        <v>378.78787878787875</v>
      </c>
      <c r="X495" s="382">
        <f>IFERROR(X489/H489,"0")+IFERROR(X490/H490,"0")+IFERROR(X491/H491,"0")+IFERROR(X492/H492,"0")+IFERROR(X493/H493,"0")+IFERROR(X494/H494,"0")</f>
        <v>380</v>
      </c>
      <c r="Y495" s="382">
        <f>IFERROR(IF(Y489="",0,Y489),"0")+IFERROR(IF(Y490="",0,Y490),"0")+IFERROR(IF(Y491="",0,Y491),"0")+IFERROR(IF(Y492="",0,Y492),"0")+IFERROR(IF(Y493="",0,Y493),"0")+IFERROR(IF(Y494="",0,Y494),"0")</f>
        <v>4.5448000000000004</v>
      </c>
      <c r="Z495" s="383"/>
      <c r="AA495" s="383"/>
    </row>
    <row r="496" spans="1:67" x14ac:dyDescent="0.2">
      <c r="A496" s="397"/>
      <c r="B496" s="397"/>
      <c r="C496" s="397"/>
      <c r="D496" s="397"/>
      <c r="E496" s="397"/>
      <c r="F496" s="397"/>
      <c r="G496" s="397"/>
      <c r="H496" s="397"/>
      <c r="I496" s="397"/>
      <c r="J496" s="397"/>
      <c r="K496" s="397"/>
      <c r="L496" s="397"/>
      <c r="M496" s="397"/>
      <c r="N496" s="399"/>
      <c r="O496" s="389" t="s">
        <v>70</v>
      </c>
      <c r="P496" s="390"/>
      <c r="Q496" s="390"/>
      <c r="R496" s="390"/>
      <c r="S496" s="390"/>
      <c r="T496" s="390"/>
      <c r="U496" s="391"/>
      <c r="V496" s="37" t="s">
        <v>66</v>
      </c>
      <c r="W496" s="382">
        <f>IFERROR(SUM(W489:W494),"0")</f>
        <v>2000</v>
      </c>
      <c r="X496" s="382">
        <f>IFERROR(SUM(X489:X494),"0")</f>
        <v>2006.4</v>
      </c>
      <c r="Y496" s="37"/>
      <c r="Z496" s="383"/>
      <c r="AA496" s="383"/>
    </row>
    <row r="497" spans="1:67" ht="14.25" hidden="1" customHeight="1" x14ac:dyDescent="0.25">
      <c r="A497" s="396" t="s">
        <v>72</v>
      </c>
      <c r="B497" s="397"/>
      <c r="C497" s="397"/>
      <c r="D497" s="397"/>
      <c r="E497" s="397"/>
      <c r="F497" s="397"/>
      <c r="G497" s="397"/>
      <c r="H497" s="397"/>
      <c r="I497" s="397"/>
      <c r="J497" s="397"/>
      <c r="K497" s="397"/>
      <c r="L497" s="397"/>
      <c r="M497" s="397"/>
      <c r="N497" s="397"/>
      <c r="O497" s="397"/>
      <c r="P497" s="397"/>
      <c r="Q497" s="397"/>
      <c r="R497" s="397"/>
      <c r="S497" s="397"/>
      <c r="T497" s="397"/>
      <c r="U497" s="397"/>
      <c r="V497" s="397"/>
      <c r="W497" s="397"/>
      <c r="X497" s="397"/>
      <c r="Y497" s="397"/>
      <c r="Z497" s="376"/>
      <c r="AA497" s="376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2">
        <v>4607091383409</v>
      </c>
      <c r="E498" s="388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7"/>
      <c r="Q498" s="387"/>
      <c r="R498" s="387"/>
      <c r="S498" s="388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691</v>
      </c>
      <c r="B499" s="54" t="s">
        <v>692</v>
      </c>
      <c r="C499" s="31">
        <v>4301051231</v>
      </c>
      <c r="D499" s="392">
        <v>4607091383416</v>
      </c>
      <c r="E499" s="388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3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7"/>
      <c r="Q499" s="387"/>
      <c r="R499" s="387"/>
      <c r="S499" s="388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2">
        <v>4680115883536</v>
      </c>
      <c r="E500" s="388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7"/>
      <c r="Q500" s="387"/>
      <c r="R500" s="387"/>
      <c r="S500" s="388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8"/>
      <c r="B501" s="397"/>
      <c r="C501" s="397"/>
      <c r="D501" s="397"/>
      <c r="E501" s="397"/>
      <c r="F501" s="397"/>
      <c r="G501" s="397"/>
      <c r="H501" s="397"/>
      <c r="I501" s="397"/>
      <c r="J501" s="397"/>
      <c r="K501" s="397"/>
      <c r="L501" s="397"/>
      <c r="M501" s="397"/>
      <c r="N501" s="399"/>
      <c r="O501" s="389" t="s">
        <v>70</v>
      </c>
      <c r="P501" s="390"/>
      <c r="Q501" s="390"/>
      <c r="R501" s="390"/>
      <c r="S501" s="390"/>
      <c r="T501" s="390"/>
      <c r="U501" s="391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hidden="1" x14ac:dyDescent="0.2">
      <c r="A502" s="397"/>
      <c r="B502" s="397"/>
      <c r="C502" s="397"/>
      <c r="D502" s="397"/>
      <c r="E502" s="397"/>
      <c r="F502" s="397"/>
      <c r="G502" s="397"/>
      <c r="H502" s="397"/>
      <c r="I502" s="397"/>
      <c r="J502" s="397"/>
      <c r="K502" s="397"/>
      <c r="L502" s="397"/>
      <c r="M502" s="397"/>
      <c r="N502" s="399"/>
      <c r="O502" s="389" t="s">
        <v>70</v>
      </c>
      <c r="P502" s="390"/>
      <c r="Q502" s="390"/>
      <c r="R502" s="390"/>
      <c r="S502" s="390"/>
      <c r="T502" s="390"/>
      <c r="U502" s="391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hidden="1" customHeight="1" x14ac:dyDescent="0.25">
      <c r="A503" s="396" t="s">
        <v>213</v>
      </c>
      <c r="B503" s="397"/>
      <c r="C503" s="397"/>
      <c r="D503" s="397"/>
      <c r="E503" s="397"/>
      <c r="F503" s="397"/>
      <c r="G503" s="397"/>
      <c r="H503" s="397"/>
      <c r="I503" s="397"/>
      <c r="J503" s="397"/>
      <c r="K503" s="397"/>
      <c r="L503" s="397"/>
      <c r="M503" s="397"/>
      <c r="N503" s="397"/>
      <c r="O503" s="397"/>
      <c r="P503" s="397"/>
      <c r="Q503" s="397"/>
      <c r="R503" s="397"/>
      <c r="S503" s="397"/>
      <c r="T503" s="397"/>
      <c r="U503" s="397"/>
      <c r="V503" s="397"/>
      <c r="W503" s="397"/>
      <c r="X503" s="397"/>
      <c r="Y503" s="397"/>
      <c r="Z503" s="376"/>
      <c r="AA503" s="376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2">
        <v>4680115885035</v>
      </c>
      <c r="E504" s="388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6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7"/>
      <c r="Q504" s="387"/>
      <c r="R504" s="387"/>
      <c r="S504" s="388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8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399"/>
      <c r="O505" s="389" t="s">
        <v>70</v>
      </c>
      <c r="P505" s="390"/>
      <c r="Q505" s="390"/>
      <c r="R505" s="390"/>
      <c r="S505" s="390"/>
      <c r="T505" s="390"/>
      <c r="U505" s="391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97"/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9"/>
      <c r="O506" s="389" t="s">
        <v>70</v>
      </c>
      <c r="P506" s="390"/>
      <c r="Q506" s="390"/>
      <c r="R506" s="390"/>
      <c r="S506" s="390"/>
      <c r="T506" s="390"/>
      <c r="U506" s="391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464" t="s">
        <v>697</v>
      </c>
      <c r="B507" s="465"/>
      <c r="C507" s="465"/>
      <c r="D507" s="465"/>
      <c r="E507" s="465"/>
      <c r="F507" s="465"/>
      <c r="G507" s="465"/>
      <c r="H507" s="465"/>
      <c r="I507" s="465"/>
      <c r="J507" s="465"/>
      <c r="K507" s="465"/>
      <c r="L507" s="465"/>
      <c r="M507" s="465"/>
      <c r="N507" s="465"/>
      <c r="O507" s="465"/>
      <c r="P507" s="465"/>
      <c r="Q507" s="465"/>
      <c r="R507" s="465"/>
      <c r="S507" s="465"/>
      <c r="T507" s="465"/>
      <c r="U507" s="465"/>
      <c r="V507" s="465"/>
      <c r="W507" s="465"/>
      <c r="X507" s="465"/>
      <c r="Y507" s="465"/>
      <c r="Z507" s="48"/>
      <c r="AA507" s="48"/>
    </row>
    <row r="508" spans="1:67" ht="16.5" hidden="1" customHeight="1" x14ac:dyDescent="0.25">
      <c r="A508" s="413" t="s">
        <v>697</v>
      </c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397"/>
      <c r="O508" s="397"/>
      <c r="P508" s="397"/>
      <c r="Q508" s="397"/>
      <c r="R508" s="397"/>
      <c r="S508" s="397"/>
      <c r="T508" s="397"/>
      <c r="U508" s="397"/>
      <c r="V508" s="397"/>
      <c r="W508" s="397"/>
      <c r="X508" s="397"/>
      <c r="Y508" s="397"/>
      <c r="Z508" s="375"/>
      <c r="AA508" s="375"/>
    </row>
    <row r="509" spans="1:67" ht="14.25" hidden="1" customHeight="1" x14ac:dyDescent="0.25">
      <c r="A509" s="396" t="s">
        <v>113</v>
      </c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397"/>
      <c r="O509" s="397"/>
      <c r="P509" s="397"/>
      <c r="Q509" s="397"/>
      <c r="R509" s="397"/>
      <c r="S509" s="397"/>
      <c r="T509" s="397"/>
      <c r="U509" s="397"/>
      <c r="V509" s="397"/>
      <c r="W509" s="397"/>
      <c r="X509" s="397"/>
      <c r="Y509" s="397"/>
      <c r="Z509" s="376"/>
      <c r="AA509" s="376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2">
        <v>4640242181011</v>
      </c>
      <c r="E510" s="388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1" t="s">
        <v>700</v>
      </c>
      <c r="P510" s="387"/>
      <c r="Q510" s="387"/>
      <c r="R510" s="387"/>
      <c r="S510" s="388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2">
        <v>4640242180045</v>
      </c>
      <c r="E511" s="388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2" t="s">
        <v>703</v>
      </c>
      <c r="P511" s="387"/>
      <c r="Q511" s="387"/>
      <c r="R511" s="387"/>
      <c r="S511" s="388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2">
        <v>4640242180441</v>
      </c>
      <c r="E512" s="388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48" t="s">
        <v>706</v>
      </c>
      <c r="P512" s="387"/>
      <c r="Q512" s="387"/>
      <c r="R512" s="387"/>
      <c r="S512" s="388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2">
        <v>4640242180601</v>
      </c>
      <c r="E513" s="388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4" t="s">
        <v>709</v>
      </c>
      <c r="P513" s="387"/>
      <c r="Q513" s="387"/>
      <c r="R513" s="387"/>
      <c r="S513" s="388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2">
        <v>4640242180564</v>
      </c>
      <c r="E514" s="388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31" t="s">
        <v>712</v>
      </c>
      <c r="P514" s="387"/>
      <c r="Q514" s="387"/>
      <c r="R514" s="387"/>
      <c r="S514" s="388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4301011762</v>
      </c>
      <c r="D515" s="392">
        <v>4640242180922</v>
      </c>
      <c r="E515" s="388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2" t="s">
        <v>715</v>
      </c>
      <c r="P515" s="387"/>
      <c r="Q515" s="387"/>
      <c r="R515" s="387"/>
      <c r="S515" s="388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2">
        <v>4640242181189</v>
      </c>
      <c r="E516" s="388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0" t="s">
        <v>718</v>
      </c>
      <c r="P516" s="387"/>
      <c r="Q516" s="387"/>
      <c r="R516" s="387"/>
      <c r="S516" s="388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2">
        <v>4640242180038</v>
      </c>
      <c r="E517" s="388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99" t="s">
        <v>721</v>
      </c>
      <c r="P517" s="387"/>
      <c r="Q517" s="387"/>
      <c r="R517" s="387"/>
      <c r="S517" s="388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2">
        <v>4640242181172</v>
      </c>
      <c r="E518" s="388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22" t="s">
        <v>724</v>
      </c>
      <c r="P518" s="387"/>
      <c r="Q518" s="387"/>
      <c r="R518" s="387"/>
      <c r="S518" s="388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idden="1" x14ac:dyDescent="0.2">
      <c r="A519" s="398"/>
      <c r="B519" s="397"/>
      <c r="C519" s="397"/>
      <c r="D519" s="397"/>
      <c r="E519" s="397"/>
      <c r="F519" s="397"/>
      <c r="G519" s="397"/>
      <c r="H519" s="397"/>
      <c r="I519" s="397"/>
      <c r="J519" s="397"/>
      <c r="K519" s="397"/>
      <c r="L519" s="397"/>
      <c r="M519" s="397"/>
      <c r="N519" s="399"/>
      <c r="O519" s="389" t="s">
        <v>70</v>
      </c>
      <c r="P519" s="390"/>
      <c r="Q519" s="390"/>
      <c r="R519" s="390"/>
      <c r="S519" s="390"/>
      <c r="T519" s="390"/>
      <c r="U519" s="391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7"/>
      <c r="B520" s="397"/>
      <c r="C520" s="397"/>
      <c r="D520" s="397"/>
      <c r="E520" s="397"/>
      <c r="F520" s="397"/>
      <c r="G520" s="397"/>
      <c r="H520" s="397"/>
      <c r="I520" s="397"/>
      <c r="J520" s="397"/>
      <c r="K520" s="397"/>
      <c r="L520" s="397"/>
      <c r="M520" s="397"/>
      <c r="N520" s="399"/>
      <c r="O520" s="389" t="s">
        <v>70</v>
      </c>
      <c r="P520" s="390"/>
      <c r="Q520" s="390"/>
      <c r="R520" s="390"/>
      <c r="S520" s="390"/>
      <c r="T520" s="390"/>
      <c r="U520" s="391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hidden="1" customHeight="1" x14ac:dyDescent="0.25">
      <c r="A521" s="396" t="s">
        <v>105</v>
      </c>
      <c r="B521" s="397"/>
      <c r="C521" s="397"/>
      <c r="D521" s="397"/>
      <c r="E521" s="397"/>
      <c r="F521" s="397"/>
      <c r="G521" s="397"/>
      <c r="H521" s="397"/>
      <c r="I521" s="397"/>
      <c r="J521" s="397"/>
      <c r="K521" s="397"/>
      <c r="L521" s="397"/>
      <c r="M521" s="397"/>
      <c r="N521" s="397"/>
      <c r="O521" s="397"/>
      <c r="P521" s="397"/>
      <c r="Q521" s="397"/>
      <c r="R521" s="397"/>
      <c r="S521" s="397"/>
      <c r="T521" s="397"/>
      <c r="U521" s="397"/>
      <c r="V521" s="397"/>
      <c r="W521" s="397"/>
      <c r="X521" s="397"/>
      <c r="Y521" s="397"/>
      <c r="Z521" s="376"/>
      <c r="AA521" s="376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2">
        <v>4640242180526</v>
      </c>
      <c r="E522" s="388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89" t="s">
        <v>727</v>
      </c>
      <c r="P522" s="387"/>
      <c r="Q522" s="387"/>
      <c r="R522" s="387"/>
      <c r="S522" s="388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2">
        <v>4640242180519</v>
      </c>
      <c r="E523" s="388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9" t="s">
        <v>730</v>
      </c>
      <c r="P523" s="387"/>
      <c r="Q523" s="387"/>
      <c r="R523" s="387"/>
      <c r="S523" s="388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2">
        <v>4640242180090</v>
      </c>
      <c r="E524" s="388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1" t="s">
        <v>733</v>
      </c>
      <c r="P524" s="387"/>
      <c r="Q524" s="387"/>
      <c r="R524" s="387"/>
      <c r="S524" s="388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2">
        <v>4640242180090</v>
      </c>
      <c r="E525" s="388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11" t="s">
        <v>736</v>
      </c>
      <c r="P525" s="387"/>
      <c r="Q525" s="387"/>
      <c r="R525" s="387"/>
      <c r="S525" s="388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2">
        <v>4640242181363</v>
      </c>
      <c r="E526" s="388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600" t="s">
        <v>739</v>
      </c>
      <c r="P526" s="387"/>
      <c r="Q526" s="387"/>
      <c r="R526" s="387"/>
      <c r="S526" s="388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8"/>
      <c r="B527" s="397"/>
      <c r="C527" s="397"/>
      <c r="D527" s="397"/>
      <c r="E527" s="397"/>
      <c r="F527" s="397"/>
      <c r="G527" s="397"/>
      <c r="H527" s="397"/>
      <c r="I527" s="397"/>
      <c r="J527" s="397"/>
      <c r="K527" s="397"/>
      <c r="L527" s="397"/>
      <c r="M527" s="397"/>
      <c r="N527" s="399"/>
      <c r="O527" s="389" t="s">
        <v>70</v>
      </c>
      <c r="P527" s="390"/>
      <c r="Q527" s="390"/>
      <c r="R527" s="390"/>
      <c r="S527" s="390"/>
      <c r="T527" s="390"/>
      <c r="U527" s="391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97"/>
      <c r="B528" s="397"/>
      <c r="C528" s="397"/>
      <c r="D528" s="397"/>
      <c r="E528" s="397"/>
      <c r="F528" s="397"/>
      <c r="G528" s="397"/>
      <c r="H528" s="397"/>
      <c r="I528" s="397"/>
      <c r="J528" s="397"/>
      <c r="K528" s="397"/>
      <c r="L528" s="397"/>
      <c r="M528" s="397"/>
      <c r="N528" s="399"/>
      <c r="O528" s="389" t="s">
        <v>70</v>
      </c>
      <c r="P528" s="390"/>
      <c r="Q528" s="390"/>
      <c r="R528" s="390"/>
      <c r="S528" s="390"/>
      <c r="T528" s="390"/>
      <c r="U528" s="391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396" t="s">
        <v>61</v>
      </c>
      <c r="B529" s="397"/>
      <c r="C529" s="397"/>
      <c r="D529" s="397"/>
      <c r="E529" s="397"/>
      <c r="F529" s="397"/>
      <c r="G529" s="397"/>
      <c r="H529" s="397"/>
      <c r="I529" s="397"/>
      <c r="J529" s="397"/>
      <c r="K529" s="397"/>
      <c r="L529" s="397"/>
      <c r="M529" s="397"/>
      <c r="N529" s="397"/>
      <c r="O529" s="397"/>
      <c r="P529" s="397"/>
      <c r="Q529" s="397"/>
      <c r="R529" s="397"/>
      <c r="S529" s="397"/>
      <c r="T529" s="397"/>
      <c r="U529" s="397"/>
      <c r="V529" s="397"/>
      <c r="W529" s="397"/>
      <c r="X529" s="397"/>
      <c r="Y529" s="397"/>
      <c r="Z529" s="376"/>
      <c r="AA529" s="376"/>
    </row>
    <row r="530" spans="1:67" ht="27" hidden="1" customHeight="1" x14ac:dyDescent="0.25">
      <c r="A530" s="54" t="s">
        <v>740</v>
      </c>
      <c r="B530" s="54" t="s">
        <v>741</v>
      </c>
      <c r="C530" s="31">
        <v>4301031280</v>
      </c>
      <c r="D530" s="392">
        <v>4640242180816</v>
      </c>
      <c r="E530" s="388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534" t="s">
        <v>742</v>
      </c>
      <c r="P530" s="387"/>
      <c r="Q530" s="387"/>
      <c r="R530" s="387"/>
      <c r="S530" s="388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743</v>
      </c>
      <c r="B531" s="54" t="s">
        <v>744</v>
      </c>
      <c r="C531" s="31">
        <v>4301031244</v>
      </c>
      <c r="D531" s="392">
        <v>4640242180595</v>
      </c>
      <c r="E531" s="388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9" t="s">
        <v>745</v>
      </c>
      <c r="P531" s="387"/>
      <c r="Q531" s="387"/>
      <c r="R531" s="387"/>
      <c r="S531" s="388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2">
        <v>4640242180076</v>
      </c>
      <c r="E532" s="388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8" t="s">
        <v>748</v>
      </c>
      <c r="P532" s="387"/>
      <c r="Q532" s="387"/>
      <c r="R532" s="387"/>
      <c r="S532" s="388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2">
        <v>4640242180489</v>
      </c>
      <c r="E533" s="388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83" t="s">
        <v>751</v>
      </c>
      <c r="P533" s="387"/>
      <c r="Q533" s="387"/>
      <c r="R533" s="387"/>
      <c r="S533" s="388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398"/>
      <c r="B534" s="397"/>
      <c r="C534" s="397"/>
      <c r="D534" s="397"/>
      <c r="E534" s="397"/>
      <c r="F534" s="397"/>
      <c r="G534" s="397"/>
      <c r="H534" s="397"/>
      <c r="I534" s="397"/>
      <c r="J534" s="397"/>
      <c r="K534" s="397"/>
      <c r="L534" s="397"/>
      <c r="M534" s="397"/>
      <c r="N534" s="399"/>
      <c r="O534" s="389" t="s">
        <v>70</v>
      </c>
      <c r="P534" s="390"/>
      <c r="Q534" s="390"/>
      <c r="R534" s="390"/>
      <c r="S534" s="390"/>
      <c r="T534" s="390"/>
      <c r="U534" s="391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hidden="1" x14ac:dyDescent="0.2">
      <c r="A535" s="397"/>
      <c r="B535" s="397"/>
      <c r="C535" s="397"/>
      <c r="D535" s="397"/>
      <c r="E535" s="397"/>
      <c r="F535" s="397"/>
      <c r="G535" s="397"/>
      <c r="H535" s="397"/>
      <c r="I535" s="397"/>
      <c r="J535" s="397"/>
      <c r="K535" s="397"/>
      <c r="L535" s="397"/>
      <c r="M535" s="397"/>
      <c r="N535" s="399"/>
      <c r="O535" s="389" t="s">
        <v>70</v>
      </c>
      <c r="P535" s="390"/>
      <c r="Q535" s="390"/>
      <c r="R535" s="390"/>
      <c r="S535" s="390"/>
      <c r="T535" s="390"/>
      <c r="U535" s="391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hidden="1" customHeight="1" x14ac:dyDescent="0.25">
      <c r="A536" s="396" t="s">
        <v>72</v>
      </c>
      <c r="B536" s="397"/>
      <c r="C536" s="397"/>
      <c r="D536" s="397"/>
      <c r="E536" s="397"/>
      <c r="F536" s="397"/>
      <c r="G536" s="397"/>
      <c r="H536" s="397"/>
      <c r="I536" s="397"/>
      <c r="J536" s="397"/>
      <c r="K536" s="397"/>
      <c r="L536" s="397"/>
      <c r="M536" s="397"/>
      <c r="N536" s="397"/>
      <c r="O536" s="397"/>
      <c r="P536" s="397"/>
      <c r="Q536" s="397"/>
      <c r="R536" s="397"/>
      <c r="S536" s="397"/>
      <c r="T536" s="397"/>
      <c r="U536" s="397"/>
      <c r="V536" s="397"/>
      <c r="W536" s="397"/>
      <c r="X536" s="397"/>
      <c r="Y536" s="397"/>
      <c r="Z536" s="376"/>
      <c r="AA536" s="376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92">
        <v>4640242180533</v>
      </c>
      <c r="E537" s="388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60" t="s">
        <v>754</v>
      </c>
      <c r="P537" s="387"/>
      <c r="Q537" s="387"/>
      <c r="R537" s="387"/>
      <c r="S537" s="388"/>
      <c r="T537" s="34"/>
      <c r="U537" s="34"/>
      <c r="V537" s="35" t="s">
        <v>66</v>
      </c>
      <c r="W537" s="380">
        <v>300</v>
      </c>
      <c r="X537" s="381">
        <f>IFERROR(IF(W537="",0,CEILING((W537/$H537),1)*$H537),"")</f>
        <v>304.2</v>
      </c>
      <c r="Y537" s="36">
        <f>IFERROR(IF(X537=0,"",ROUNDUP(X537/H537,0)*0.02175),"")</f>
        <v>0.84824999999999995</v>
      </c>
      <c r="Z537" s="56"/>
      <c r="AA537" s="57"/>
      <c r="AE537" s="64"/>
      <c r="BB537" s="364" t="s">
        <v>1</v>
      </c>
      <c r="BL537" s="64">
        <f>IFERROR(W537*I537/H537,"0")</f>
        <v>321.69230769230774</v>
      </c>
      <c r="BM537" s="64">
        <f>IFERROR(X537*I537/H537,"0")</f>
        <v>326.19600000000003</v>
      </c>
      <c r="BN537" s="64">
        <f>IFERROR(1/J537*(W537/H537),"0")</f>
        <v>0.6868131868131867</v>
      </c>
      <c r="BO537" s="64">
        <f>IFERROR(1/J537*(X537/H537),"0")</f>
        <v>0.6964285714285714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2">
        <v>4640242180106</v>
      </c>
      <c r="E538" s="388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69" t="s">
        <v>757</v>
      </c>
      <c r="P538" s="387"/>
      <c r="Q538" s="387"/>
      <c r="R538" s="387"/>
      <c r="S538" s="388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2">
        <v>4640242180540</v>
      </c>
      <c r="E539" s="388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503" t="s">
        <v>760</v>
      </c>
      <c r="P539" s="387"/>
      <c r="Q539" s="387"/>
      <c r="R539" s="387"/>
      <c r="S539" s="388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8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399"/>
      <c r="O540" s="389" t="s">
        <v>70</v>
      </c>
      <c r="P540" s="390"/>
      <c r="Q540" s="390"/>
      <c r="R540" s="390"/>
      <c r="S540" s="390"/>
      <c r="T540" s="390"/>
      <c r="U540" s="391"/>
      <c r="V540" s="37" t="s">
        <v>71</v>
      </c>
      <c r="W540" s="382">
        <f>IFERROR(W537/H537,"0")+IFERROR(W538/H538,"0")+IFERROR(W539/H539,"0")</f>
        <v>38.46153846153846</v>
      </c>
      <c r="X540" s="382">
        <f>IFERROR(X537/H537,"0")+IFERROR(X538/H538,"0")+IFERROR(X539/H539,"0")</f>
        <v>39</v>
      </c>
      <c r="Y540" s="382">
        <f>IFERROR(IF(Y537="",0,Y537),"0")+IFERROR(IF(Y538="",0,Y538),"0")+IFERROR(IF(Y539="",0,Y539),"0")</f>
        <v>0.84824999999999995</v>
      </c>
      <c r="Z540" s="383"/>
      <c r="AA540" s="383"/>
    </row>
    <row r="541" spans="1:67" x14ac:dyDescent="0.2">
      <c r="A541" s="397"/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9"/>
      <c r="O541" s="389" t="s">
        <v>70</v>
      </c>
      <c r="P541" s="390"/>
      <c r="Q541" s="390"/>
      <c r="R541" s="390"/>
      <c r="S541" s="390"/>
      <c r="T541" s="390"/>
      <c r="U541" s="391"/>
      <c r="V541" s="37" t="s">
        <v>66</v>
      </c>
      <c r="W541" s="382">
        <f>IFERROR(SUM(W537:W539),"0")</f>
        <v>300</v>
      </c>
      <c r="X541" s="382">
        <f>IFERROR(SUM(X537:X539),"0")</f>
        <v>304.2</v>
      </c>
      <c r="Y541" s="37"/>
      <c r="Z541" s="383"/>
      <c r="AA541" s="383"/>
    </row>
    <row r="542" spans="1:67" ht="14.25" hidden="1" customHeight="1" x14ac:dyDescent="0.25">
      <c r="A542" s="396" t="s">
        <v>213</v>
      </c>
      <c r="B542" s="397"/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397"/>
      <c r="O542" s="397"/>
      <c r="P542" s="397"/>
      <c r="Q542" s="397"/>
      <c r="R542" s="397"/>
      <c r="S542" s="397"/>
      <c r="T542" s="397"/>
      <c r="U542" s="397"/>
      <c r="V542" s="397"/>
      <c r="W542" s="397"/>
      <c r="X542" s="397"/>
      <c r="Y542" s="397"/>
      <c r="Z542" s="376"/>
      <c r="AA542" s="376"/>
    </row>
    <row r="543" spans="1:67" ht="27" hidden="1" customHeight="1" x14ac:dyDescent="0.25">
      <c r="A543" s="54" t="s">
        <v>761</v>
      </c>
      <c r="B543" s="54" t="s">
        <v>762</v>
      </c>
      <c r="C543" s="31">
        <v>4301060354</v>
      </c>
      <c r="D543" s="392">
        <v>4640242180120</v>
      </c>
      <c r="E543" s="388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59" t="s">
        <v>763</v>
      </c>
      <c r="P543" s="387"/>
      <c r="Q543" s="387"/>
      <c r="R543" s="387"/>
      <c r="S543" s="388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2">
        <v>4640242180120</v>
      </c>
      <c r="E544" s="388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3" t="s">
        <v>765</v>
      </c>
      <c r="P544" s="387"/>
      <c r="Q544" s="387"/>
      <c r="R544" s="387"/>
      <c r="S544" s="388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2">
        <v>4640242180137</v>
      </c>
      <c r="E545" s="388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9" t="s">
        <v>768</v>
      </c>
      <c r="P545" s="387"/>
      <c r="Q545" s="387"/>
      <c r="R545" s="387"/>
      <c r="S545" s="388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2">
        <v>4640242180137</v>
      </c>
      <c r="E546" s="388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699" t="s">
        <v>770</v>
      </c>
      <c r="P546" s="387"/>
      <c r="Q546" s="387"/>
      <c r="R546" s="387"/>
      <c r="S546" s="388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8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399"/>
      <c r="O547" s="389" t="s">
        <v>70</v>
      </c>
      <c r="P547" s="390"/>
      <c r="Q547" s="390"/>
      <c r="R547" s="390"/>
      <c r="S547" s="390"/>
      <c r="T547" s="390"/>
      <c r="U547" s="391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hidden="1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399"/>
      <c r="O548" s="389" t="s">
        <v>70</v>
      </c>
      <c r="P548" s="390"/>
      <c r="Q548" s="390"/>
      <c r="R548" s="390"/>
      <c r="S548" s="390"/>
      <c r="T548" s="390"/>
      <c r="U548" s="391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30"/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412"/>
      <c r="O549" s="526" t="s">
        <v>771</v>
      </c>
      <c r="P549" s="527"/>
      <c r="Q549" s="527"/>
      <c r="R549" s="527"/>
      <c r="S549" s="527"/>
      <c r="T549" s="527"/>
      <c r="U549" s="52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14080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14152.38</v>
      </c>
      <c r="Y549" s="37"/>
      <c r="Z549" s="383"/>
      <c r="AA549" s="383"/>
    </row>
    <row r="550" spans="1:67" x14ac:dyDescent="0.2">
      <c r="A550" s="397"/>
      <c r="B550" s="397"/>
      <c r="C550" s="397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412"/>
      <c r="O550" s="526" t="s">
        <v>772</v>
      </c>
      <c r="P550" s="527"/>
      <c r="Q550" s="527"/>
      <c r="R550" s="527"/>
      <c r="S550" s="527"/>
      <c r="T550" s="527"/>
      <c r="U550" s="528"/>
      <c r="V550" s="37" t="s">
        <v>66</v>
      </c>
      <c r="W550" s="382">
        <f>IFERROR(SUM(BL22:BL546),"0")</f>
        <v>15004.580955679061</v>
      </c>
      <c r="X550" s="382">
        <f>IFERROR(SUM(BM22:BM546),"0")</f>
        <v>15081.516</v>
      </c>
      <c r="Y550" s="37"/>
      <c r="Z550" s="383"/>
      <c r="AA550" s="383"/>
    </row>
    <row r="551" spans="1:67" x14ac:dyDescent="0.2">
      <c r="A551" s="397"/>
      <c r="B551" s="397"/>
      <c r="C551" s="397"/>
      <c r="D551" s="397"/>
      <c r="E551" s="397"/>
      <c r="F551" s="397"/>
      <c r="G551" s="397"/>
      <c r="H551" s="397"/>
      <c r="I551" s="397"/>
      <c r="J551" s="397"/>
      <c r="K551" s="397"/>
      <c r="L551" s="397"/>
      <c r="M551" s="397"/>
      <c r="N551" s="412"/>
      <c r="O551" s="526" t="s">
        <v>773</v>
      </c>
      <c r="P551" s="527"/>
      <c r="Q551" s="527"/>
      <c r="R551" s="527"/>
      <c r="S551" s="527"/>
      <c r="T551" s="527"/>
      <c r="U551" s="528"/>
      <c r="V551" s="37" t="s">
        <v>774</v>
      </c>
      <c r="W551" s="38">
        <f>ROUNDUP(SUM(BN22:BN546),0)</f>
        <v>27</v>
      </c>
      <c r="X551" s="38">
        <f>ROUNDUP(SUM(BO22:BO546),0)</f>
        <v>27</v>
      </c>
      <c r="Y551" s="37"/>
      <c r="Z551" s="383"/>
      <c r="AA551" s="383"/>
    </row>
    <row r="552" spans="1:67" x14ac:dyDescent="0.2">
      <c r="A552" s="397"/>
      <c r="B552" s="397"/>
      <c r="C552" s="397"/>
      <c r="D552" s="397"/>
      <c r="E552" s="397"/>
      <c r="F552" s="397"/>
      <c r="G552" s="397"/>
      <c r="H552" s="397"/>
      <c r="I552" s="397"/>
      <c r="J552" s="397"/>
      <c r="K552" s="397"/>
      <c r="L552" s="397"/>
      <c r="M552" s="397"/>
      <c r="N552" s="412"/>
      <c r="O552" s="526" t="s">
        <v>775</v>
      </c>
      <c r="P552" s="527"/>
      <c r="Q552" s="527"/>
      <c r="R552" s="527"/>
      <c r="S552" s="527"/>
      <c r="T552" s="527"/>
      <c r="U552" s="528"/>
      <c r="V552" s="37" t="s">
        <v>66</v>
      </c>
      <c r="W552" s="382">
        <f>GrossWeightTotal+PalletQtyTotal*25</f>
        <v>15679.580955679061</v>
      </c>
      <c r="X552" s="382">
        <f>GrossWeightTotalR+PalletQtyTotalR*25</f>
        <v>15756.516</v>
      </c>
      <c r="Y552" s="37"/>
      <c r="Z552" s="383"/>
      <c r="AA552" s="383"/>
    </row>
    <row r="553" spans="1:67" x14ac:dyDescent="0.2">
      <c r="A553" s="397"/>
      <c r="B553" s="397"/>
      <c r="C553" s="397"/>
      <c r="D553" s="397"/>
      <c r="E553" s="397"/>
      <c r="F553" s="397"/>
      <c r="G553" s="397"/>
      <c r="H553" s="397"/>
      <c r="I553" s="397"/>
      <c r="J553" s="397"/>
      <c r="K553" s="397"/>
      <c r="L553" s="397"/>
      <c r="M553" s="397"/>
      <c r="N553" s="412"/>
      <c r="O553" s="526" t="s">
        <v>776</v>
      </c>
      <c r="P553" s="527"/>
      <c r="Q553" s="527"/>
      <c r="R553" s="527"/>
      <c r="S553" s="527"/>
      <c r="T553" s="527"/>
      <c r="U553" s="52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2608.5203780893439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2621</v>
      </c>
      <c r="Y553" s="37"/>
      <c r="Z553" s="383"/>
      <c r="AA553" s="383"/>
    </row>
    <row r="554" spans="1:67" ht="14.25" hidden="1" customHeight="1" x14ac:dyDescent="0.2">
      <c r="A554" s="397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12"/>
      <c r="O554" s="526" t="s">
        <v>777</v>
      </c>
      <c r="P554" s="527"/>
      <c r="Q554" s="527"/>
      <c r="R554" s="527"/>
      <c r="S554" s="527"/>
      <c r="T554" s="527"/>
      <c r="U554" s="52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32.412259999999996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384" t="s">
        <v>103</v>
      </c>
      <c r="D556" s="516"/>
      <c r="E556" s="516"/>
      <c r="F556" s="517"/>
      <c r="G556" s="384" t="s">
        <v>233</v>
      </c>
      <c r="H556" s="516"/>
      <c r="I556" s="516"/>
      <c r="J556" s="516"/>
      <c r="K556" s="516"/>
      <c r="L556" s="516"/>
      <c r="M556" s="516"/>
      <c r="N556" s="516"/>
      <c r="O556" s="516"/>
      <c r="P556" s="517"/>
      <c r="Q556" s="384" t="s">
        <v>484</v>
      </c>
      <c r="R556" s="517"/>
      <c r="S556" s="384" t="s">
        <v>541</v>
      </c>
      <c r="T556" s="516"/>
      <c r="U556" s="516"/>
      <c r="V556" s="517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629" t="s">
        <v>780</v>
      </c>
      <c r="B557" s="384" t="s">
        <v>60</v>
      </c>
      <c r="C557" s="384" t="s">
        <v>104</v>
      </c>
      <c r="D557" s="384" t="s">
        <v>112</v>
      </c>
      <c r="E557" s="384" t="s">
        <v>103</v>
      </c>
      <c r="F557" s="384" t="s">
        <v>223</v>
      </c>
      <c r="G557" s="384" t="s">
        <v>234</v>
      </c>
      <c r="H557" s="384" t="s">
        <v>249</v>
      </c>
      <c r="I557" s="384" t="s">
        <v>266</v>
      </c>
      <c r="J557" s="384" t="s">
        <v>342</v>
      </c>
      <c r="K557" s="384" t="s">
        <v>365</v>
      </c>
      <c r="L557" s="384" t="s">
        <v>383</v>
      </c>
      <c r="M557" s="378"/>
      <c r="N557" s="384" t="s">
        <v>400</v>
      </c>
      <c r="O557" s="384" t="s">
        <v>468</v>
      </c>
      <c r="P557" s="384" t="s">
        <v>473</v>
      </c>
      <c r="Q557" s="384" t="s">
        <v>485</v>
      </c>
      <c r="R557" s="384" t="s">
        <v>519</v>
      </c>
      <c r="S557" s="384" t="s">
        <v>542</v>
      </c>
      <c r="T557" s="384" t="s">
        <v>606</v>
      </c>
      <c r="U557" s="384" t="s">
        <v>634</v>
      </c>
      <c r="V557" s="384" t="s">
        <v>641</v>
      </c>
      <c r="W557" s="384" t="s">
        <v>650</v>
      </c>
      <c r="X557" s="384" t="s">
        <v>697</v>
      </c>
      <c r="AA557" s="52"/>
      <c r="AD557" s="378"/>
    </row>
    <row r="558" spans="1:67" ht="13.5" customHeight="1" thickBot="1" x14ac:dyDescent="0.25">
      <c r="A558" s="630"/>
      <c r="B558" s="385"/>
      <c r="C558" s="385"/>
      <c r="D558" s="385"/>
      <c r="E558" s="385"/>
      <c r="F558" s="385"/>
      <c r="G558" s="385"/>
      <c r="H558" s="385"/>
      <c r="I558" s="385"/>
      <c r="J558" s="385"/>
      <c r="K558" s="385"/>
      <c r="L558" s="385"/>
      <c r="M558" s="378"/>
      <c r="N558" s="385"/>
      <c r="O558" s="385"/>
      <c r="P558" s="385"/>
      <c r="Q558" s="385"/>
      <c r="R558" s="385"/>
      <c r="S558" s="385"/>
      <c r="T558" s="385"/>
      <c r="U558" s="385"/>
      <c r="V558" s="385"/>
      <c r="W558" s="385"/>
      <c r="X558" s="385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993.9</v>
      </c>
      <c r="F559" s="46">
        <f>IFERROR(X133*1,"0")+IFERROR(X134*1,"0")+IFERROR(X135*1,"0")+IFERROR(X136*1,"0")+IFERROR(X137*1,"0")</f>
        <v>853.19999999999993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302.40000000000003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604.79999999999995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208.79999999999998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304.2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1706.4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858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100.80000000000001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7915.68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304.2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62,88"/>
        <filter val="1 600,00"/>
        <filter val="10,00"/>
        <filter val="100,00"/>
        <filter val="106,67"/>
        <filter val="12,82"/>
        <filter val="14 080,00"/>
        <filter val="15 004,58"/>
        <filter val="15 679,58"/>
        <filter val="150,00"/>
        <filter val="17,24"/>
        <filter val="181,48"/>
        <filter val="181,55"/>
        <filter val="198,40"/>
        <filter val="2 000,00"/>
        <filter val="2 600,00"/>
        <filter val="2 608,52"/>
        <filter val="200,00"/>
        <filter val="210,00"/>
        <filter val="23,81"/>
        <filter val="27"/>
        <filter val="30,00"/>
        <filter val="300,00"/>
        <filter val="310,00"/>
        <filter val="378,79"/>
        <filter val="38,46"/>
        <filter val="4,63"/>
        <filter val="450,00"/>
        <filter val="5 900,00"/>
        <filter val="50,00"/>
        <filter val="500,00"/>
        <filter val="540,00"/>
        <filter val="62,50"/>
        <filter val="800,00"/>
        <filter val="82,78"/>
        <filter val="850,00"/>
        <filter val="95,24"/>
      </filters>
    </filterColumn>
  </autoFilter>
  <mergeCells count="1001"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O201:U201"/>
    <mergeCell ref="O261:U261"/>
    <mergeCell ref="O139:U139"/>
    <mergeCell ref="D286:E286"/>
    <mergeCell ref="O133:S133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10:C10"/>
    <mergeCell ref="A51:Y51"/>
    <mergeCell ref="O252:S252"/>
    <mergeCell ref="A349:Y349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23:E23"/>
    <mergeCell ref="O299:S299"/>
    <mergeCell ref="O274:S274"/>
    <mergeCell ref="D252:E252"/>
    <mergeCell ref="O178:S178"/>
    <mergeCell ref="A483:Y483"/>
    <mergeCell ref="O186:S186"/>
    <mergeCell ref="O313:S313"/>
    <mergeCell ref="A470:Y470"/>
    <mergeCell ref="BB17:BB18"/>
    <mergeCell ref="O264:S264"/>
    <mergeCell ref="O369:S369"/>
    <mergeCell ref="A417:Y417"/>
    <mergeCell ref="O198:S198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P5:Q5"/>
    <mergeCell ref="J9:L9"/>
    <mergeCell ref="O435:S435"/>
    <mergeCell ref="O24:U24"/>
    <mergeCell ref="O69:S69"/>
    <mergeCell ref="D10:E10"/>
    <mergeCell ref="O101:S101"/>
    <mergeCell ref="A251:Y251"/>
    <mergeCell ref="F10:G10"/>
    <mergeCell ref="A322:Y322"/>
    <mergeCell ref="D34:E34"/>
    <mergeCell ref="M17:M18"/>
    <mergeCell ref="O177:S177"/>
    <mergeCell ref="H10:L10"/>
    <mergeCell ref="D288:E288"/>
    <mergeCell ref="D219:E219"/>
    <mergeCell ref="O393:S393"/>
    <mergeCell ref="A297:Y297"/>
    <mergeCell ref="D218:E218"/>
    <mergeCell ref="D247:E247"/>
    <mergeCell ref="D271:E271"/>
    <mergeCell ref="D17:E18"/>
    <mergeCell ref="V17:V18"/>
    <mergeCell ref="X17:X18"/>
    <mergeCell ref="O55:U55"/>
    <mergeCell ref="O40:U40"/>
    <mergeCell ref="A13:L13"/>
    <mergeCell ref="O405:S405"/>
    <mergeCell ref="O465:S465"/>
    <mergeCell ref="D276:E276"/>
    <mergeCell ref="O121:U121"/>
    <mergeCell ref="A415:N416"/>
    <mergeCell ref="D170:E170"/>
    <mergeCell ref="O231:S231"/>
    <mergeCell ref="D244:E244"/>
    <mergeCell ref="O456:U456"/>
    <mergeCell ref="O196:S196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O364:U364"/>
    <mergeCell ref="D165:E165"/>
    <mergeCell ref="O103:U103"/>
    <mergeCell ref="D120:E120"/>
    <mergeCell ref="O87:U87"/>
    <mergeCell ref="D107:E107"/>
    <mergeCell ref="D405:E405"/>
    <mergeCell ref="D234:E234"/>
    <mergeCell ref="O421:U421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D257:E257"/>
    <mergeCell ref="A230:Y230"/>
    <mergeCell ref="D86:E86"/>
    <mergeCell ref="D213:E213"/>
    <mergeCell ref="O289:U289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O472:S472"/>
    <mergeCell ref="D525:E525"/>
    <mergeCell ref="O353:U353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533:S533"/>
    <mergeCell ref="A162:Y162"/>
    <mergeCell ref="D531:E531"/>
    <mergeCell ref="O399:S399"/>
    <mergeCell ref="D177:E177"/>
    <mergeCell ref="O315:U315"/>
    <mergeCell ref="D226:E226"/>
    <mergeCell ref="D164:E164"/>
    <mergeCell ref="O243:S243"/>
    <mergeCell ref="A267:N268"/>
    <mergeCell ref="O504:S504"/>
    <mergeCell ref="D478:E478"/>
    <mergeCell ref="O481:U481"/>
    <mergeCell ref="O498:S498"/>
    <mergeCell ref="O327:S327"/>
    <mergeCell ref="A481:N482"/>
    <mergeCell ref="O475:S475"/>
    <mergeCell ref="O226:S226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A534:N535"/>
    <mergeCell ref="D425:E425"/>
    <mergeCell ref="A377:N378"/>
    <mergeCell ref="H17:H18"/>
    <mergeCell ref="D204:E204"/>
    <mergeCell ref="O149:U149"/>
    <mergeCell ref="O342:U342"/>
    <mergeCell ref="D198:E198"/>
    <mergeCell ref="O415:U415"/>
    <mergeCell ref="O185:S185"/>
    <mergeCell ref="D383:E383"/>
    <mergeCell ref="D207:E207"/>
    <mergeCell ref="O249:U249"/>
    <mergeCell ref="O39:S39"/>
    <mergeCell ref="O219:S219"/>
    <mergeCell ref="A421:N422"/>
    <mergeCell ref="O235:S235"/>
    <mergeCell ref="O445:U445"/>
    <mergeCell ref="A52:Y52"/>
    <mergeCell ref="D350:E350"/>
    <mergeCell ref="O174:S174"/>
    <mergeCell ref="A372:N373"/>
    <mergeCell ref="O335:S335"/>
    <mergeCell ref="A201:N202"/>
    <mergeCell ref="O164:S164"/>
    <mergeCell ref="D22:E22"/>
    <mergeCell ref="O239:U239"/>
    <mergeCell ref="O175:S175"/>
    <mergeCell ref="O368:S368"/>
    <mergeCell ref="O246:S246"/>
    <mergeCell ref="A289:N290"/>
    <mergeCell ref="O107:S107"/>
    <mergeCell ref="O129:U129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G17:G18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A557:A558"/>
    <mergeCell ref="O552:U552"/>
    <mergeCell ref="O514:S514"/>
    <mergeCell ref="O441:U441"/>
    <mergeCell ref="D490:E490"/>
    <mergeCell ref="O193:S193"/>
    <mergeCell ref="D346:E346"/>
    <mergeCell ref="O22:S22"/>
    <mergeCell ref="U557:U558"/>
    <mergeCell ref="O288:S288"/>
    <mergeCell ref="O493:S493"/>
    <mergeCell ref="O167:U167"/>
    <mergeCell ref="A103:N104"/>
    <mergeCell ref="D265:E265"/>
    <mergeCell ref="D216:E216"/>
    <mergeCell ref="D29:E29"/>
    <mergeCell ref="A469:Y469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151:Y151"/>
    <mergeCell ref="O152:S152"/>
    <mergeCell ref="A424:Y424"/>
    <mergeCell ref="O254:S254"/>
    <mergeCell ref="O410:U410"/>
    <mergeCell ref="O216:S216"/>
    <mergeCell ref="D7:L7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345:S345"/>
    <mergeCell ref="O218:S218"/>
    <mergeCell ref="D181:E181"/>
    <mergeCell ref="O158:S158"/>
    <mergeCell ref="O59:S59"/>
    <mergeCell ref="D273:E273"/>
    <mergeCell ref="A343:Y34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A495:N496"/>
    <mergeCell ref="O517:S517"/>
    <mergeCell ref="O526:S526"/>
    <mergeCell ref="O541:U541"/>
    <mergeCell ref="A501:N502"/>
    <mergeCell ref="C556:F556"/>
    <mergeCell ref="O491:S491"/>
    <mergeCell ref="A466:N467"/>
    <mergeCell ref="D477:E477"/>
    <mergeCell ref="A295:N296"/>
    <mergeCell ref="A142:Y142"/>
    <mergeCell ref="D125:E125"/>
    <mergeCell ref="O482:U482"/>
    <mergeCell ref="O282:S282"/>
    <mergeCell ref="D461:E461"/>
    <mergeCell ref="D200:E200"/>
    <mergeCell ref="A462:N463"/>
    <mergeCell ref="D436:E436"/>
    <mergeCell ref="O187:S187"/>
    <mergeCell ref="D292:E292"/>
    <mergeCell ref="O378:U378"/>
    <mergeCell ref="O70:S70"/>
    <mergeCell ref="D33:E33"/>
    <mergeCell ref="D407:E407"/>
    <mergeCell ref="A132:Y132"/>
    <mergeCell ref="A437:N438"/>
    <mergeCell ref="D363:E363"/>
    <mergeCell ref="D357:E357"/>
    <mergeCell ref="O427:U427"/>
    <mergeCell ref="D71:E71"/>
    <mergeCell ref="O62:S62"/>
    <mergeCell ref="D332:E332"/>
    <mergeCell ref="D96:E96"/>
    <mergeCell ref="O209:U209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O440:S440"/>
    <mergeCell ref="A140:Y140"/>
    <mergeCell ref="O278:U278"/>
    <mergeCell ref="A341:N342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D371:E371"/>
    <mergeCell ref="O74:S74"/>
    <mergeCell ref="D485:E485"/>
    <mergeCell ref="D137:E137"/>
    <mergeCell ref="A138:N139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O169:S169"/>
    <mergeCell ref="O538:S538"/>
    <mergeCell ref="O119:S119"/>
    <mergeCell ref="O183:U183"/>
    <mergeCell ref="O257:S257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D27:E27"/>
    <mergeCell ref="O547:U547"/>
    <mergeCell ref="D325:E325"/>
    <mergeCell ref="D396:E396"/>
    <mergeCell ref="O267:U267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D9:E9"/>
    <mergeCell ref="D118:E118"/>
    <mergeCell ref="F9:G9"/>
    <mergeCell ref="A48:N49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543:E543"/>
    <mergeCell ref="D518:E518"/>
    <mergeCell ref="D124:E124"/>
    <mergeCell ref="O530:S530"/>
    <mergeCell ref="O215:S215"/>
    <mergeCell ref="D195:E195"/>
    <mergeCell ref="P9:Q9"/>
    <mergeCell ref="A529:Y529"/>
    <mergeCell ref="D390:E390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17:S18"/>
    <mergeCell ref="O234:S234"/>
    <mergeCell ref="O221:S221"/>
    <mergeCell ref="O99:S99"/>
    <mergeCell ref="O286:S286"/>
    <mergeCell ref="A171:N172"/>
    <mergeCell ref="D98:E98"/>
    <mergeCell ref="D73:E73"/>
    <mergeCell ref="O91:S91"/>
    <mergeCell ref="O362:S362"/>
    <mergeCell ref="O389:S389"/>
    <mergeCell ref="O85:S85"/>
    <mergeCell ref="O454:S454"/>
    <mergeCell ref="A24:N25"/>
    <mergeCell ref="A46:Y46"/>
    <mergeCell ref="D260:E260"/>
    <mergeCell ref="O408:S408"/>
    <mergeCell ref="A319:N320"/>
    <mergeCell ref="P12:Q12"/>
    <mergeCell ref="D494:E494"/>
    <mergeCell ref="O432:S432"/>
    <mergeCell ref="O236:S236"/>
    <mergeCell ref="D214:E214"/>
    <mergeCell ref="I17:I18"/>
    <mergeCell ref="A458:Y458"/>
    <mergeCell ref="O192:S192"/>
    <mergeCell ref="O499:S499"/>
    <mergeCell ref="D281:E281"/>
    <mergeCell ref="O200:S200"/>
    <mergeCell ref="O29:S29"/>
    <mergeCell ref="O436:S436"/>
    <mergeCell ref="O28:S28"/>
    <mergeCell ref="D174:E174"/>
    <mergeCell ref="D493:E493"/>
    <mergeCell ref="O438:U438"/>
    <mergeCell ref="D431:E431"/>
    <mergeCell ref="D189:E189"/>
    <mergeCell ref="D287:E287"/>
    <mergeCell ref="O32:S32"/>
    <mergeCell ref="D43:E43"/>
    <mergeCell ref="D472:E472"/>
    <mergeCell ref="A141:Y141"/>
    <mergeCell ref="A439:Y439"/>
    <mergeCell ref="O136:S136"/>
    <mergeCell ref="O207:S207"/>
    <mergeCell ref="O92:S92"/>
    <mergeCell ref="O434:S434"/>
    <mergeCell ref="O77:S77"/>
    <mergeCell ref="O375:S375"/>
    <mergeCell ref="O204:S204"/>
    <mergeCell ref="O33:S33"/>
    <mergeCell ref="H5:L5"/>
    <mergeCell ref="O305:U305"/>
    <mergeCell ref="O293:S293"/>
    <mergeCell ref="O391:S391"/>
    <mergeCell ref="O220:S220"/>
    <mergeCell ref="H9:I9"/>
    <mergeCell ref="P6:Q6"/>
    <mergeCell ref="S6:T9"/>
    <mergeCell ref="A40:N41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O30:S30"/>
    <mergeCell ref="O334:S334"/>
    <mergeCell ref="O154:S154"/>
    <mergeCell ref="D235:E235"/>
    <mergeCell ref="O195:S195"/>
    <mergeCell ref="B17:B18"/>
    <mergeCell ref="O357:S357"/>
    <mergeCell ref="A384:N385"/>
    <mergeCell ref="O138:U138"/>
    <mergeCell ref="A131:Y131"/>
    <mergeCell ref="D258:E258"/>
    <mergeCell ref="O36:U36"/>
    <mergeCell ref="P10:Q10"/>
    <mergeCell ref="A9:C9"/>
    <mergeCell ref="F17:F18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  <mergeCell ref="D473:E473"/>
    <mergeCell ref="D60:E60"/>
    <mergeCell ref="D187:E187"/>
    <mergeCell ref="O34:S34"/>
    <mergeCell ref="A269:Y269"/>
    <mergeCell ref="A55:N56"/>
    <mergeCell ref="O270:S270"/>
    <mergeCell ref="O326:S326"/>
    <mergeCell ref="A452:Y452"/>
    <mergeCell ref="O453:S453"/>
    <mergeCell ref="O397:S397"/>
    <mergeCell ref="O518:S518"/>
    <mergeCell ref="D479:E479"/>
    <mergeCell ref="O431:S431"/>
    <mergeCell ref="A449:N45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2024-07-19T12:10:58Z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