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0F4DF0-E350-4D16-B1CA-0767007BDE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W264" i="1"/>
  <c r="W263" i="1"/>
  <c r="BN262" i="1"/>
  <c r="BL262" i="1"/>
  <c r="Y262" i="1"/>
  <c r="X262" i="1"/>
  <c r="O262" i="1"/>
  <c r="BN261" i="1"/>
  <c r="BL261" i="1"/>
  <c r="Y261" i="1"/>
  <c r="X261" i="1"/>
  <c r="BN260" i="1"/>
  <c r="BL260" i="1"/>
  <c r="Y260" i="1"/>
  <c r="X260" i="1"/>
  <c r="O260" i="1"/>
  <c r="BN259" i="1"/>
  <c r="BL259" i="1"/>
  <c r="Y259" i="1"/>
  <c r="X259" i="1"/>
  <c r="W257" i="1"/>
  <c r="W256" i="1"/>
  <c r="BN255" i="1"/>
  <c r="BL255" i="1"/>
  <c r="Y255" i="1"/>
  <c r="X255" i="1"/>
  <c r="BN254" i="1"/>
  <c r="BL254" i="1"/>
  <c r="Y254" i="1"/>
  <c r="Y256" i="1" s="1"/>
  <c r="X254" i="1"/>
  <c r="W252" i="1"/>
  <c r="W251" i="1"/>
  <c r="BN250" i="1"/>
  <c r="BL250" i="1"/>
  <c r="Y250" i="1"/>
  <c r="Y251" i="1" s="1"/>
  <c r="X250" i="1"/>
  <c r="X252" i="1" s="1"/>
  <c r="W247" i="1"/>
  <c r="W246" i="1"/>
  <c r="BN245" i="1"/>
  <c r="BL245" i="1"/>
  <c r="Y245" i="1"/>
  <c r="X245" i="1"/>
  <c r="BO245" i="1" s="1"/>
  <c r="BN244" i="1"/>
  <c r="BL244" i="1"/>
  <c r="Y244" i="1"/>
  <c r="X244" i="1"/>
  <c r="BO244" i="1" s="1"/>
  <c r="BN243" i="1"/>
  <c r="BL243" i="1"/>
  <c r="Y243" i="1"/>
  <c r="Y246" i="1" s="1"/>
  <c r="X243" i="1"/>
  <c r="X247" i="1" s="1"/>
  <c r="W239" i="1"/>
  <c r="W238" i="1"/>
  <c r="BN237" i="1"/>
  <c r="BL237" i="1"/>
  <c r="Y237" i="1"/>
  <c r="X237" i="1"/>
  <c r="BN236" i="1"/>
  <c r="BL236" i="1"/>
  <c r="Y236" i="1"/>
  <c r="Y238" i="1" s="1"/>
  <c r="X236" i="1"/>
  <c r="O236" i="1"/>
  <c r="W233" i="1"/>
  <c r="W232" i="1"/>
  <c r="BN231" i="1"/>
  <c r="BL231" i="1"/>
  <c r="Y231" i="1"/>
  <c r="Y232" i="1" s="1"/>
  <c r="X231" i="1"/>
  <c r="X233" i="1" s="1"/>
  <c r="W227" i="1"/>
  <c r="W226" i="1"/>
  <c r="BN225" i="1"/>
  <c r="BL225" i="1"/>
  <c r="Y225" i="1"/>
  <c r="X225" i="1"/>
  <c r="BO225" i="1" s="1"/>
  <c r="O225" i="1"/>
  <c r="BN224" i="1"/>
  <c r="BL224" i="1"/>
  <c r="Y224" i="1"/>
  <c r="X224" i="1"/>
  <c r="W221" i="1"/>
  <c r="W220" i="1"/>
  <c r="BN219" i="1"/>
  <c r="BL219" i="1"/>
  <c r="Y219" i="1"/>
  <c r="Y220" i="1" s="1"/>
  <c r="X219" i="1"/>
  <c r="X221" i="1" s="1"/>
  <c r="O219" i="1"/>
  <c r="W216" i="1"/>
  <c r="W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BN211" i="1"/>
  <c r="BL211" i="1"/>
  <c r="Y211" i="1"/>
  <c r="X211" i="1"/>
  <c r="O211" i="1"/>
  <c r="W208" i="1"/>
  <c r="W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BN201" i="1"/>
  <c r="BL201" i="1"/>
  <c r="Y201" i="1"/>
  <c r="X201" i="1"/>
  <c r="BO201" i="1" s="1"/>
  <c r="O201" i="1"/>
  <c r="W198" i="1"/>
  <c r="W197" i="1"/>
  <c r="BN196" i="1"/>
  <c r="BL196" i="1"/>
  <c r="Y196" i="1"/>
  <c r="X196" i="1"/>
  <c r="O196" i="1"/>
  <c r="BN195" i="1"/>
  <c r="BL195" i="1"/>
  <c r="Y195" i="1"/>
  <c r="X195" i="1"/>
  <c r="BO195" i="1" s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Y144" i="1" s="1"/>
  <c r="X143" i="1"/>
  <c r="X145" i="1" s="1"/>
  <c r="W139" i="1"/>
  <c r="W138" i="1"/>
  <c r="BN137" i="1"/>
  <c r="BL137" i="1"/>
  <c r="Y137" i="1"/>
  <c r="Y138" i="1" s="1"/>
  <c r="X137" i="1"/>
  <c r="X138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W116" i="1"/>
  <c r="W115" i="1"/>
  <c r="BN114" i="1"/>
  <c r="BL114" i="1"/>
  <c r="Y114" i="1"/>
  <c r="X114" i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W89" i="1"/>
  <c r="W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BO76" i="1" s="1"/>
  <c r="O76" i="1"/>
  <c r="W73" i="1"/>
  <c r="W72" i="1"/>
  <c r="BN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W291" i="1" s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Y32" i="1" l="1"/>
  <c r="Y40" i="1"/>
  <c r="BM36" i="1"/>
  <c r="BM37" i="1"/>
  <c r="BM39" i="1"/>
  <c r="X61" i="1"/>
  <c r="Y61" i="1"/>
  <c r="BM55" i="1"/>
  <c r="BM57" i="1"/>
  <c r="BM59" i="1"/>
  <c r="Y67" i="1"/>
  <c r="BM71" i="1"/>
  <c r="BO71" i="1"/>
  <c r="X72" i="1"/>
  <c r="Y78" i="1"/>
  <c r="BM76" i="1"/>
  <c r="Y88" i="1"/>
  <c r="Y95" i="1"/>
  <c r="BM92" i="1"/>
  <c r="BM94" i="1"/>
  <c r="X110" i="1"/>
  <c r="BM108" i="1"/>
  <c r="Y115" i="1"/>
  <c r="Y122" i="1"/>
  <c r="BM119" i="1"/>
  <c r="BM121" i="1"/>
  <c r="BM143" i="1"/>
  <c r="BO143" i="1"/>
  <c r="X144" i="1"/>
  <c r="BM148" i="1"/>
  <c r="BO148" i="1"/>
  <c r="X149" i="1"/>
  <c r="X158" i="1"/>
  <c r="BM155" i="1"/>
  <c r="BM156" i="1"/>
  <c r="X170" i="1"/>
  <c r="BM168" i="1"/>
  <c r="Y207" i="1"/>
  <c r="BM201" i="1"/>
  <c r="BM203" i="1"/>
  <c r="BM205" i="1"/>
  <c r="Y215" i="1"/>
  <c r="BM219" i="1"/>
  <c r="BO219" i="1"/>
  <c r="X220" i="1"/>
  <c r="BM225" i="1"/>
  <c r="BM243" i="1"/>
  <c r="BO243" i="1"/>
  <c r="BM244" i="1"/>
  <c r="BM245" i="1"/>
  <c r="X246" i="1"/>
  <c r="BO29" i="1"/>
  <c r="BM29" i="1"/>
  <c r="BO31" i="1"/>
  <c r="BM31" i="1"/>
  <c r="X50" i="1"/>
  <c r="BO44" i="1"/>
  <c r="BM44" i="1"/>
  <c r="BO46" i="1"/>
  <c r="BM46" i="1"/>
  <c r="BO48" i="1"/>
  <c r="BM48" i="1"/>
  <c r="BO66" i="1"/>
  <c r="BM66" i="1"/>
  <c r="BO83" i="1"/>
  <c r="BM83" i="1"/>
  <c r="BO85" i="1"/>
  <c r="BM85" i="1"/>
  <c r="BO87" i="1"/>
  <c r="BM87" i="1"/>
  <c r="X103" i="1"/>
  <c r="BO99" i="1"/>
  <c r="BM99" i="1"/>
  <c r="BO101" i="1"/>
  <c r="BM101" i="1"/>
  <c r="BO114" i="1"/>
  <c r="BM114" i="1"/>
  <c r="X128" i="1"/>
  <c r="X127" i="1"/>
  <c r="BO126" i="1"/>
  <c r="BM126" i="1"/>
  <c r="X162" i="1"/>
  <c r="BO160" i="1"/>
  <c r="BM160" i="1"/>
  <c r="X175" i="1"/>
  <c r="X174" i="1"/>
  <c r="BO173" i="1"/>
  <c r="BM173" i="1"/>
  <c r="X185" i="1"/>
  <c r="X184" i="1"/>
  <c r="BO183" i="1"/>
  <c r="BM183" i="1"/>
  <c r="BO194" i="1"/>
  <c r="BM194" i="1"/>
  <c r="BO196" i="1"/>
  <c r="BM196" i="1"/>
  <c r="BO212" i="1"/>
  <c r="BM212" i="1"/>
  <c r="BO214" i="1"/>
  <c r="BM214" i="1"/>
  <c r="BO260" i="1"/>
  <c r="BM260" i="1"/>
  <c r="BO261" i="1"/>
  <c r="BM261" i="1"/>
  <c r="W290" i="1"/>
  <c r="W292" i="1" s="1"/>
  <c r="W293" i="1"/>
  <c r="X133" i="1"/>
  <c r="BO131" i="1"/>
  <c r="BM131" i="1"/>
  <c r="X180" i="1"/>
  <c r="X179" i="1"/>
  <c r="BO178" i="1"/>
  <c r="BM178" i="1"/>
  <c r="X191" i="1"/>
  <c r="X190" i="1"/>
  <c r="BO189" i="1"/>
  <c r="BM189" i="1"/>
  <c r="X257" i="1"/>
  <c r="X256" i="1"/>
  <c r="BO254" i="1"/>
  <c r="BM254" i="1"/>
  <c r="BO255" i="1"/>
  <c r="BM255" i="1"/>
  <c r="X33" i="1"/>
  <c r="X41" i="1"/>
  <c r="Y50" i="1"/>
  <c r="X68" i="1"/>
  <c r="X78" i="1"/>
  <c r="X89" i="1"/>
  <c r="X96" i="1"/>
  <c r="Y103" i="1"/>
  <c r="Y109" i="1"/>
  <c r="X116" i="1"/>
  <c r="X123" i="1"/>
  <c r="Y133" i="1"/>
  <c r="Y157" i="1"/>
  <c r="Y162" i="1"/>
  <c r="Y169" i="1"/>
  <c r="Y197" i="1"/>
  <c r="Y226" i="1"/>
  <c r="Y263" i="1"/>
  <c r="X287" i="1"/>
  <c r="X288" i="1"/>
  <c r="H9" i="1"/>
  <c r="A10" i="1"/>
  <c r="Y294" i="1"/>
  <c r="X24" i="1"/>
  <c r="X32" i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3" i="1" l="1"/>
  <c r="X290" i="1"/>
  <c r="X291" i="1"/>
  <c r="X289" i="1"/>
  <c r="C302" i="1" l="1"/>
  <c r="X292" i="1"/>
  <c r="A302" i="1" s="1"/>
  <c r="B302" i="1" l="1"/>
</calcChain>
</file>

<file path=xl/sharedStrings.xml><?xml version="1.0" encoding="utf-8"?>
<sst xmlns="http://schemas.openxmlformats.org/spreadsheetml/2006/main" count="1123" uniqueCount="437">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</sst>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398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44" t="s">
        <v>8</v>
      </c>
      <c r="B5" s="245"/>
      <c r="C5" s="246"/>
      <c r="D5" s="232"/>
      <c r="E5" s="234"/>
      <c r="F5" s="382" t="s">
        <v>9</v>
      </c>
      <c r="G5" s="246"/>
      <c r="H5" s="232"/>
      <c r="I5" s="233"/>
      <c r="J5" s="233"/>
      <c r="K5" s="233"/>
      <c r="L5" s="234"/>
      <c r="M5" s="61"/>
      <c r="O5" s="24" t="s">
        <v>10</v>
      </c>
      <c r="P5" s="386">
        <v>45496</v>
      </c>
      <c r="Q5" s="248"/>
      <c r="S5" s="338" t="s">
        <v>11</v>
      </c>
      <c r="T5" s="240"/>
      <c r="U5" s="340" t="s">
        <v>12</v>
      </c>
      <c r="V5" s="248"/>
      <c r="AA5" s="51"/>
      <c r="AB5" s="51"/>
      <c r="AC5" s="51"/>
    </row>
    <row r="6" spans="1:30" s="189" customFormat="1" ht="24" customHeight="1" x14ac:dyDescent="0.2">
      <c r="A6" s="244" t="s">
        <v>13</v>
      </c>
      <c r="B6" s="245"/>
      <c r="C6" s="246"/>
      <c r="D6" s="375" t="s">
        <v>14</v>
      </c>
      <c r="E6" s="376"/>
      <c r="F6" s="376"/>
      <c r="G6" s="376"/>
      <c r="H6" s="376"/>
      <c r="I6" s="376"/>
      <c r="J6" s="376"/>
      <c r="K6" s="376"/>
      <c r="L6" s="248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Вторник</v>
      </c>
      <c r="Q6" s="197"/>
      <c r="S6" s="239" t="s">
        <v>16</v>
      </c>
      <c r="T6" s="240"/>
      <c r="U6" s="368" t="s">
        <v>17</v>
      </c>
      <c r="V6" s="255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M7" s="63"/>
      <c r="O7" s="24"/>
      <c r="P7" s="42"/>
      <c r="Q7" s="42"/>
      <c r="S7" s="204"/>
      <c r="T7" s="240"/>
      <c r="U7" s="369"/>
      <c r="V7" s="370"/>
      <c r="AA7" s="51"/>
      <c r="AB7" s="51"/>
      <c r="AC7" s="51"/>
    </row>
    <row r="8" spans="1:30" s="189" customFormat="1" ht="25.5" customHeight="1" x14ac:dyDescent="0.2">
      <c r="A8" s="400" t="s">
        <v>18</v>
      </c>
      <c r="B8" s="217"/>
      <c r="C8" s="218"/>
      <c r="D8" s="257"/>
      <c r="E8" s="258"/>
      <c r="F8" s="258"/>
      <c r="G8" s="258"/>
      <c r="H8" s="258"/>
      <c r="I8" s="258"/>
      <c r="J8" s="258"/>
      <c r="K8" s="258"/>
      <c r="L8" s="259"/>
      <c r="M8" s="64"/>
      <c r="O8" s="24" t="s">
        <v>19</v>
      </c>
      <c r="P8" s="359">
        <v>0.41666666666666669</v>
      </c>
      <c r="Q8" s="321"/>
      <c r="S8" s="204"/>
      <c r="T8" s="240"/>
      <c r="U8" s="369"/>
      <c r="V8" s="370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0"/>
      <c r="O9" s="26" t="s">
        <v>20</v>
      </c>
      <c r="P9" s="242"/>
      <c r="Q9" s="243"/>
      <c r="S9" s="204"/>
      <c r="T9" s="240"/>
      <c r="U9" s="371"/>
      <c r="V9" s="372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78" t="str">
        <f>IFERROR(VLOOKUP($D$10,Proxy,2,FALSE),"")</f>
        <v/>
      </c>
      <c r="I10" s="204"/>
      <c r="J10" s="204"/>
      <c r="K10" s="204"/>
      <c r="L10" s="204"/>
      <c r="M10" s="188"/>
      <c r="O10" s="26" t="s">
        <v>21</v>
      </c>
      <c r="P10" s="344"/>
      <c r="Q10" s="345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47"/>
      <c r="Q11" s="248"/>
      <c r="T11" s="24" t="s">
        <v>26</v>
      </c>
      <c r="U11" s="325" t="s">
        <v>27</v>
      </c>
      <c r="V11" s="243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9" t="s">
        <v>28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29</v>
      </c>
      <c r="P12" s="359"/>
      <c r="Q12" s="321"/>
      <c r="R12" s="23"/>
      <c r="T12" s="24"/>
      <c r="U12" s="285"/>
      <c r="V12" s="204"/>
      <c r="AA12" s="51"/>
      <c r="AB12" s="51"/>
      <c r="AC12" s="51"/>
    </row>
    <row r="13" spans="1:30" s="189" customFormat="1" ht="23.25" customHeight="1" x14ac:dyDescent="0.2">
      <c r="A13" s="379" t="s">
        <v>30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31</v>
      </c>
      <c r="P13" s="325"/>
      <c r="Q13" s="243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9" t="s">
        <v>32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4" t="s">
        <v>33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89" t="s">
        <v>34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298" t="s">
        <v>37</v>
      </c>
      <c r="D17" s="237" t="s">
        <v>38</v>
      </c>
      <c r="E17" s="263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62"/>
      <c r="Q17" s="262"/>
      <c r="R17" s="262"/>
      <c r="S17" s="263"/>
      <c r="T17" s="393" t="s">
        <v>49</v>
      </c>
      <c r="U17" s="246"/>
      <c r="V17" s="237" t="s">
        <v>50</v>
      </c>
      <c r="W17" s="237" t="s">
        <v>51</v>
      </c>
      <c r="X17" s="390" t="s">
        <v>52</v>
      </c>
      <c r="Y17" s="237" t="s">
        <v>53</v>
      </c>
      <c r="Z17" s="271" t="s">
        <v>54</v>
      </c>
      <c r="AA17" s="271" t="s">
        <v>55</v>
      </c>
      <c r="AB17" s="271" t="s">
        <v>56</v>
      </c>
      <c r="AC17" s="272"/>
      <c r="AD17" s="273"/>
      <c r="AE17" s="278"/>
      <c r="BB17" s="392" t="s">
        <v>57</v>
      </c>
    </row>
    <row r="18" spans="1:67" ht="14.25" customHeight="1" x14ac:dyDescent="0.2">
      <c r="A18" s="238"/>
      <c r="B18" s="238"/>
      <c r="C18" s="238"/>
      <c r="D18" s="264"/>
      <c r="E18" s="266"/>
      <c r="F18" s="238"/>
      <c r="G18" s="238"/>
      <c r="H18" s="238"/>
      <c r="I18" s="238"/>
      <c r="J18" s="238"/>
      <c r="K18" s="238"/>
      <c r="L18" s="238"/>
      <c r="M18" s="238"/>
      <c r="N18" s="238"/>
      <c r="O18" s="264"/>
      <c r="P18" s="265"/>
      <c r="Q18" s="265"/>
      <c r="R18" s="265"/>
      <c r="S18" s="266"/>
      <c r="T18" s="187" t="s">
        <v>58</v>
      </c>
      <c r="U18" s="187" t="s">
        <v>59</v>
      </c>
      <c r="V18" s="238"/>
      <c r="W18" s="238"/>
      <c r="X18" s="391"/>
      <c r="Y18" s="238"/>
      <c r="Z18" s="347"/>
      <c r="AA18" s="347"/>
      <c r="AB18" s="274"/>
      <c r="AC18" s="275"/>
      <c r="AD18" s="276"/>
      <c r="AE18" s="279"/>
      <c r="BB18" s="204"/>
    </row>
    <row r="19" spans="1:67" ht="27.75" hidden="1" customHeight="1" x14ac:dyDescent="0.2">
      <c r="A19" s="281" t="s">
        <v>60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48"/>
      <c r="AA19" s="48"/>
    </row>
    <row r="20" spans="1:67" ht="16.5" hidden="1" customHeight="1" x14ac:dyDescent="0.25">
      <c r="A20" s="203" t="s">
        <v>60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6"/>
      <c r="AA20" s="186"/>
    </row>
    <row r="21" spans="1:67" ht="14.25" hidden="1" customHeight="1" x14ac:dyDescent="0.25">
      <c r="A21" s="207" t="s">
        <v>61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5"/>
      <c r="AA21" s="18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7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5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6"/>
      <c r="O23" s="216" t="s">
        <v>67</v>
      </c>
      <c r="P23" s="217"/>
      <c r="Q23" s="217"/>
      <c r="R23" s="217"/>
      <c r="S23" s="217"/>
      <c r="T23" s="217"/>
      <c r="U23" s="218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6"/>
      <c r="O24" s="216" t="s">
        <v>67</v>
      </c>
      <c r="P24" s="217"/>
      <c r="Q24" s="217"/>
      <c r="R24" s="217"/>
      <c r="S24" s="217"/>
      <c r="T24" s="217"/>
      <c r="U24" s="218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81" t="s">
        <v>69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48"/>
      <c r="AA25" s="48"/>
    </row>
    <row r="26" spans="1:67" ht="16.5" hidden="1" customHeight="1" x14ac:dyDescent="0.25">
      <c r="A26" s="203" t="s">
        <v>70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6"/>
      <c r="AA26" s="186"/>
    </row>
    <row r="27" spans="1:67" ht="14.25" hidden="1" customHeight="1" x14ac:dyDescent="0.25">
      <c r="A27" s="207" t="s">
        <v>71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5"/>
      <c r="AA27" s="185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7"/>
      <c r="T28" s="34"/>
      <c r="U28" s="34"/>
      <c r="V28" s="35" t="s">
        <v>66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7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7"/>
      <c r="T30" s="34"/>
      <c r="U30" s="34"/>
      <c r="V30" s="35" t="s">
        <v>66</v>
      </c>
      <c r="W30" s="192">
        <v>182</v>
      </c>
      <c r="X30" s="193">
        <f>IFERROR(IF(W30="","",W30),"")</f>
        <v>182</v>
      </c>
      <c r="Y30" s="36">
        <f>IFERROR(IF(W30="","",W30*0.00936),"")</f>
        <v>1.7035200000000001</v>
      </c>
      <c r="Z30" s="56"/>
      <c r="AA30" s="57"/>
      <c r="AE30" s="67"/>
      <c r="BB30" s="71" t="s">
        <v>75</v>
      </c>
      <c r="BL30" s="67">
        <f>IFERROR(W30*I30,"0")</f>
        <v>349.76760000000002</v>
      </c>
      <c r="BM30" s="67">
        <f>IFERROR(X30*I30,"0")</f>
        <v>349.76760000000002</v>
      </c>
      <c r="BN30" s="67">
        <f>IFERROR(W30/J30,"0")</f>
        <v>1.4444444444444444</v>
      </c>
      <c r="BO30" s="67">
        <f>IFERROR(X30/J30,"0")</f>
        <v>1.4444444444444444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7"/>
      <c r="T31" s="34"/>
      <c r="U31" s="34"/>
      <c r="V31" s="35" t="s">
        <v>66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5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6"/>
      <c r="O32" s="216" t="s">
        <v>67</v>
      </c>
      <c r="P32" s="217"/>
      <c r="Q32" s="217"/>
      <c r="R32" s="217"/>
      <c r="S32" s="217"/>
      <c r="T32" s="217"/>
      <c r="U32" s="218"/>
      <c r="V32" s="37" t="s">
        <v>66</v>
      </c>
      <c r="W32" s="194">
        <f>IFERROR(SUM(W28:W31),"0")</f>
        <v>182</v>
      </c>
      <c r="X32" s="194">
        <f>IFERROR(SUM(X28:X31),"0")</f>
        <v>182</v>
      </c>
      <c r="Y32" s="194">
        <f>IFERROR(IF(Y28="",0,Y28),"0")+IFERROR(IF(Y29="",0,Y29),"0")+IFERROR(IF(Y30="",0,Y30),"0")+IFERROR(IF(Y31="",0,Y31),"0")</f>
        <v>1.7035200000000001</v>
      </c>
      <c r="Z32" s="195"/>
      <c r="AA32" s="195"/>
    </row>
    <row r="33" spans="1:67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6"/>
      <c r="O33" s="216" t="s">
        <v>67</v>
      </c>
      <c r="P33" s="217"/>
      <c r="Q33" s="217"/>
      <c r="R33" s="217"/>
      <c r="S33" s="217"/>
      <c r="T33" s="217"/>
      <c r="U33" s="218"/>
      <c r="V33" s="37" t="s">
        <v>68</v>
      </c>
      <c r="W33" s="194">
        <f>IFERROR(SUMPRODUCT(W28:W31*H28:H31),"0")</f>
        <v>273</v>
      </c>
      <c r="X33" s="194">
        <f>IFERROR(SUMPRODUCT(X28:X31*H28:H31),"0")</f>
        <v>273</v>
      </c>
      <c r="Y33" s="37"/>
      <c r="Z33" s="195"/>
      <c r="AA33" s="195"/>
    </row>
    <row r="34" spans="1:67" ht="16.5" hidden="1" customHeight="1" x14ac:dyDescent="0.25">
      <c r="A34" s="203" t="s">
        <v>82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6"/>
      <c r="AA34" s="186"/>
    </row>
    <row r="35" spans="1:67" ht="14.25" hidden="1" customHeight="1" x14ac:dyDescent="0.25">
      <c r="A35" s="207" t="s">
        <v>61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5"/>
      <c r="AA35" s="185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7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4" t="s">
        <v>87</v>
      </c>
      <c r="P37" s="201"/>
      <c r="Q37" s="201"/>
      <c r="R37" s="201"/>
      <c r="S37" s="197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7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7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7"/>
      <c r="T39" s="34"/>
      <c r="U39" s="34"/>
      <c r="V39" s="35" t="s">
        <v>66</v>
      </c>
      <c r="W39" s="192">
        <v>36</v>
      </c>
      <c r="X39" s="193">
        <f>IFERROR(IF(W39="","",W39),"")</f>
        <v>36</v>
      </c>
      <c r="Y39" s="36">
        <f>IFERROR(IF(W39="","",W39*0.0155),"")</f>
        <v>0.55800000000000005</v>
      </c>
      <c r="Z39" s="56"/>
      <c r="AA39" s="57"/>
      <c r="AE39" s="67"/>
      <c r="BB39" s="76" t="s">
        <v>1</v>
      </c>
      <c r="BL39" s="67">
        <f>IFERROR(W39*I39,"0")</f>
        <v>225.71999999999997</v>
      </c>
      <c r="BM39" s="67">
        <f>IFERROR(X39*I39,"0")</f>
        <v>225.71999999999997</v>
      </c>
      <c r="BN39" s="67">
        <f>IFERROR(W39/J39,"0")</f>
        <v>0.42857142857142855</v>
      </c>
      <c r="BO39" s="67">
        <f>IFERROR(X39/J39,"0")</f>
        <v>0.42857142857142855</v>
      </c>
    </row>
    <row r="40" spans="1:67" x14ac:dyDescent="0.2">
      <c r="A40" s="205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6"/>
      <c r="O40" s="216" t="s">
        <v>67</v>
      </c>
      <c r="P40" s="217"/>
      <c r="Q40" s="217"/>
      <c r="R40" s="217"/>
      <c r="S40" s="217"/>
      <c r="T40" s="217"/>
      <c r="U40" s="218"/>
      <c r="V40" s="37" t="s">
        <v>66</v>
      </c>
      <c r="W40" s="194">
        <f>IFERROR(SUM(W36:W39),"0")</f>
        <v>36</v>
      </c>
      <c r="X40" s="194">
        <f>IFERROR(SUM(X36:X39),"0")</f>
        <v>36</v>
      </c>
      <c r="Y40" s="194">
        <f>IFERROR(IF(Y36="",0,Y36),"0")+IFERROR(IF(Y37="",0,Y37),"0")+IFERROR(IF(Y38="",0,Y38),"0")+IFERROR(IF(Y39="",0,Y39),"0")</f>
        <v>0.55800000000000005</v>
      </c>
      <c r="Z40" s="195"/>
      <c r="AA40" s="195"/>
    </row>
    <row r="41" spans="1:67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6"/>
      <c r="O41" s="216" t="s">
        <v>67</v>
      </c>
      <c r="P41" s="217"/>
      <c r="Q41" s="217"/>
      <c r="R41" s="217"/>
      <c r="S41" s="217"/>
      <c r="T41" s="217"/>
      <c r="U41" s="218"/>
      <c r="V41" s="37" t="s">
        <v>68</v>
      </c>
      <c r="W41" s="194">
        <f>IFERROR(SUMPRODUCT(W36:W39*H36:H39),"0")</f>
        <v>216</v>
      </c>
      <c r="X41" s="194">
        <f>IFERROR(SUMPRODUCT(X36:X39*H36:H39),"0")</f>
        <v>216</v>
      </c>
      <c r="Y41" s="37"/>
      <c r="Z41" s="195"/>
      <c r="AA41" s="195"/>
    </row>
    <row r="42" spans="1:67" ht="16.5" hidden="1" customHeight="1" x14ac:dyDescent="0.25">
      <c r="A42" s="203" t="s">
        <v>92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6"/>
      <c r="AA42" s="186"/>
    </row>
    <row r="43" spans="1:67" ht="14.25" hidden="1" customHeight="1" x14ac:dyDescent="0.25">
      <c r="A43" s="207" t="s">
        <v>93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5"/>
      <c r="AA43" s="18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197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196">
        <v>4607111037596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197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196">
        <v>4607111038579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2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197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196">
        <v>4607111037053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7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6">
        <v>4607111037060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7"/>
      <c r="T48" s="34"/>
      <c r="U48" s="34"/>
      <c r="V48" s="35" t="s">
        <v>66</v>
      </c>
      <c r="W48" s="192">
        <v>10</v>
      </c>
      <c r="X48" s="193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196">
        <v>4607111038968</v>
      </c>
      <c r="E49" s="197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197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5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6"/>
      <c r="O50" s="216" t="s">
        <v>67</v>
      </c>
      <c r="P50" s="217"/>
      <c r="Q50" s="217"/>
      <c r="R50" s="217"/>
      <c r="S50" s="217"/>
      <c r="T50" s="217"/>
      <c r="U50" s="218"/>
      <c r="V50" s="37" t="s">
        <v>66</v>
      </c>
      <c r="W50" s="194">
        <f>IFERROR(SUM(W44:W49),"0")</f>
        <v>10</v>
      </c>
      <c r="X50" s="194">
        <f>IFERROR(SUM(X44:X49),"0")</f>
        <v>10</v>
      </c>
      <c r="Y50" s="194">
        <f>IFERROR(IF(Y44="",0,Y44),"0")+IFERROR(IF(Y45="",0,Y45),"0")+IFERROR(IF(Y46="",0,Y46),"0")+IFERROR(IF(Y47="",0,Y47),"0")+IFERROR(IF(Y48="",0,Y48),"0")+IFERROR(IF(Y49="",0,Y49),"0")</f>
        <v>9.5000000000000001E-2</v>
      </c>
      <c r="Z50" s="195"/>
      <c r="AA50" s="195"/>
    </row>
    <row r="51" spans="1:67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6"/>
      <c r="O51" s="216" t="s">
        <v>67</v>
      </c>
      <c r="P51" s="217"/>
      <c r="Q51" s="217"/>
      <c r="R51" s="217"/>
      <c r="S51" s="217"/>
      <c r="T51" s="217"/>
      <c r="U51" s="218"/>
      <c r="V51" s="37" t="s">
        <v>68</v>
      </c>
      <c r="W51" s="194">
        <f>IFERROR(SUMPRODUCT(W44:W49*H44:H49),"0")</f>
        <v>12</v>
      </c>
      <c r="X51" s="194">
        <f>IFERROR(SUMPRODUCT(X44:X49*H44:H49),"0")</f>
        <v>12</v>
      </c>
      <c r="Y51" s="37"/>
      <c r="Z51" s="195"/>
      <c r="AA51" s="195"/>
    </row>
    <row r="52" spans="1:67" ht="16.5" hidden="1" customHeight="1" x14ac:dyDescent="0.25">
      <c r="A52" s="203" t="s">
        <v>107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6"/>
      <c r="AA52" s="186"/>
    </row>
    <row r="53" spans="1:67" ht="14.25" hidden="1" customHeight="1" x14ac:dyDescent="0.25">
      <c r="A53" s="207" t="s">
        <v>61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185"/>
      <c r="AA53" s="185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197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197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197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197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197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2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197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197"/>
      <c r="T60" s="34"/>
      <c r="U60" s="34"/>
      <c r="V60" s="35" t="s">
        <v>66</v>
      </c>
      <c r="W60" s="192">
        <v>108</v>
      </c>
      <c r="X60" s="193">
        <f t="shared" si="6"/>
        <v>108</v>
      </c>
      <c r="Y60" s="36">
        <f t="shared" si="7"/>
        <v>1.6739999999999999</v>
      </c>
      <c r="Z60" s="56"/>
      <c r="AA60" s="57"/>
      <c r="AE60" s="67"/>
      <c r="BB60" s="89" t="s">
        <v>1</v>
      </c>
      <c r="BL60" s="67">
        <f t="shared" si="8"/>
        <v>808.48799999999994</v>
      </c>
      <c r="BM60" s="67">
        <f t="shared" si="9"/>
        <v>808.48799999999994</v>
      </c>
      <c r="BN60" s="67">
        <f t="shared" si="10"/>
        <v>1.2857142857142858</v>
      </c>
      <c r="BO60" s="67">
        <f t="shared" si="11"/>
        <v>1.2857142857142858</v>
      </c>
    </row>
    <row r="61" spans="1:67" x14ac:dyDescent="0.2">
      <c r="A61" s="205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6"/>
      <c r="O61" s="216" t="s">
        <v>67</v>
      </c>
      <c r="P61" s="217"/>
      <c r="Q61" s="217"/>
      <c r="R61" s="217"/>
      <c r="S61" s="217"/>
      <c r="T61" s="217"/>
      <c r="U61" s="218"/>
      <c r="V61" s="37" t="s">
        <v>66</v>
      </c>
      <c r="W61" s="194">
        <f>IFERROR(SUM(W54:W60),"0")</f>
        <v>108</v>
      </c>
      <c r="X61" s="194">
        <f>IFERROR(SUM(X54:X60),"0")</f>
        <v>108</v>
      </c>
      <c r="Y61" s="194">
        <f>IFERROR(IF(Y54="",0,Y54),"0")+IFERROR(IF(Y55="",0,Y55),"0")+IFERROR(IF(Y56="",0,Y56),"0")+IFERROR(IF(Y57="",0,Y57),"0")+IFERROR(IF(Y58="",0,Y58),"0")+IFERROR(IF(Y59="",0,Y59),"0")+IFERROR(IF(Y60="",0,Y60),"0")</f>
        <v>1.6739999999999999</v>
      </c>
      <c r="Z61" s="195"/>
      <c r="AA61" s="195"/>
    </row>
    <row r="62" spans="1:67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6"/>
      <c r="O62" s="216" t="s">
        <v>67</v>
      </c>
      <c r="P62" s="217"/>
      <c r="Q62" s="217"/>
      <c r="R62" s="217"/>
      <c r="S62" s="217"/>
      <c r="T62" s="217"/>
      <c r="U62" s="218"/>
      <c r="V62" s="37" t="s">
        <v>68</v>
      </c>
      <c r="W62" s="194">
        <f>IFERROR(SUMPRODUCT(W54:W60*H54:H60),"0")</f>
        <v>777.6</v>
      </c>
      <c r="X62" s="194">
        <f>IFERROR(SUMPRODUCT(X54:X60*H54:H60),"0")</f>
        <v>777.6</v>
      </c>
      <c r="Y62" s="37"/>
      <c r="Z62" s="195"/>
      <c r="AA62" s="195"/>
    </row>
    <row r="63" spans="1:67" ht="16.5" hidden="1" customHeight="1" x14ac:dyDescent="0.25">
      <c r="A63" s="203" t="s">
        <v>122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186"/>
      <c r="AA63" s="186"/>
    </row>
    <row r="64" spans="1:67" ht="14.25" hidden="1" customHeight="1" x14ac:dyDescent="0.25">
      <c r="A64" s="207" t="s">
        <v>61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185"/>
      <c r="AA64" s="185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197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197"/>
      <c r="T66" s="34"/>
      <c r="U66" s="34"/>
      <c r="V66" s="35" t="s">
        <v>66</v>
      </c>
      <c r="W66" s="192">
        <v>96</v>
      </c>
      <c r="X66" s="193">
        <f>IFERROR(IF(W66="","",W66),"")</f>
        <v>96</v>
      </c>
      <c r="Y66" s="36">
        <f>IFERROR(IF(W66="","",W66*0.00866),"")</f>
        <v>0.83135999999999988</v>
      </c>
      <c r="Z66" s="56"/>
      <c r="AA66" s="57"/>
      <c r="AE66" s="67"/>
      <c r="BB66" s="91" t="s">
        <v>1</v>
      </c>
      <c r="BL66" s="67">
        <f>IFERROR(W66*I66,"0")</f>
        <v>500.46719999999993</v>
      </c>
      <c r="BM66" s="67">
        <f>IFERROR(X66*I66,"0")</f>
        <v>500.46719999999993</v>
      </c>
      <c r="BN66" s="67">
        <f>IFERROR(W66/J66,"0")</f>
        <v>0.66666666666666663</v>
      </c>
      <c r="BO66" s="67">
        <f>IFERROR(X66/J66,"0")</f>
        <v>0.66666666666666663</v>
      </c>
    </row>
    <row r="67" spans="1:67" x14ac:dyDescent="0.2">
      <c r="A67" s="205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6"/>
      <c r="O67" s="216" t="s">
        <v>67</v>
      </c>
      <c r="P67" s="217"/>
      <c r="Q67" s="217"/>
      <c r="R67" s="217"/>
      <c r="S67" s="217"/>
      <c r="T67" s="217"/>
      <c r="U67" s="218"/>
      <c r="V67" s="37" t="s">
        <v>66</v>
      </c>
      <c r="W67" s="194">
        <f>IFERROR(SUM(W65:W66),"0")</f>
        <v>96</v>
      </c>
      <c r="X67" s="194">
        <f>IFERROR(SUM(X65:X66),"0")</f>
        <v>96</v>
      </c>
      <c r="Y67" s="194">
        <f>IFERROR(IF(Y65="",0,Y65),"0")+IFERROR(IF(Y66="",0,Y66),"0")</f>
        <v>0.83135999999999988</v>
      </c>
      <c r="Z67" s="195"/>
      <c r="AA67" s="195"/>
    </row>
    <row r="68" spans="1:67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6"/>
      <c r="O68" s="216" t="s">
        <v>67</v>
      </c>
      <c r="P68" s="217"/>
      <c r="Q68" s="217"/>
      <c r="R68" s="217"/>
      <c r="S68" s="217"/>
      <c r="T68" s="217"/>
      <c r="U68" s="218"/>
      <c r="V68" s="37" t="s">
        <v>68</v>
      </c>
      <c r="W68" s="194">
        <f>IFERROR(SUMPRODUCT(W65:W66*H65:H66),"0")</f>
        <v>480</v>
      </c>
      <c r="X68" s="194">
        <f>IFERROR(SUMPRODUCT(X65:X66*H65:H66),"0")</f>
        <v>480</v>
      </c>
      <c r="Y68" s="37"/>
      <c r="Z68" s="195"/>
      <c r="AA68" s="195"/>
    </row>
    <row r="69" spans="1:67" ht="16.5" hidden="1" customHeight="1" x14ac:dyDescent="0.25">
      <c r="A69" s="203" t="s">
        <v>128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186"/>
      <c r="AA69" s="186"/>
    </row>
    <row r="70" spans="1:67" ht="14.25" hidden="1" customHeight="1" x14ac:dyDescent="0.25">
      <c r="A70" s="207" t="s">
        <v>129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8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197"/>
      <c r="T71" s="34"/>
      <c r="U71" s="34"/>
      <c r="V71" s="35" t="s">
        <v>66</v>
      </c>
      <c r="W71" s="192">
        <v>14</v>
      </c>
      <c r="X71" s="193">
        <f>IFERROR(IF(W71="","",W71),"")</f>
        <v>14</v>
      </c>
      <c r="Y71" s="36">
        <f>IFERROR(IF(W71="","",W71*0.01788),"")</f>
        <v>0.25031999999999999</v>
      </c>
      <c r="Z71" s="56"/>
      <c r="AA71" s="57"/>
      <c r="AE71" s="67"/>
      <c r="BB71" s="92" t="s">
        <v>75</v>
      </c>
      <c r="BL71" s="67">
        <f>IFERROR(W71*I71,"0")</f>
        <v>60.250400000000006</v>
      </c>
      <c r="BM71" s="67">
        <f>IFERROR(X71*I71,"0")</f>
        <v>60.250400000000006</v>
      </c>
      <c r="BN71" s="67">
        <f>IFERROR(W71/J71,"0")</f>
        <v>0.2</v>
      </c>
      <c r="BO71" s="67">
        <f>IFERROR(X71/J71,"0")</f>
        <v>0.2</v>
      </c>
    </row>
    <row r="72" spans="1:67" x14ac:dyDescent="0.2">
      <c r="A72" s="205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6"/>
      <c r="O72" s="216" t="s">
        <v>67</v>
      </c>
      <c r="P72" s="217"/>
      <c r="Q72" s="217"/>
      <c r="R72" s="217"/>
      <c r="S72" s="217"/>
      <c r="T72" s="217"/>
      <c r="U72" s="218"/>
      <c r="V72" s="37" t="s">
        <v>66</v>
      </c>
      <c r="W72" s="194">
        <f>IFERROR(SUM(W71:W71),"0")</f>
        <v>14</v>
      </c>
      <c r="X72" s="194">
        <f>IFERROR(SUM(X71:X71),"0")</f>
        <v>14</v>
      </c>
      <c r="Y72" s="194">
        <f>IFERROR(IF(Y71="",0,Y71),"0")</f>
        <v>0.25031999999999999</v>
      </c>
      <c r="Z72" s="195"/>
      <c r="AA72" s="195"/>
    </row>
    <row r="73" spans="1:67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6"/>
      <c r="O73" s="216" t="s">
        <v>67</v>
      </c>
      <c r="P73" s="217"/>
      <c r="Q73" s="217"/>
      <c r="R73" s="217"/>
      <c r="S73" s="217"/>
      <c r="T73" s="217"/>
      <c r="U73" s="218"/>
      <c r="V73" s="37" t="s">
        <v>68</v>
      </c>
      <c r="W73" s="194">
        <f>IFERROR(SUMPRODUCT(W71:W71*H71:H71),"0")</f>
        <v>50.4</v>
      </c>
      <c r="X73" s="194">
        <f>IFERROR(SUMPRODUCT(X71:X71*H71:H71),"0")</f>
        <v>50.4</v>
      </c>
      <c r="Y73" s="37"/>
      <c r="Z73" s="195"/>
      <c r="AA73" s="195"/>
    </row>
    <row r="74" spans="1:67" ht="16.5" hidden="1" customHeight="1" x14ac:dyDescent="0.25">
      <c r="A74" s="203" t="s">
        <v>132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186"/>
      <c r="AA74" s="186"/>
    </row>
    <row r="75" spans="1:67" ht="14.25" hidden="1" customHeight="1" x14ac:dyDescent="0.25">
      <c r="A75" s="207" t="s">
        <v>133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6">
        <v>4607111034137</v>
      </c>
      <c r="E76" s="197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197"/>
      <c r="T76" s="34"/>
      <c r="U76" s="34"/>
      <c r="V76" s="35" t="s">
        <v>66</v>
      </c>
      <c r="W76" s="192">
        <v>28</v>
      </c>
      <c r="X76" s="193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75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6">
        <v>4607111034120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197"/>
      <c r="T77" s="34"/>
      <c r="U77" s="34"/>
      <c r="V77" s="35" t="s">
        <v>66</v>
      </c>
      <c r="W77" s="192">
        <v>28</v>
      </c>
      <c r="X77" s="193">
        <f>IFERROR(IF(W77="","",W77),"")</f>
        <v>28</v>
      </c>
      <c r="Y77" s="36">
        <f>IFERROR(IF(W77="","",W77*0.01788),"")</f>
        <v>0.50063999999999997</v>
      </c>
      <c r="Z77" s="56"/>
      <c r="AA77" s="57"/>
      <c r="AE77" s="67"/>
      <c r="BB77" s="94" t="s">
        <v>75</v>
      </c>
      <c r="BL77" s="67">
        <f>IFERROR(W77*I77,"0")</f>
        <v>120.50080000000001</v>
      </c>
      <c r="BM77" s="67">
        <f>IFERROR(X77*I77,"0")</f>
        <v>120.50080000000001</v>
      </c>
      <c r="BN77" s="67">
        <f>IFERROR(W77/J77,"0")</f>
        <v>0.4</v>
      </c>
      <c r="BO77" s="67">
        <f>IFERROR(X77/J77,"0")</f>
        <v>0.4</v>
      </c>
    </row>
    <row r="78" spans="1:67" x14ac:dyDescent="0.2">
      <c r="A78" s="205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6"/>
      <c r="O78" s="216" t="s">
        <v>67</v>
      </c>
      <c r="P78" s="217"/>
      <c r="Q78" s="217"/>
      <c r="R78" s="217"/>
      <c r="S78" s="217"/>
      <c r="T78" s="217"/>
      <c r="U78" s="218"/>
      <c r="V78" s="37" t="s">
        <v>66</v>
      </c>
      <c r="W78" s="194">
        <f>IFERROR(SUM(W76:W77),"0")</f>
        <v>56</v>
      </c>
      <c r="X78" s="194">
        <f>IFERROR(SUM(X76:X77),"0")</f>
        <v>56</v>
      </c>
      <c r="Y78" s="194">
        <f>IFERROR(IF(Y76="",0,Y76),"0")+IFERROR(IF(Y77="",0,Y77),"0")</f>
        <v>1.0012799999999999</v>
      </c>
      <c r="Z78" s="195"/>
      <c r="AA78" s="195"/>
    </row>
    <row r="79" spans="1:67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6"/>
      <c r="O79" s="216" t="s">
        <v>67</v>
      </c>
      <c r="P79" s="217"/>
      <c r="Q79" s="217"/>
      <c r="R79" s="217"/>
      <c r="S79" s="217"/>
      <c r="T79" s="217"/>
      <c r="U79" s="218"/>
      <c r="V79" s="37" t="s">
        <v>68</v>
      </c>
      <c r="W79" s="194">
        <f>IFERROR(SUMPRODUCT(W76:W77*H76:H77),"0")</f>
        <v>201.6</v>
      </c>
      <c r="X79" s="194">
        <f>IFERROR(SUMPRODUCT(X76:X77*H76:H77),"0")</f>
        <v>201.6</v>
      </c>
      <c r="Y79" s="37"/>
      <c r="Z79" s="195"/>
      <c r="AA79" s="195"/>
    </row>
    <row r="80" spans="1:67" ht="16.5" hidden="1" customHeight="1" x14ac:dyDescent="0.25">
      <c r="A80" s="203" t="s">
        <v>138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6"/>
      <c r="AA80" s="186"/>
    </row>
    <row r="81" spans="1:67" ht="14.25" hidden="1" customHeight="1" x14ac:dyDescent="0.25">
      <c r="A81" s="207" t="s">
        <v>129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185"/>
      <c r="AA81" s="185"/>
    </row>
    <row r="82" spans="1:67" ht="27" hidden="1" customHeight="1" x14ac:dyDescent="0.25">
      <c r="A82" s="54" t="s">
        <v>139</v>
      </c>
      <c r="B82" s="54" t="s">
        <v>140</v>
      </c>
      <c r="C82" s="31">
        <v>4301135285</v>
      </c>
      <c r="D82" s="196">
        <v>4607111036407</v>
      </c>
      <c r="E82" s="197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197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4301135286</v>
      </c>
      <c r="D83" s="196">
        <v>4607111033628</v>
      </c>
      <c r="E83" s="197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197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6">
        <v>4607111033451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197"/>
      <c r="T84" s="34"/>
      <c r="U84" s="34"/>
      <c r="V84" s="35" t="s">
        <v>66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hidden="1" customHeight="1" x14ac:dyDescent="0.25">
      <c r="A85" s="54" t="s">
        <v>145</v>
      </c>
      <c r="B85" s="54" t="s">
        <v>146</v>
      </c>
      <c r="C85" s="31">
        <v>4301135295</v>
      </c>
      <c r="D85" s="196">
        <v>4607111035141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197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4301135290</v>
      </c>
      <c r="D86" s="196">
        <v>4607111035028</v>
      </c>
      <c r="E86" s="197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197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6">
        <v>4607111033444</v>
      </c>
      <c r="E87" s="197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197"/>
      <c r="T87" s="34"/>
      <c r="U87" s="34"/>
      <c r="V87" s="35" t="s">
        <v>66</v>
      </c>
      <c r="W87" s="192">
        <v>70</v>
      </c>
      <c r="X87" s="193">
        <f t="shared" si="12"/>
        <v>70</v>
      </c>
      <c r="Y87" s="36">
        <f t="shared" si="13"/>
        <v>1.2516</v>
      </c>
      <c r="Z87" s="56"/>
      <c r="AA87" s="57"/>
      <c r="AE87" s="67"/>
      <c r="BB87" s="100" t="s">
        <v>75</v>
      </c>
      <c r="BL87" s="67">
        <f t="shared" si="14"/>
        <v>301.25200000000001</v>
      </c>
      <c r="BM87" s="67">
        <f t="shared" si="15"/>
        <v>301.25200000000001</v>
      </c>
      <c r="BN87" s="67">
        <f t="shared" si="16"/>
        <v>1</v>
      </c>
      <c r="BO87" s="67">
        <f t="shared" si="17"/>
        <v>1</v>
      </c>
    </row>
    <row r="88" spans="1:67" x14ac:dyDescent="0.2">
      <c r="A88" s="205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6"/>
      <c r="O88" s="216" t="s">
        <v>67</v>
      </c>
      <c r="P88" s="217"/>
      <c r="Q88" s="217"/>
      <c r="R88" s="217"/>
      <c r="S88" s="217"/>
      <c r="T88" s="217"/>
      <c r="U88" s="218"/>
      <c r="V88" s="37" t="s">
        <v>66</v>
      </c>
      <c r="W88" s="194">
        <f>IFERROR(SUM(W82:W87),"0")</f>
        <v>140</v>
      </c>
      <c r="X88" s="194">
        <f>IFERROR(SUM(X82:X87),"0")</f>
        <v>140</v>
      </c>
      <c r="Y88" s="194">
        <f>IFERROR(IF(Y82="",0,Y82),"0")+IFERROR(IF(Y83="",0,Y83),"0")+IFERROR(IF(Y84="",0,Y84),"0")+IFERROR(IF(Y85="",0,Y85),"0")+IFERROR(IF(Y86="",0,Y86),"0")+IFERROR(IF(Y87="",0,Y87),"0")</f>
        <v>2.5032000000000001</v>
      </c>
      <c r="Z88" s="195"/>
      <c r="AA88" s="195"/>
    </row>
    <row r="89" spans="1:67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6"/>
      <c r="O89" s="216" t="s">
        <v>67</v>
      </c>
      <c r="P89" s="217"/>
      <c r="Q89" s="217"/>
      <c r="R89" s="217"/>
      <c r="S89" s="217"/>
      <c r="T89" s="217"/>
      <c r="U89" s="218"/>
      <c r="V89" s="37" t="s">
        <v>68</v>
      </c>
      <c r="W89" s="194">
        <f>IFERROR(SUMPRODUCT(W82:W87*H82:H87),"0")</f>
        <v>504</v>
      </c>
      <c r="X89" s="194">
        <f>IFERROR(SUMPRODUCT(X82:X87*H82:H87),"0")</f>
        <v>504</v>
      </c>
      <c r="Y89" s="37"/>
      <c r="Z89" s="195"/>
      <c r="AA89" s="195"/>
    </row>
    <row r="90" spans="1:67" ht="16.5" hidden="1" customHeight="1" x14ac:dyDescent="0.25">
      <c r="A90" s="203" t="s">
        <v>151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6"/>
      <c r="AA90" s="186"/>
    </row>
    <row r="91" spans="1:67" ht="14.25" hidden="1" customHeight="1" x14ac:dyDescent="0.25">
      <c r="A91" s="207" t="s">
        <v>151</v>
      </c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185"/>
      <c r="AA91" s="185"/>
    </row>
    <row r="92" spans="1:67" ht="27" hidden="1" customHeight="1" x14ac:dyDescent="0.25">
      <c r="A92" s="54" t="s">
        <v>152</v>
      </c>
      <c r="B92" s="54" t="s">
        <v>153</v>
      </c>
      <c r="C92" s="31">
        <v>4301136042</v>
      </c>
      <c r="D92" s="196">
        <v>4607025784012</v>
      </c>
      <c r="E92" s="197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197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hidden="1" customHeight="1" x14ac:dyDescent="0.25">
      <c r="A93" s="54" t="s">
        <v>154</v>
      </c>
      <c r="B93" s="54" t="s">
        <v>155</v>
      </c>
      <c r="C93" s="31">
        <v>4301136040</v>
      </c>
      <c r="D93" s="196">
        <v>4607025784319</v>
      </c>
      <c r="E93" s="197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197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hidden="1" customHeight="1" x14ac:dyDescent="0.25">
      <c r="A94" s="54" t="s">
        <v>156</v>
      </c>
      <c r="B94" s="54" t="s">
        <v>157</v>
      </c>
      <c r="C94" s="31">
        <v>4301136039</v>
      </c>
      <c r="D94" s="196">
        <v>4607111035370</v>
      </c>
      <c r="E94" s="197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197"/>
      <c r="T94" s="34"/>
      <c r="U94" s="34"/>
      <c r="V94" s="35" t="s">
        <v>66</v>
      </c>
      <c r="W94" s="192">
        <v>0</v>
      </c>
      <c r="X94" s="19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idden="1" x14ac:dyDescent="0.2">
      <c r="A95" s="205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6"/>
      <c r="O95" s="216" t="s">
        <v>67</v>
      </c>
      <c r="P95" s="217"/>
      <c r="Q95" s="217"/>
      <c r="R95" s="217"/>
      <c r="S95" s="217"/>
      <c r="T95" s="217"/>
      <c r="U95" s="218"/>
      <c r="V95" s="37" t="s">
        <v>66</v>
      </c>
      <c r="W95" s="194">
        <f>IFERROR(SUM(W92:W94),"0")</f>
        <v>0</v>
      </c>
      <c r="X95" s="194">
        <f>IFERROR(SUM(X92:X94),"0")</f>
        <v>0</v>
      </c>
      <c r="Y95" s="194">
        <f>IFERROR(IF(Y92="",0,Y92),"0")+IFERROR(IF(Y93="",0,Y93),"0")+IFERROR(IF(Y94="",0,Y94),"0")</f>
        <v>0</v>
      </c>
      <c r="Z95" s="195"/>
      <c r="AA95" s="195"/>
    </row>
    <row r="96" spans="1:67" hidden="1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6"/>
      <c r="O96" s="216" t="s">
        <v>67</v>
      </c>
      <c r="P96" s="217"/>
      <c r="Q96" s="217"/>
      <c r="R96" s="217"/>
      <c r="S96" s="217"/>
      <c r="T96" s="217"/>
      <c r="U96" s="218"/>
      <c r="V96" s="37" t="s">
        <v>68</v>
      </c>
      <c r="W96" s="194">
        <f>IFERROR(SUMPRODUCT(W92:W94*H92:H94),"0")</f>
        <v>0</v>
      </c>
      <c r="X96" s="194">
        <f>IFERROR(SUMPRODUCT(X92:X94*H92:H94),"0")</f>
        <v>0</v>
      </c>
      <c r="Y96" s="37"/>
      <c r="Z96" s="195"/>
      <c r="AA96" s="195"/>
    </row>
    <row r="97" spans="1:67" ht="16.5" hidden="1" customHeight="1" x14ac:dyDescent="0.25">
      <c r="A97" s="203" t="s">
        <v>158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6"/>
      <c r="AA97" s="186"/>
    </row>
    <row r="98" spans="1:67" ht="14.25" hidden="1" customHeight="1" x14ac:dyDescent="0.25">
      <c r="A98" s="207" t="s">
        <v>61</v>
      </c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6">
        <v>4607111033970</v>
      </c>
      <c r="E99" s="197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197"/>
      <c r="T99" s="34"/>
      <c r="U99" s="34"/>
      <c r="V99" s="35" t="s">
        <v>66</v>
      </c>
      <c r="W99" s="192">
        <v>12</v>
      </c>
      <c r="X99" s="193">
        <f>IFERROR(IF(W99="","",W99),"")</f>
        <v>12</v>
      </c>
      <c r="Y99" s="36">
        <f>IFERROR(IF(W99="","",W99*0.0155),"")</f>
        <v>0.186</v>
      </c>
      <c r="Z99" s="56"/>
      <c r="AA99" s="57"/>
      <c r="AE99" s="67"/>
      <c r="BB99" s="104" t="s">
        <v>1</v>
      </c>
      <c r="BL99" s="67">
        <f>IFERROR(W99*I99,"0")</f>
        <v>86.395200000000003</v>
      </c>
      <c r="BM99" s="67">
        <f>IFERROR(X99*I99,"0")</f>
        <v>86.395200000000003</v>
      </c>
      <c r="BN99" s="67">
        <f>IFERROR(W99/J99,"0")</f>
        <v>0.14285714285714285</v>
      </c>
      <c r="BO99" s="67">
        <f>IFERROR(X99/J99,"0")</f>
        <v>0.14285714285714285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6">
        <v>4607111034144</v>
      </c>
      <c r="E100" s="197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197"/>
      <c r="T100" s="34"/>
      <c r="U100" s="34"/>
      <c r="V100" s="35" t="s">
        <v>66</v>
      </c>
      <c r="W100" s="192">
        <v>60</v>
      </c>
      <c r="X100" s="193">
        <f>IFERROR(IF(W100="","",W100),"")</f>
        <v>60</v>
      </c>
      <c r="Y100" s="36">
        <f>IFERROR(IF(W100="","",W100*0.0155),"")</f>
        <v>0.92999999999999994</v>
      </c>
      <c r="Z100" s="56"/>
      <c r="AA100" s="57"/>
      <c r="AE100" s="67"/>
      <c r="BB100" s="105" t="s">
        <v>1</v>
      </c>
      <c r="BL100" s="67">
        <f>IFERROR(W100*I100,"0")</f>
        <v>449.15999999999997</v>
      </c>
      <c r="BM100" s="67">
        <f>IFERROR(X100*I100,"0")</f>
        <v>449.15999999999997</v>
      </c>
      <c r="BN100" s="67">
        <f>IFERROR(W100/J100,"0")</f>
        <v>0.7142857142857143</v>
      </c>
      <c r="BO100" s="67">
        <f>IFERROR(X100/J100,"0")</f>
        <v>0.7142857142857143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6">
        <v>4607111033987</v>
      </c>
      <c r="E101" s="197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5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197"/>
      <c r="T101" s="34"/>
      <c r="U101" s="34"/>
      <c r="V101" s="35" t="s">
        <v>66</v>
      </c>
      <c r="W101" s="192">
        <v>24</v>
      </c>
      <c r="X101" s="193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172.79040000000001</v>
      </c>
      <c r="BM101" s="67">
        <f>IFERROR(X101*I101,"0")</f>
        <v>172.79040000000001</v>
      </c>
      <c r="BN101" s="67">
        <f>IFERROR(W101/J101,"0")</f>
        <v>0.2857142857142857</v>
      </c>
      <c r="BO101" s="67">
        <f>IFERROR(X101/J101,"0")</f>
        <v>0.2857142857142857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6">
        <v>4607111034151</v>
      </c>
      <c r="E102" s="197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197"/>
      <c r="T102" s="34"/>
      <c r="U102" s="34"/>
      <c r="V102" s="35" t="s">
        <v>66</v>
      </c>
      <c r="W102" s="192">
        <v>168</v>
      </c>
      <c r="X102" s="193">
        <f>IFERROR(IF(W102="","",W102),"")</f>
        <v>168</v>
      </c>
      <c r="Y102" s="36">
        <f>IFERROR(IF(W102="","",W102*0.0155),"")</f>
        <v>2.6040000000000001</v>
      </c>
      <c r="Z102" s="56"/>
      <c r="AA102" s="57"/>
      <c r="AE102" s="67"/>
      <c r="BB102" s="107" t="s">
        <v>1</v>
      </c>
      <c r="BL102" s="67">
        <f>IFERROR(W102*I102,"0")</f>
        <v>1257.6479999999999</v>
      </c>
      <c r="BM102" s="67">
        <f>IFERROR(X102*I102,"0")</f>
        <v>1257.6479999999999</v>
      </c>
      <c r="BN102" s="67">
        <f>IFERROR(W102/J102,"0")</f>
        <v>2</v>
      </c>
      <c r="BO102" s="67">
        <f>IFERROR(X102/J102,"0")</f>
        <v>2</v>
      </c>
    </row>
    <row r="103" spans="1:67" x14ac:dyDescent="0.2">
      <c r="A103" s="205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6"/>
      <c r="O103" s="216" t="s">
        <v>67</v>
      </c>
      <c r="P103" s="217"/>
      <c r="Q103" s="217"/>
      <c r="R103" s="217"/>
      <c r="S103" s="217"/>
      <c r="T103" s="217"/>
      <c r="U103" s="218"/>
      <c r="V103" s="37" t="s">
        <v>66</v>
      </c>
      <c r="W103" s="194">
        <f>IFERROR(SUM(W99:W102),"0")</f>
        <v>264</v>
      </c>
      <c r="X103" s="194">
        <f>IFERROR(SUM(X99:X102),"0")</f>
        <v>264</v>
      </c>
      <c r="Y103" s="194">
        <f>IFERROR(IF(Y99="",0,Y99),"0")+IFERROR(IF(Y100="",0,Y100),"0")+IFERROR(IF(Y101="",0,Y101),"0")+IFERROR(IF(Y102="",0,Y102),"0")</f>
        <v>4.0920000000000005</v>
      </c>
      <c r="Z103" s="195"/>
      <c r="AA103" s="195"/>
    </row>
    <row r="104" spans="1:67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6"/>
      <c r="O104" s="216" t="s">
        <v>67</v>
      </c>
      <c r="P104" s="217"/>
      <c r="Q104" s="217"/>
      <c r="R104" s="217"/>
      <c r="S104" s="217"/>
      <c r="T104" s="217"/>
      <c r="U104" s="218"/>
      <c r="V104" s="37" t="s">
        <v>68</v>
      </c>
      <c r="W104" s="194">
        <f>IFERROR(SUMPRODUCT(W99:W102*H99:H102),"0")</f>
        <v>1889.2800000000002</v>
      </c>
      <c r="X104" s="194">
        <f>IFERROR(SUMPRODUCT(X99:X102*H99:H102),"0")</f>
        <v>1889.2800000000002</v>
      </c>
      <c r="Y104" s="37"/>
      <c r="Z104" s="195"/>
      <c r="AA104" s="195"/>
    </row>
    <row r="105" spans="1:67" ht="16.5" hidden="1" customHeight="1" x14ac:dyDescent="0.25">
      <c r="A105" s="203" t="s">
        <v>167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6"/>
      <c r="AA105" s="186"/>
    </row>
    <row r="106" spans="1:67" ht="14.25" hidden="1" customHeight="1" x14ac:dyDescent="0.25">
      <c r="A106" s="207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6">
        <v>4607111033994</v>
      </c>
      <c r="E107" s="197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1"/>
      <c r="Q107" s="201"/>
      <c r="R107" s="201"/>
      <c r="S107" s="197"/>
      <c r="T107" s="34"/>
      <c r="U107" s="34"/>
      <c r="V107" s="35" t="s">
        <v>66</v>
      </c>
      <c r="W107" s="192">
        <v>140</v>
      </c>
      <c r="X107" s="193">
        <f>IFERROR(IF(W107="","",W107),"")</f>
        <v>140</v>
      </c>
      <c r="Y107" s="36">
        <f>IFERROR(IF(W107="","",W107*0.01788),"")</f>
        <v>2.5032000000000001</v>
      </c>
      <c r="Z107" s="56"/>
      <c r="AA107" s="57"/>
      <c r="AE107" s="67"/>
      <c r="BB107" s="108" t="s">
        <v>75</v>
      </c>
      <c r="BL107" s="67">
        <f>IFERROR(W107*I107,"0")</f>
        <v>518.50400000000002</v>
      </c>
      <c r="BM107" s="67">
        <f>IFERROR(X107*I107,"0")</f>
        <v>518.50400000000002</v>
      </c>
      <c r="BN107" s="67">
        <f>IFERROR(W107/J107,"0")</f>
        <v>2</v>
      </c>
      <c r="BO107" s="67">
        <f>IFERROR(X107/J107,"0")</f>
        <v>2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7"/>
      <c r="T108" s="34"/>
      <c r="U108" s="34"/>
      <c r="V108" s="35" t="s">
        <v>66</v>
      </c>
      <c r="W108" s="192">
        <v>154</v>
      </c>
      <c r="X108" s="193">
        <f>IFERROR(IF(W108="","",W108),"")</f>
        <v>154</v>
      </c>
      <c r="Y108" s="36">
        <f>IFERROR(IF(W108="","",W108*0.01788),"")</f>
        <v>2.75352</v>
      </c>
      <c r="Z108" s="56"/>
      <c r="AA108" s="57"/>
      <c r="AE108" s="67"/>
      <c r="BB108" s="109" t="s">
        <v>75</v>
      </c>
      <c r="BL108" s="67">
        <f>IFERROR(W108*I108,"0")</f>
        <v>570.35439999999994</v>
      </c>
      <c r="BM108" s="67">
        <f>IFERROR(X108*I108,"0")</f>
        <v>570.35439999999994</v>
      </c>
      <c r="BN108" s="67">
        <f>IFERROR(W108/J108,"0")</f>
        <v>2.2000000000000002</v>
      </c>
      <c r="BO108" s="67">
        <f>IFERROR(X108/J108,"0")</f>
        <v>2.2000000000000002</v>
      </c>
    </row>
    <row r="109" spans="1:67" x14ac:dyDescent="0.2">
      <c r="A109" s="205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6"/>
      <c r="O109" s="216" t="s">
        <v>67</v>
      </c>
      <c r="P109" s="217"/>
      <c r="Q109" s="217"/>
      <c r="R109" s="217"/>
      <c r="S109" s="217"/>
      <c r="T109" s="217"/>
      <c r="U109" s="218"/>
      <c r="V109" s="37" t="s">
        <v>66</v>
      </c>
      <c r="W109" s="194">
        <f>IFERROR(SUM(W107:W108),"0")</f>
        <v>294</v>
      </c>
      <c r="X109" s="194">
        <f>IFERROR(SUM(X107:X108),"0")</f>
        <v>294</v>
      </c>
      <c r="Y109" s="194">
        <f>IFERROR(IF(Y107="",0,Y107),"0")+IFERROR(IF(Y108="",0,Y108),"0")</f>
        <v>5.2567199999999996</v>
      </c>
      <c r="Z109" s="195"/>
      <c r="AA109" s="195"/>
    </row>
    <row r="110" spans="1:67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6"/>
      <c r="O110" s="216" t="s">
        <v>67</v>
      </c>
      <c r="P110" s="217"/>
      <c r="Q110" s="217"/>
      <c r="R110" s="217"/>
      <c r="S110" s="217"/>
      <c r="T110" s="217"/>
      <c r="U110" s="218"/>
      <c r="V110" s="37" t="s">
        <v>68</v>
      </c>
      <c r="W110" s="194">
        <f>IFERROR(SUMPRODUCT(W107:W108*H107:H108),"0")</f>
        <v>882</v>
      </c>
      <c r="X110" s="194">
        <f>IFERROR(SUMPRODUCT(X107:X108*H107:H108),"0")</f>
        <v>882</v>
      </c>
      <c r="Y110" s="37"/>
      <c r="Z110" s="195"/>
      <c r="AA110" s="195"/>
    </row>
    <row r="111" spans="1:67" ht="16.5" hidden="1" customHeight="1" x14ac:dyDescent="0.25">
      <c r="A111" s="203" t="s">
        <v>172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186"/>
      <c r="AA111" s="186"/>
    </row>
    <row r="112" spans="1:67" ht="14.25" hidden="1" customHeight="1" x14ac:dyDescent="0.25">
      <c r="A112" s="207" t="s">
        <v>129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5"/>
      <c r="AA112" s="185"/>
    </row>
    <row r="113" spans="1:67" ht="16.5" hidden="1" customHeight="1" x14ac:dyDescent="0.25">
      <c r="A113" s="54" t="s">
        <v>173</v>
      </c>
      <c r="B113" s="54" t="s">
        <v>174</v>
      </c>
      <c r="C113" s="31">
        <v>4301135311</v>
      </c>
      <c r="D113" s="196">
        <v>4607111039095</v>
      </c>
      <c r="E113" s="197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7" t="s">
        <v>175</v>
      </c>
      <c r="P113" s="201"/>
      <c r="Q113" s="201"/>
      <c r="R113" s="201"/>
      <c r="S113" s="197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6">
        <v>4607111034199</v>
      </c>
      <c r="E114" s="197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7"/>
      <c r="T114" s="34"/>
      <c r="U114" s="34"/>
      <c r="V114" s="35" t="s">
        <v>66</v>
      </c>
      <c r="W114" s="192">
        <v>154</v>
      </c>
      <c r="X114" s="193">
        <f>IFERROR(IF(W114="","",W114),"")</f>
        <v>154</v>
      </c>
      <c r="Y114" s="36">
        <f>IFERROR(IF(W114="","",W114*0.01788),"")</f>
        <v>2.75352</v>
      </c>
      <c r="Z114" s="56"/>
      <c r="AA114" s="57"/>
      <c r="AE114" s="67"/>
      <c r="BB114" s="111" t="s">
        <v>75</v>
      </c>
      <c r="BL114" s="67">
        <f>IFERROR(W114*I114,"0")</f>
        <v>570.35439999999994</v>
      </c>
      <c r="BM114" s="67">
        <f>IFERROR(X114*I114,"0")</f>
        <v>570.35439999999994</v>
      </c>
      <c r="BN114" s="67">
        <f>IFERROR(W114/J114,"0")</f>
        <v>2.2000000000000002</v>
      </c>
      <c r="BO114" s="67">
        <f>IFERROR(X114/J114,"0")</f>
        <v>2.2000000000000002</v>
      </c>
    </row>
    <row r="115" spans="1:67" x14ac:dyDescent="0.2">
      <c r="A115" s="205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6"/>
      <c r="O115" s="216" t="s">
        <v>67</v>
      </c>
      <c r="P115" s="217"/>
      <c r="Q115" s="217"/>
      <c r="R115" s="217"/>
      <c r="S115" s="217"/>
      <c r="T115" s="217"/>
      <c r="U115" s="218"/>
      <c r="V115" s="37" t="s">
        <v>66</v>
      </c>
      <c r="W115" s="194">
        <f>IFERROR(SUM(W113:W114),"0")</f>
        <v>154</v>
      </c>
      <c r="X115" s="194">
        <f>IFERROR(SUM(X113:X114),"0")</f>
        <v>154</v>
      </c>
      <c r="Y115" s="194">
        <f>IFERROR(IF(Y113="",0,Y113),"0")+IFERROR(IF(Y114="",0,Y114),"0")</f>
        <v>2.75352</v>
      </c>
      <c r="Z115" s="195"/>
      <c r="AA115" s="195"/>
    </row>
    <row r="116" spans="1:67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6"/>
      <c r="O116" s="216" t="s">
        <v>67</v>
      </c>
      <c r="P116" s="217"/>
      <c r="Q116" s="217"/>
      <c r="R116" s="217"/>
      <c r="S116" s="217"/>
      <c r="T116" s="217"/>
      <c r="U116" s="218"/>
      <c r="V116" s="37" t="s">
        <v>68</v>
      </c>
      <c r="W116" s="194">
        <f>IFERROR(SUMPRODUCT(W113:W114*H113:H114),"0")</f>
        <v>462</v>
      </c>
      <c r="X116" s="194">
        <f>IFERROR(SUMPRODUCT(X113:X114*H113:H114),"0")</f>
        <v>462</v>
      </c>
      <c r="Y116" s="37"/>
      <c r="Z116" s="195"/>
      <c r="AA116" s="195"/>
    </row>
    <row r="117" spans="1:67" ht="16.5" hidden="1" customHeight="1" x14ac:dyDescent="0.25">
      <c r="A117" s="203" t="s">
        <v>179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6"/>
      <c r="AA117" s="186"/>
    </row>
    <row r="118" spans="1:67" ht="14.25" hidden="1" customHeight="1" x14ac:dyDescent="0.25">
      <c r="A118" s="20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5"/>
      <c r="AA118" s="185"/>
    </row>
    <row r="119" spans="1:67" ht="27" hidden="1" customHeight="1" x14ac:dyDescent="0.25">
      <c r="A119" s="54" t="s">
        <v>180</v>
      </c>
      <c r="B119" s="54" t="s">
        <v>181</v>
      </c>
      <c r="C119" s="31">
        <v>4301130003</v>
      </c>
      <c r="D119" s="196">
        <v>4607111034687</v>
      </c>
      <c r="E119" s="197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3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197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183</v>
      </c>
      <c r="B120" s="54" t="s">
        <v>184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197"/>
      <c r="T120" s="34"/>
      <c r="U120" s="34"/>
      <c r="V120" s="35" t="s">
        <v>66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hidden="1" customHeight="1" x14ac:dyDescent="0.25">
      <c r="A121" s="54" t="s">
        <v>185</v>
      </c>
      <c r="B121" s="54" t="s">
        <v>186</v>
      </c>
      <c r="C121" s="31">
        <v>4301135277</v>
      </c>
      <c r="D121" s="196">
        <v>4607111034397</v>
      </c>
      <c r="E121" s="197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197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idden="1" x14ac:dyDescent="0.2">
      <c r="A122" s="205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6"/>
      <c r="O122" s="216" t="s">
        <v>67</v>
      </c>
      <c r="P122" s="217"/>
      <c r="Q122" s="217"/>
      <c r="R122" s="217"/>
      <c r="S122" s="217"/>
      <c r="T122" s="217"/>
      <c r="U122" s="218"/>
      <c r="V122" s="37" t="s">
        <v>66</v>
      </c>
      <c r="W122" s="194">
        <f>IFERROR(SUM(W119:W121),"0")</f>
        <v>0</v>
      </c>
      <c r="X122" s="194">
        <f>IFERROR(SUM(X119:X121),"0")</f>
        <v>0</v>
      </c>
      <c r="Y122" s="194">
        <f>IFERROR(IF(Y119="",0,Y119),"0")+IFERROR(IF(Y120="",0,Y120),"0")+IFERROR(IF(Y121="",0,Y121),"0")</f>
        <v>0</v>
      </c>
      <c r="Z122" s="195"/>
      <c r="AA122" s="195"/>
    </row>
    <row r="123" spans="1:67" hidden="1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6"/>
      <c r="O123" s="216" t="s">
        <v>67</v>
      </c>
      <c r="P123" s="217"/>
      <c r="Q123" s="217"/>
      <c r="R123" s="217"/>
      <c r="S123" s="217"/>
      <c r="T123" s="217"/>
      <c r="U123" s="218"/>
      <c r="V123" s="37" t="s">
        <v>68</v>
      </c>
      <c r="W123" s="194">
        <f>IFERROR(SUMPRODUCT(W119:W121*H119:H121),"0")</f>
        <v>0</v>
      </c>
      <c r="X123" s="194">
        <f>IFERROR(SUMPRODUCT(X119:X121*H119:H121),"0")</f>
        <v>0</v>
      </c>
      <c r="Y123" s="37"/>
      <c r="Z123" s="195"/>
      <c r="AA123" s="195"/>
    </row>
    <row r="124" spans="1:67" ht="16.5" hidden="1" customHeight="1" x14ac:dyDescent="0.25">
      <c r="A124" s="203" t="s">
        <v>187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186"/>
      <c r="AA124" s="186"/>
    </row>
    <row r="125" spans="1:67" ht="14.25" hidden="1" customHeight="1" x14ac:dyDescent="0.25">
      <c r="A125" s="207" t="s">
        <v>129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5"/>
      <c r="AA125" s="185"/>
    </row>
    <row r="126" spans="1:67" ht="27" hidden="1" customHeight="1" x14ac:dyDescent="0.25">
      <c r="A126" s="54" t="s">
        <v>188</v>
      </c>
      <c r="B126" s="54" t="s">
        <v>189</v>
      </c>
      <c r="C126" s="31">
        <v>4301135279</v>
      </c>
      <c r="D126" s="196">
        <v>4607111035806</v>
      </c>
      <c r="E126" s="197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197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5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6"/>
      <c r="O127" s="216" t="s">
        <v>67</v>
      </c>
      <c r="P127" s="217"/>
      <c r="Q127" s="217"/>
      <c r="R127" s="217"/>
      <c r="S127" s="217"/>
      <c r="T127" s="217"/>
      <c r="U127" s="218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hidden="1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6"/>
      <c r="O128" s="216" t="s">
        <v>67</v>
      </c>
      <c r="P128" s="217"/>
      <c r="Q128" s="217"/>
      <c r="R128" s="217"/>
      <c r="S128" s="217"/>
      <c r="T128" s="217"/>
      <c r="U128" s="218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hidden="1" customHeight="1" x14ac:dyDescent="0.25">
      <c r="A129" s="203" t="s">
        <v>190</v>
      </c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186"/>
      <c r="AA129" s="186"/>
    </row>
    <row r="130" spans="1:67" ht="14.25" hidden="1" customHeight="1" x14ac:dyDescent="0.25">
      <c r="A130" s="207" t="s">
        <v>191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5"/>
      <c r="AA130" s="185"/>
    </row>
    <row r="131" spans="1:67" ht="27" hidden="1" customHeight="1" x14ac:dyDescent="0.25">
      <c r="A131" s="54" t="s">
        <v>192</v>
      </c>
      <c r="B131" s="54" t="s">
        <v>193</v>
      </c>
      <c r="C131" s="31">
        <v>4301070768</v>
      </c>
      <c r="D131" s="196">
        <v>4607111035639</v>
      </c>
      <c r="E131" s="197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197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195</v>
      </c>
      <c r="B132" s="54" t="s">
        <v>196</v>
      </c>
      <c r="C132" s="31">
        <v>4301070797</v>
      </c>
      <c r="D132" s="196">
        <v>4607111035646</v>
      </c>
      <c r="E132" s="197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197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5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6"/>
      <c r="O133" s="216" t="s">
        <v>67</v>
      </c>
      <c r="P133" s="217"/>
      <c r="Q133" s="217"/>
      <c r="R133" s="217"/>
      <c r="S133" s="217"/>
      <c r="T133" s="217"/>
      <c r="U133" s="218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hidden="1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6"/>
      <c r="O134" s="216" t="s">
        <v>67</v>
      </c>
      <c r="P134" s="217"/>
      <c r="Q134" s="217"/>
      <c r="R134" s="217"/>
      <c r="S134" s="217"/>
      <c r="T134" s="217"/>
      <c r="U134" s="218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hidden="1" customHeight="1" x14ac:dyDescent="0.25">
      <c r="A135" s="203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186"/>
      <c r="AA135" s="186"/>
    </row>
    <row r="136" spans="1:67" ht="14.25" hidden="1" customHeight="1" x14ac:dyDescent="0.25">
      <c r="A136" s="207" t="s">
        <v>129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5"/>
      <c r="AA136" s="185"/>
    </row>
    <row r="137" spans="1:67" ht="27" hidden="1" customHeight="1" x14ac:dyDescent="0.25">
      <c r="A137" s="54" t="s">
        <v>199</v>
      </c>
      <c r="B137" s="54" t="s">
        <v>200</v>
      </c>
      <c r="C137" s="31">
        <v>4301135281</v>
      </c>
      <c r="D137" s="196">
        <v>4607111036568</v>
      </c>
      <c r="E137" s="197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197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5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6"/>
      <c r="O138" s="216" t="s">
        <v>67</v>
      </c>
      <c r="P138" s="217"/>
      <c r="Q138" s="217"/>
      <c r="R138" s="217"/>
      <c r="S138" s="217"/>
      <c r="T138" s="217"/>
      <c r="U138" s="218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hidden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6"/>
      <c r="O139" s="216" t="s">
        <v>67</v>
      </c>
      <c r="P139" s="217"/>
      <c r="Q139" s="217"/>
      <c r="R139" s="217"/>
      <c r="S139" s="217"/>
      <c r="T139" s="217"/>
      <c r="U139" s="218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hidden="1" customHeight="1" x14ac:dyDescent="0.2">
      <c r="A140" s="281" t="s">
        <v>201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48"/>
      <c r="AA140" s="48"/>
    </row>
    <row r="141" spans="1:67" ht="16.5" hidden="1" customHeight="1" x14ac:dyDescent="0.25">
      <c r="A141" s="203" t="s">
        <v>202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186"/>
      <c r="AA141" s="186"/>
    </row>
    <row r="142" spans="1:67" ht="14.25" hidden="1" customHeight="1" x14ac:dyDescent="0.25">
      <c r="A142" s="207" t="s">
        <v>129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5"/>
      <c r="AA142" s="185"/>
    </row>
    <row r="143" spans="1:67" ht="16.5" hidden="1" customHeight="1" x14ac:dyDescent="0.25">
      <c r="A143" s="54" t="s">
        <v>203</v>
      </c>
      <c r="B143" s="54" t="s">
        <v>204</v>
      </c>
      <c r="C143" s="31">
        <v>4301135317</v>
      </c>
      <c r="D143" s="196">
        <v>4607111039057</v>
      </c>
      <c r="E143" s="197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5" t="s">
        <v>205</v>
      </c>
      <c r="P143" s="201"/>
      <c r="Q143" s="201"/>
      <c r="R143" s="201"/>
      <c r="S143" s="197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05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6"/>
      <c r="O144" s="216" t="s">
        <v>67</v>
      </c>
      <c r="P144" s="217"/>
      <c r="Q144" s="217"/>
      <c r="R144" s="217"/>
      <c r="S144" s="217"/>
      <c r="T144" s="217"/>
      <c r="U144" s="218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hidden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6"/>
      <c r="O145" s="216" t="s">
        <v>67</v>
      </c>
      <c r="P145" s="217"/>
      <c r="Q145" s="217"/>
      <c r="R145" s="217"/>
      <c r="S145" s="217"/>
      <c r="T145" s="217"/>
      <c r="U145" s="218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hidden="1" customHeight="1" x14ac:dyDescent="0.25">
      <c r="A146" s="203" t="s">
        <v>206</v>
      </c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186"/>
      <c r="AA146" s="186"/>
    </row>
    <row r="147" spans="1:67" ht="14.25" hidden="1" customHeight="1" x14ac:dyDescent="0.25">
      <c r="A147" s="207" t="s">
        <v>191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85"/>
      <c r="AA147" s="185"/>
    </row>
    <row r="148" spans="1:67" ht="16.5" hidden="1" customHeight="1" x14ac:dyDescent="0.25">
      <c r="A148" s="54" t="s">
        <v>207</v>
      </c>
      <c r="B148" s="54" t="s">
        <v>208</v>
      </c>
      <c r="C148" s="31">
        <v>4301071010</v>
      </c>
      <c r="D148" s="196">
        <v>4607111037701</v>
      </c>
      <c r="E148" s="197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1"/>
      <c r="Q148" s="201"/>
      <c r="R148" s="201"/>
      <c r="S148" s="197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05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6"/>
      <c r="O149" s="216" t="s">
        <v>67</v>
      </c>
      <c r="P149" s="217"/>
      <c r="Q149" s="217"/>
      <c r="R149" s="217"/>
      <c r="S149" s="217"/>
      <c r="T149" s="217"/>
      <c r="U149" s="218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6"/>
      <c r="O150" s="216" t="s">
        <v>67</v>
      </c>
      <c r="P150" s="217"/>
      <c r="Q150" s="217"/>
      <c r="R150" s="217"/>
      <c r="S150" s="217"/>
      <c r="T150" s="217"/>
      <c r="U150" s="218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hidden="1" customHeight="1" x14ac:dyDescent="0.25">
      <c r="A151" s="203" t="s">
        <v>209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6"/>
      <c r="AA151" s="186"/>
    </row>
    <row r="152" spans="1:67" ht="14.25" hidden="1" customHeight="1" x14ac:dyDescent="0.25">
      <c r="A152" s="207" t="s">
        <v>61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5"/>
      <c r="AA152" s="185"/>
    </row>
    <row r="153" spans="1:67" ht="16.5" hidden="1" customHeight="1" x14ac:dyDescent="0.25">
      <c r="A153" s="54" t="s">
        <v>210</v>
      </c>
      <c r="B153" s="54" t="s">
        <v>211</v>
      </c>
      <c r="C153" s="31">
        <v>4301071026</v>
      </c>
      <c r="D153" s="196">
        <v>4607111036384</v>
      </c>
      <c r="E153" s="197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7" t="s">
        <v>212</v>
      </c>
      <c r="P153" s="201"/>
      <c r="Q153" s="201"/>
      <c r="R153" s="201"/>
      <c r="S153" s="197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213</v>
      </c>
      <c r="B154" s="54" t="s">
        <v>214</v>
      </c>
      <c r="C154" s="31">
        <v>4301070956</v>
      </c>
      <c r="D154" s="196">
        <v>4640242180250</v>
      </c>
      <c r="E154" s="197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9" t="s">
        <v>215</v>
      </c>
      <c r="P154" s="201"/>
      <c r="Q154" s="201"/>
      <c r="R154" s="201"/>
      <c r="S154" s="197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6">
        <v>4607111036216</v>
      </c>
      <c r="E155" s="197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1"/>
      <c r="Q155" s="201"/>
      <c r="R155" s="201"/>
      <c r="S155" s="197"/>
      <c r="T155" s="34"/>
      <c r="U155" s="34"/>
      <c r="V155" s="35" t="s">
        <v>66</v>
      </c>
      <c r="W155" s="192">
        <v>216</v>
      </c>
      <c r="X155" s="193">
        <f>IFERROR(IF(W155="","",W155),"")</f>
        <v>216</v>
      </c>
      <c r="Y155" s="36">
        <f>IFERROR(IF(W155="","",W155*0.00866),"")</f>
        <v>1.8705599999999998</v>
      </c>
      <c r="Z155" s="56"/>
      <c r="AA155" s="57"/>
      <c r="AE155" s="67"/>
      <c r="BB155" s="123" t="s">
        <v>1</v>
      </c>
      <c r="BL155" s="67">
        <f>IFERROR(W155*I155,"0")</f>
        <v>1137.4559999999999</v>
      </c>
      <c r="BM155" s="67">
        <f>IFERROR(X155*I155,"0")</f>
        <v>1137.4559999999999</v>
      </c>
      <c r="BN155" s="67">
        <f>IFERROR(W155/J155,"0")</f>
        <v>1.5</v>
      </c>
      <c r="BO155" s="67">
        <f>IFERROR(X155/J155,"0")</f>
        <v>1.5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4301071027</v>
      </c>
      <c r="D156" s="196">
        <v>4607111036278</v>
      </c>
      <c r="E156" s="197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201"/>
      <c r="Q156" s="201"/>
      <c r="R156" s="201"/>
      <c r="S156" s="197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5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6"/>
      <c r="O157" s="216" t="s">
        <v>67</v>
      </c>
      <c r="P157" s="217"/>
      <c r="Q157" s="217"/>
      <c r="R157" s="217"/>
      <c r="S157" s="217"/>
      <c r="T157" s="217"/>
      <c r="U157" s="218"/>
      <c r="V157" s="37" t="s">
        <v>66</v>
      </c>
      <c r="W157" s="194">
        <f>IFERROR(SUM(W153:W156),"0")</f>
        <v>216</v>
      </c>
      <c r="X157" s="194">
        <f>IFERROR(SUM(X153:X156),"0")</f>
        <v>216</v>
      </c>
      <c r="Y157" s="194">
        <f>IFERROR(IF(Y153="",0,Y153),"0")+IFERROR(IF(Y154="",0,Y154),"0")+IFERROR(IF(Y155="",0,Y155),"0")+IFERROR(IF(Y156="",0,Y156),"0")</f>
        <v>1.8705599999999998</v>
      </c>
      <c r="Z157" s="195"/>
      <c r="AA157" s="195"/>
    </row>
    <row r="158" spans="1:67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6"/>
      <c r="O158" s="216" t="s">
        <v>67</v>
      </c>
      <c r="P158" s="217"/>
      <c r="Q158" s="217"/>
      <c r="R158" s="217"/>
      <c r="S158" s="217"/>
      <c r="T158" s="217"/>
      <c r="U158" s="218"/>
      <c r="V158" s="37" t="s">
        <v>68</v>
      </c>
      <c r="W158" s="194">
        <f>IFERROR(SUMPRODUCT(W153:W156*H153:H156),"0")</f>
        <v>1080</v>
      </c>
      <c r="X158" s="194">
        <f>IFERROR(SUMPRODUCT(X153:X156*H153:H156),"0")</f>
        <v>1080</v>
      </c>
      <c r="Y158" s="37"/>
      <c r="Z158" s="195"/>
      <c r="AA158" s="195"/>
    </row>
    <row r="159" spans="1:67" ht="14.25" hidden="1" customHeight="1" x14ac:dyDescent="0.25">
      <c r="A159" s="207" t="s">
        <v>221</v>
      </c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185"/>
      <c r="AA159" s="185"/>
    </row>
    <row r="160" spans="1:67" ht="27" hidden="1" customHeight="1" x14ac:dyDescent="0.25">
      <c r="A160" s="54" t="s">
        <v>222</v>
      </c>
      <c r="B160" s="54" t="s">
        <v>223</v>
      </c>
      <c r="C160" s="31">
        <v>4301080153</v>
      </c>
      <c r="D160" s="196">
        <v>4607111036827</v>
      </c>
      <c r="E160" s="197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1"/>
      <c r="Q160" s="201"/>
      <c r="R160" s="201"/>
      <c r="S160" s="197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4301080154</v>
      </c>
      <c r="D161" s="196">
        <v>4607111036834</v>
      </c>
      <c r="E161" s="197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1"/>
      <c r="Q161" s="201"/>
      <c r="R161" s="201"/>
      <c r="S161" s="197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05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6"/>
      <c r="O162" s="216" t="s">
        <v>67</v>
      </c>
      <c r="P162" s="217"/>
      <c r="Q162" s="217"/>
      <c r="R162" s="217"/>
      <c r="S162" s="217"/>
      <c r="T162" s="217"/>
      <c r="U162" s="218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hidden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6"/>
      <c r="O163" s="216" t="s">
        <v>67</v>
      </c>
      <c r="P163" s="217"/>
      <c r="Q163" s="217"/>
      <c r="R163" s="217"/>
      <c r="S163" s="217"/>
      <c r="T163" s="217"/>
      <c r="U163" s="218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hidden="1" customHeight="1" x14ac:dyDescent="0.2">
      <c r="A164" s="281" t="s">
        <v>226</v>
      </c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48"/>
      <c r="AA164" s="48"/>
    </row>
    <row r="165" spans="1:67" ht="16.5" hidden="1" customHeight="1" x14ac:dyDescent="0.25">
      <c r="A165" s="203" t="s">
        <v>227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6"/>
      <c r="AA165" s="186"/>
    </row>
    <row r="166" spans="1:67" ht="14.25" hidden="1" customHeight="1" x14ac:dyDescent="0.25">
      <c r="A166" s="207" t="s">
        <v>71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6">
        <v>4607111035721</v>
      </c>
      <c r="E167" s="197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1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1"/>
      <c r="Q167" s="201"/>
      <c r="R167" s="201"/>
      <c r="S167" s="197"/>
      <c r="T167" s="34"/>
      <c r="U167" s="34"/>
      <c r="V167" s="35" t="s">
        <v>66</v>
      </c>
      <c r="W167" s="192">
        <v>112</v>
      </c>
      <c r="X167" s="193">
        <f>IFERROR(IF(W167="","",W167),"")</f>
        <v>112</v>
      </c>
      <c r="Y167" s="36">
        <f>IFERROR(IF(W167="","",W167*0.01788),"")</f>
        <v>2.0025599999999999</v>
      </c>
      <c r="Z167" s="56"/>
      <c r="AA167" s="57"/>
      <c r="AE167" s="67"/>
      <c r="BB167" s="127" t="s">
        <v>75</v>
      </c>
      <c r="BL167" s="67">
        <f>IFERROR(W167*I167,"0")</f>
        <v>379.45600000000002</v>
      </c>
      <c r="BM167" s="67">
        <f>IFERROR(X167*I167,"0")</f>
        <v>379.45600000000002</v>
      </c>
      <c r="BN167" s="67">
        <f>IFERROR(W167/J167,"0")</f>
        <v>1.6</v>
      </c>
      <c r="BO167" s="67">
        <f>IFERROR(X167/J167,"0")</f>
        <v>1.6</v>
      </c>
    </row>
    <row r="168" spans="1:67" ht="27" hidden="1" customHeight="1" x14ac:dyDescent="0.25">
      <c r="A168" s="54" t="s">
        <v>230</v>
      </c>
      <c r="B168" s="54" t="s">
        <v>231</v>
      </c>
      <c r="C168" s="31">
        <v>4301132100</v>
      </c>
      <c r="D168" s="196">
        <v>4607111035691</v>
      </c>
      <c r="E168" s="197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1"/>
      <c r="Q168" s="201"/>
      <c r="R168" s="201"/>
      <c r="S168" s="197"/>
      <c r="T168" s="34"/>
      <c r="U168" s="34"/>
      <c r="V168" s="35" t="s">
        <v>66</v>
      </c>
      <c r="W168" s="192">
        <v>0</v>
      </c>
      <c r="X168" s="193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5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6"/>
      <c r="O169" s="216" t="s">
        <v>67</v>
      </c>
      <c r="P169" s="217"/>
      <c r="Q169" s="217"/>
      <c r="R169" s="217"/>
      <c r="S169" s="217"/>
      <c r="T169" s="217"/>
      <c r="U169" s="218"/>
      <c r="V169" s="37" t="s">
        <v>66</v>
      </c>
      <c r="W169" s="194">
        <f>IFERROR(SUM(W167:W168),"0")</f>
        <v>112</v>
      </c>
      <c r="X169" s="194">
        <f>IFERROR(SUM(X167:X168),"0")</f>
        <v>112</v>
      </c>
      <c r="Y169" s="194">
        <f>IFERROR(IF(Y167="",0,Y167),"0")+IFERROR(IF(Y168="",0,Y168),"0")</f>
        <v>2.0025599999999999</v>
      </c>
      <c r="Z169" s="195"/>
      <c r="AA169" s="195"/>
    </row>
    <row r="170" spans="1:67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6"/>
      <c r="O170" s="216" t="s">
        <v>67</v>
      </c>
      <c r="P170" s="217"/>
      <c r="Q170" s="217"/>
      <c r="R170" s="217"/>
      <c r="S170" s="217"/>
      <c r="T170" s="217"/>
      <c r="U170" s="218"/>
      <c r="V170" s="37" t="s">
        <v>68</v>
      </c>
      <c r="W170" s="194">
        <f>IFERROR(SUMPRODUCT(W167:W168*H167:H168),"0")</f>
        <v>336</v>
      </c>
      <c r="X170" s="194">
        <f>IFERROR(SUMPRODUCT(X167:X168*H167:H168),"0")</f>
        <v>336</v>
      </c>
      <c r="Y170" s="37"/>
      <c r="Z170" s="195"/>
      <c r="AA170" s="195"/>
    </row>
    <row r="171" spans="1:67" ht="16.5" hidden="1" customHeight="1" x14ac:dyDescent="0.25">
      <c r="A171" s="203" t="s">
        <v>232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6"/>
      <c r="AA171" s="186"/>
    </row>
    <row r="172" spans="1:67" ht="14.25" hidden="1" customHeight="1" x14ac:dyDescent="0.25">
      <c r="A172" s="207" t="s">
        <v>232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5"/>
      <c r="AA172" s="185"/>
    </row>
    <row r="173" spans="1:67" ht="27" hidden="1" customHeight="1" x14ac:dyDescent="0.25">
      <c r="A173" s="54" t="s">
        <v>233</v>
      </c>
      <c r="B173" s="54" t="s">
        <v>234</v>
      </c>
      <c r="C173" s="31">
        <v>4301133002</v>
      </c>
      <c r="D173" s="196">
        <v>4607111035783</v>
      </c>
      <c r="E173" s="197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1"/>
      <c r="Q173" s="201"/>
      <c r="R173" s="201"/>
      <c r="S173" s="197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05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6"/>
      <c r="O174" s="216" t="s">
        <v>67</v>
      </c>
      <c r="P174" s="217"/>
      <c r="Q174" s="217"/>
      <c r="R174" s="217"/>
      <c r="S174" s="217"/>
      <c r="T174" s="217"/>
      <c r="U174" s="218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hidden="1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6"/>
      <c r="O175" s="216" t="s">
        <v>67</v>
      </c>
      <c r="P175" s="217"/>
      <c r="Q175" s="217"/>
      <c r="R175" s="217"/>
      <c r="S175" s="217"/>
      <c r="T175" s="217"/>
      <c r="U175" s="218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hidden="1" customHeight="1" x14ac:dyDescent="0.25">
      <c r="A176" s="203" t="s">
        <v>226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6"/>
      <c r="AA176" s="186"/>
    </row>
    <row r="177" spans="1:67" ht="14.25" hidden="1" customHeight="1" x14ac:dyDescent="0.25">
      <c r="A177" s="207" t="s">
        <v>235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5"/>
      <c r="AA177" s="185"/>
    </row>
    <row r="178" spans="1:67" ht="27" hidden="1" customHeight="1" x14ac:dyDescent="0.25">
      <c r="A178" s="54" t="s">
        <v>236</v>
      </c>
      <c r="B178" s="54" t="s">
        <v>237</v>
      </c>
      <c r="C178" s="31">
        <v>4301051319</v>
      </c>
      <c r="D178" s="196">
        <v>4680115881204</v>
      </c>
      <c r="E178" s="197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1"/>
      <c r="Q178" s="201"/>
      <c r="R178" s="201"/>
      <c r="S178" s="197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05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6"/>
      <c r="O179" s="216" t="s">
        <v>67</v>
      </c>
      <c r="P179" s="217"/>
      <c r="Q179" s="217"/>
      <c r="R179" s="217"/>
      <c r="S179" s="217"/>
      <c r="T179" s="217"/>
      <c r="U179" s="218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6"/>
      <c r="O180" s="216" t="s">
        <v>67</v>
      </c>
      <c r="P180" s="217"/>
      <c r="Q180" s="217"/>
      <c r="R180" s="217"/>
      <c r="S180" s="217"/>
      <c r="T180" s="217"/>
      <c r="U180" s="218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hidden="1" customHeight="1" x14ac:dyDescent="0.25">
      <c r="A181" s="203" t="s">
        <v>240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6"/>
      <c r="AA181" s="186"/>
    </row>
    <row r="182" spans="1:67" ht="14.25" hidden="1" customHeight="1" x14ac:dyDescent="0.25">
      <c r="A182" s="207" t="s">
        <v>71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6">
        <v>4607111038487</v>
      </c>
      <c r="E183" s="197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1"/>
      <c r="Q183" s="201"/>
      <c r="R183" s="201"/>
      <c r="S183" s="197"/>
      <c r="T183" s="34"/>
      <c r="U183" s="34"/>
      <c r="V183" s="35" t="s">
        <v>66</v>
      </c>
      <c r="W183" s="192">
        <v>112</v>
      </c>
      <c r="X183" s="193">
        <f>IFERROR(IF(W183="","",W183),"")</f>
        <v>112</v>
      </c>
      <c r="Y183" s="36">
        <f>IFERROR(IF(W183="","",W183*0.01788),"")</f>
        <v>2.0025599999999999</v>
      </c>
      <c r="Z183" s="56"/>
      <c r="AA183" s="57"/>
      <c r="AE183" s="67"/>
      <c r="BB183" s="131" t="s">
        <v>75</v>
      </c>
      <c r="BL183" s="67">
        <f>IFERROR(W183*I183,"0")</f>
        <v>418.43200000000002</v>
      </c>
      <c r="BM183" s="67">
        <f>IFERROR(X183*I183,"0")</f>
        <v>418.43200000000002</v>
      </c>
      <c r="BN183" s="67">
        <f>IFERROR(W183/J183,"0")</f>
        <v>1.6</v>
      </c>
      <c r="BO183" s="67">
        <f>IFERROR(X183/J183,"0")</f>
        <v>1.6</v>
      </c>
    </row>
    <row r="184" spans="1:67" x14ac:dyDescent="0.2">
      <c r="A184" s="205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6"/>
      <c r="O184" s="216" t="s">
        <v>67</v>
      </c>
      <c r="P184" s="217"/>
      <c r="Q184" s="217"/>
      <c r="R184" s="217"/>
      <c r="S184" s="217"/>
      <c r="T184" s="217"/>
      <c r="U184" s="218"/>
      <c r="V184" s="37" t="s">
        <v>66</v>
      </c>
      <c r="W184" s="194">
        <f>IFERROR(SUM(W183:W183),"0")</f>
        <v>112</v>
      </c>
      <c r="X184" s="194">
        <f>IFERROR(SUM(X183:X183),"0")</f>
        <v>112</v>
      </c>
      <c r="Y184" s="194">
        <f>IFERROR(IF(Y183="",0,Y183),"0")</f>
        <v>2.0025599999999999</v>
      </c>
      <c r="Z184" s="195"/>
      <c r="AA184" s="195"/>
    </row>
    <row r="185" spans="1:67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6"/>
      <c r="O185" s="216" t="s">
        <v>67</v>
      </c>
      <c r="P185" s="217"/>
      <c r="Q185" s="217"/>
      <c r="R185" s="217"/>
      <c r="S185" s="217"/>
      <c r="T185" s="217"/>
      <c r="U185" s="218"/>
      <c r="V185" s="37" t="s">
        <v>68</v>
      </c>
      <c r="W185" s="194">
        <f>IFERROR(SUMPRODUCT(W183:W183*H183:H183),"0")</f>
        <v>336</v>
      </c>
      <c r="X185" s="194">
        <f>IFERROR(SUMPRODUCT(X183:X183*H183:H183),"0")</f>
        <v>336</v>
      </c>
      <c r="Y185" s="37"/>
      <c r="Z185" s="195"/>
      <c r="AA185" s="195"/>
    </row>
    <row r="186" spans="1:67" ht="27.75" hidden="1" customHeight="1" x14ac:dyDescent="0.2">
      <c r="A186" s="281" t="s">
        <v>243</v>
      </c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48"/>
      <c r="AA186" s="48"/>
    </row>
    <row r="187" spans="1:67" ht="16.5" hidden="1" customHeight="1" x14ac:dyDescent="0.25">
      <c r="A187" s="203" t="s">
        <v>244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6"/>
      <c r="AA187" s="186"/>
    </row>
    <row r="188" spans="1:67" ht="14.25" hidden="1" customHeight="1" x14ac:dyDescent="0.25">
      <c r="A188" s="207" t="s">
        <v>61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5"/>
      <c r="AA188" s="185"/>
    </row>
    <row r="189" spans="1:67" ht="16.5" hidden="1" customHeight="1" x14ac:dyDescent="0.25">
      <c r="A189" s="54" t="s">
        <v>245</v>
      </c>
      <c r="B189" s="54" t="s">
        <v>246</v>
      </c>
      <c r="C189" s="31">
        <v>4301070913</v>
      </c>
      <c r="D189" s="196">
        <v>4607111036957</v>
      </c>
      <c r="E189" s="197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1"/>
      <c r="Q189" s="201"/>
      <c r="R189" s="201"/>
      <c r="S189" s="197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05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6"/>
      <c r="O190" s="216" t="s">
        <v>67</v>
      </c>
      <c r="P190" s="217"/>
      <c r="Q190" s="217"/>
      <c r="R190" s="217"/>
      <c r="S190" s="217"/>
      <c r="T190" s="217"/>
      <c r="U190" s="218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hidden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6"/>
      <c r="O191" s="216" t="s">
        <v>67</v>
      </c>
      <c r="P191" s="217"/>
      <c r="Q191" s="217"/>
      <c r="R191" s="217"/>
      <c r="S191" s="217"/>
      <c r="T191" s="217"/>
      <c r="U191" s="218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hidden="1" customHeight="1" x14ac:dyDescent="0.25">
      <c r="A192" s="203" t="s">
        <v>247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6"/>
      <c r="AA192" s="186"/>
    </row>
    <row r="193" spans="1:67" ht="14.25" hidden="1" customHeight="1" x14ac:dyDescent="0.25">
      <c r="A193" s="207" t="s">
        <v>61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6">
        <v>4607111037022</v>
      </c>
      <c r="E194" s="197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1"/>
      <c r="Q194" s="201"/>
      <c r="R194" s="201"/>
      <c r="S194" s="197"/>
      <c r="T194" s="34"/>
      <c r="U194" s="34"/>
      <c r="V194" s="35" t="s">
        <v>66</v>
      </c>
      <c r="W194" s="192">
        <v>156</v>
      </c>
      <c r="X194" s="193">
        <f>IFERROR(IF(W194="","",W194),"")</f>
        <v>156</v>
      </c>
      <c r="Y194" s="36">
        <f>IFERROR(IF(W194="","",W194*0.0155),"")</f>
        <v>2.4180000000000001</v>
      </c>
      <c r="Z194" s="56"/>
      <c r="AA194" s="57"/>
      <c r="AE194" s="67"/>
      <c r="BB194" s="133" t="s">
        <v>1</v>
      </c>
      <c r="BL194" s="67">
        <f>IFERROR(W194*I194,"0")</f>
        <v>915.72</v>
      </c>
      <c r="BM194" s="67">
        <f>IFERROR(X194*I194,"0")</f>
        <v>915.72</v>
      </c>
      <c r="BN194" s="67">
        <f>IFERROR(W194/J194,"0")</f>
        <v>1.8571428571428572</v>
      </c>
      <c r="BO194" s="67">
        <f>IFERROR(X194/J194,"0")</f>
        <v>1.8571428571428572</v>
      </c>
    </row>
    <row r="195" spans="1:67" ht="27" hidden="1" customHeight="1" x14ac:dyDescent="0.25">
      <c r="A195" s="54" t="s">
        <v>250</v>
      </c>
      <c r="B195" s="54" t="s">
        <v>251</v>
      </c>
      <c r="C195" s="31">
        <v>4301070990</v>
      </c>
      <c r="D195" s="196">
        <v>4607111038494</v>
      </c>
      <c r="E195" s="197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1"/>
      <c r="Q195" s="201"/>
      <c r="R195" s="201"/>
      <c r="S195" s="197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4301070966</v>
      </c>
      <c r="D196" s="196">
        <v>4607111038135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1"/>
      <c r="Q196" s="201"/>
      <c r="R196" s="201"/>
      <c r="S196" s="197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5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6"/>
      <c r="O197" s="216" t="s">
        <v>67</v>
      </c>
      <c r="P197" s="217"/>
      <c r="Q197" s="217"/>
      <c r="R197" s="217"/>
      <c r="S197" s="217"/>
      <c r="T197" s="217"/>
      <c r="U197" s="218"/>
      <c r="V197" s="37" t="s">
        <v>66</v>
      </c>
      <c r="W197" s="194">
        <f>IFERROR(SUM(W194:W196),"0")</f>
        <v>156</v>
      </c>
      <c r="X197" s="194">
        <f>IFERROR(SUM(X194:X196),"0")</f>
        <v>156</v>
      </c>
      <c r="Y197" s="194">
        <f>IFERROR(IF(Y194="",0,Y194),"0")+IFERROR(IF(Y195="",0,Y195),"0")+IFERROR(IF(Y196="",0,Y196),"0")</f>
        <v>2.4180000000000001</v>
      </c>
      <c r="Z197" s="195"/>
      <c r="AA197" s="195"/>
    </row>
    <row r="198" spans="1:67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6"/>
      <c r="O198" s="216" t="s">
        <v>67</v>
      </c>
      <c r="P198" s="217"/>
      <c r="Q198" s="217"/>
      <c r="R198" s="217"/>
      <c r="S198" s="217"/>
      <c r="T198" s="217"/>
      <c r="U198" s="218"/>
      <c r="V198" s="37" t="s">
        <v>68</v>
      </c>
      <c r="W198" s="194">
        <f>IFERROR(SUMPRODUCT(W194:W196*H194:H196),"0")</f>
        <v>873.59999999999991</v>
      </c>
      <c r="X198" s="194">
        <f>IFERROR(SUMPRODUCT(X194:X196*H194:H196),"0")</f>
        <v>873.59999999999991</v>
      </c>
      <c r="Y198" s="37"/>
      <c r="Z198" s="195"/>
      <c r="AA198" s="195"/>
    </row>
    <row r="199" spans="1:67" ht="16.5" hidden="1" customHeight="1" x14ac:dyDescent="0.25">
      <c r="A199" s="203" t="s">
        <v>254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6"/>
      <c r="AA199" s="186"/>
    </row>
    <row r="200" spans="1:67" ht="14.25" hidden="1" customHeight="1" x14ac:dyDescent="0.25">
      <c r="A200" s="207" t="s">
        <v>61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5"/>
      <c r="AA200" s="185"/>
    </row>
    <row r="201" spans="1:67" ht="27" hidden="1" customHeight="1" x14ac:dyDescent="0.25">
      <c r="A201" s="54" t="s">
        <v>255</v>
      </c>
      <c r="B201" s="54" t="s">
        <v>256</v>
      </c>
      <c r="C201" s="31">
        <v>4301070996</v>
      </c>
      <c r="D201" s="196">
        <v>4607111038654</v>
      </c>
      <c r="E201" s="197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1"/>
      <c r="Q201" s="201"/>
      <c r="R201" s="201"/>
      <c r="S201" s="197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hidden="1" customHeight="1" x14ac:dyDescent="0.25">
      <c r="A202" s="54" t="s">
        <v>257</v>
      </c>
      <c r="B202" s="54" t="s">
        <v>258</v>
      </c>
      <c r="C202" s="31">
        <v>4301070997</v>
      </c>
      <c r="D202" s="196">
        <v>4607111038586</v>
      </c>
      <c r="E202" s="197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1"/>
      <c r="Q202" s="201"/>
      <c r="R202" s="201"/>
      <c r="S202" s="197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4301070962</v>
      </c>
      <c r="D203" s="196">
        <v>4607111038609</v>
      </c>
      <c r="E203" s="197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1"/>
      <c r="Q203" s="201"/>
      <c r="R203" s="201"/>
      <c r="S203" s="197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6">
        <v>4607111038630</v>
      </c>
      <c r="E204" s="197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1"/>
      <c r="Q204" s="201"/>
      <c r="R204" s="201"/>
      <c r="S204" s="197"/>
      <c r="T204" s="34"/>
      <c r="U204" s="34"/>
      <c r="V204" s="35" t="s">
        <v>66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70.44</v>
      </c>
      <c r="BM204" s="67">
        <f t="shared" si="21"/>
        <v>70.44</v>
      </c>
      <c r="BN204" s="67">
        <f t="shared" si="22"/>
        <v>0.14285714285714285</v>
      </c>
      <c r="BO204" s="67">
        <f t="shared" si="23"/>
        <v>0.14285714285714285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4301070959</v>
      </c>
      <c r="D205" s="196">
        <v>4607111038616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1"/>
      <c r="Q205" s="201"/>
      <c r="R205" s="201"/>
      <c r="S205" s="197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265</v>
      </c>
      <c r="B206" s="54" t="s">
        <v>266</v>
      </c>
      <c r="C206" s="31">
        <v>4301070960</v>
      </c>
      <c r="D206" s="196">
        <v>4607111038623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1"/>
      <c r="Q206" s="201"/>
      <c r="R206" s="201"/>
      <c r="S206" s="197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x14ac:dyDescent="0.2">
      <c r="A207" s="205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6"/>
      <c r="O207" s="216" t="s">
        <v>67</v>
      </c>
      <c r="P207" s="217"/>
      <c r="Q207" s="217"/>
      <c r="R207" s="217"/>
      <c r="S207" s="217"/>
      <c r="T207" s="217"/>
      <c r="U207" s="218"/>
      <c r="V207" s="37" t="s">
        <v>66</v>
      </c>
      <c r="W207" s="194">
        <f>IFERROR(SUM(W201:W206),"0")</f>
        <v>12</v>
      </c>
      <c r="X207" s="194">
        <f>IFERROR(SUM(X201:X206),"0")</f>
        <v>12</v>
      </c>
      <c r="Y207" s="194">
        <f>IFERROR(IF(Y201="",0,Y201),"0")+IFERROR(IF(Y202="",0,Y202),"0")+IFERROR(IF(Y203="",0,Y203),"0")+IFERROR(IF(Y204="",0,Y204),"0")+IFERROR(IF(Y205="",0,Y205),"0")+IFERROR(IF(Y206="",0,Y206),"0")</f>
        <v>0.186</v>
      </c>
      <c r="Z207" s="195"/>
      <c r="AA207" s="195"/>
    </row>
    <row r="208" spans="1:67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6"/>
      <c r="O208" s="216" t="s">
        <v>67</v>
      </c>
      <c r="P208" s="217"/>
      <c r="Q208" s="217"/>
      <c r="R208" s="217"/>
      <c r="S208" s="217"/>
      <c r="T208" s="217"/>
      <c r="U208" s="218"/>
      <c r="V208" s="37" t="s">
        <v>68</v>
      </c>
      <c r="W208" s="194">
        <f>IFERROR(SUMPRODUCT(W201:W206*H201:H206),"0")</f>
        <v>67.199999999999989</v>
      </c>
      <c r="X208" s="194">
        <f>IFERROR(SUMPRODUCT(X201:X206*H201:H206),"0")</f>
        <v>67.199999999999989</v>
      </c>
      <c r="Y208" s="37"/>
      <c r="Z208" s="195"/>
      <c r="AA208" s="195"/>
    </row>
    <row r="209" spans="1:67" ht="16.5" hidden="1" customHeight="1" x14ac:dyDescent="0.25">
      <c r="A209" s="203" t="s">
        <v>267</v>
      </c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186"/>
      <c r="AA209" s="186"/>
    </row>
    <row r="210" spans="1:67" ht="14.25" hidden="1" customHeight="1" x14ac:dyDescent="0.25">
      <c r="A210" s="207" t="s">
        <v>61</v>
      </c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185"/>
      <c r="AA210" s="185"/>
    </row>
    <row r="211" spans="1:67" ht="27" hidden="1" customHeight="1" x14ac:dyDescent="0.25">
      <c r="A211" s="54" t="s">
        <v>268</v>
      </c>
      <c r="B211" s="54" t="s">
        <v>269</v>
      </c>
      <c r="C211" s="31">
        <v>4301070915</v>
      </c>
      <c r="D211" s="196">
        <v>4607111035882</v>
      </c>
      <c r="E211" s="197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1"/>
      <c r="Q211" s="201"/>
      <c r="R211" s="201"/>
      <c r="S211" s="197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hidden="1" customHeight="1" x14ac:dyDescent="0.25">
      <c r="A212" s="54" t="s">
        <v>270</v>
      </c>
      <c r="B212" s="54" t="s">
        <v>271</v>
      </c>
      <c r="C212" s="31">
        <v>4301070921</v>
      </c>
      <c r="D212" s="196">
        <v>4607111035905</v>
      </c>
      <c r="E212" s="197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1"/>
      <c r="Q212" s="201"/>
      <c r="R212" s="201"/>
      <c r="S212" s="197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4301070917</v>
      </c>
      <c r="D213" s="196">
        <v>4607111035912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1"/>
      <c r="Q213" s="201"/>
      <c r="R213" s="201"/>
      <c r="S213" s="197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6">
        <v>4607111035929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1"/>
      <c r="Q214" s="201"/>
      <c r="R214" s="201"/>
      <c r="S214" s="197"/>
      <c r="T214" s="34"/>
      <c r="U214" s="34"/>
      <c r="V214" s="35" t="s">
        <v>66</v>
      </c>
      <c r="W214" s="192">
        <v>48</v>
      </c>
      <c r="X214" s="193">
        <f>IFERROR(IF(W214="","",W214),"")</f>
        <v>48</v>
      </c>
      <c r="Y214" s="36">
        <f>IFERROR(IF(W214="","",W214*0.0155),"")</f>
        <v>0.74399999999999999</v>
      </c>
      <c r="Z214" s="56"/>
      <c r="AA214" s="57"/>
      <c r="AE214" s="67"/>
      <c r="BB214" s="145" t="s">
        <v>1</v>
      </c>
      <c r="BL214" s="67">
        <f>IFERROR(W214*I214,"0")</f>
        <v>358.56</v>
      </c>
      <c r="BM214" s="67">
        <f>IFERROR(X214*I214,"0")</f>
        <v>358.56</v>
      </c>
      <c r="BN214" s="67">
        <f>IFERROR(W214/J214,"0")</f>
        <v>0.5714285714285714</v>
      </c>
      <c r="BO214" s="67">
        <f>IFERROR(X214/J214,"0")</f>
        <v>0.5714285714285714</v>
      </c>
    </row>
    <row r="215" spans="1:67" x14ac:dyDescent="0.2">
      <c r="A215" s="205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6"/>
      <c r="O215" s="216" t="s">
        <v>67</v>
      </c>
      <c r="P215" s="217"/>
      <c r="Q215" s="217"/>
      <c r="R215" s="217"/>
      <c r="S215" s="217"/>
      <c r="T215" s="217"/>
      <c r="U215" s="218"/>
      <c r="V215" s="37" t="s">
        <v>66</v>
      </c>
      <c r="W215" s="194">
        <f>IFERROR(SUM(W211:W214),"0")</f>
        <v>48</v>
      </c>
      <c r="X215" s="194">
        <f>IFERROR(SUM(X211:X214),"0")</f>
        <v>48</v>
      </c>
      <c r="Y215" s="194">
        <f>IFERROR(IF(Y211="",0,Y211),"0")+IFERROR(IF(Y212="",0,Y212),"0")+IFERROR(IF(Y213="",0,Y213),"0")+IFERROR(IF(Y214="",0,Y214),"0")</f>
        <v>0.74399999999999999</v>
      </c>
      <c r="Z215" s="195"/>
      <c r="AA215" s="195"/>
    </row>
    <row r="216" spans="1:67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6"/>
      <c r="O216" s="216" t="s">
        <v>67</v>
      </c>
      <c r="P216" s="217"/>
      <c r="Q216" s="217"/>
      <c r="R216" s="217"/>
      <c r="S216" s="217"/>
      <c r="T216" s="217"/>
      <c r="U216" s="218"/>
      <c r="V216" s="37" t="s">
        <v>68</v>
      </c>
      <c r="W216" s="194">
        <f>IFERROR(SUMPRODUCT(W211:W214*H211:H214),"0")</f>
        <v>345.6</v>
      </c>
      <c r="X216" s="194">
        <f>IFERROR(SUMPRODUCT(X211:X214*H211:H214),"0")</f>
        <v>345.6</v>
      </c>
      <c r="Y216" s="37"/>
      <c r="Z216" s="195"/>
      <c r="AA216" s="195"/>
    </row>
    <row r="217" spans="1:67" ht="16.5" hidden="1" customHeight="1" x14ac:dyDescent="0.25">
      <c r="A217" s="203" t="s">
        <v>276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6"/>
      <c r="AA217" s="186"/>
    </row>
    <row r="218" spans="1:67" ht="14.25" hidden="1" customHeight="1" x14ac:dyDescent="0.25">
      <c r="A218" s="207" t="s">
        <v>235</v>
      </c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185"/>
      <c r="AA218" s="185"/>
    </row>
    <row r="219" spans="1:67" ht="27" hidden="1" customHeight="1" x14ac:dyDescent="0.25">
      <c r="A219" s="54" t="s">
        <v>277</v>
      </c>
      <c r="B219" s="54" t="s">
        <v>278</v>
      </c>
      <c r="C219" s="31">
        <v>4301051320</v>
      </c>
      <c r="D219" s="196">
        <v>4680115881334</v>
      </c>
      <c r="E219" s="197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1"/>
      <c r="Q219" s="201"/>
      <c r="R219" s="201"/>
      <c r="S219" s="197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05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6"/>
      <c r="O220" s="216" t="s">
        <v>67</v>
      </c>
      <c r="P220" s="217"/>
      <c r="Q220" s="217"/>
      <c r="R220" s="217"/>
      <c r="S220" s="217"/>
      <c r="T220" s="217"/>
      <c r="U220" s="218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hidden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6"/>
      <c r="O221" s="216" t="s">
        <v>67</v>
      </c>
      <c r="P221" s="217"/>
      <c r="Q221" s="217"/>
      <c r="R221" s="217"/>
      <c r="S221" s="217"/>
      <c r="T221" s="217"/>
      <c r="U221" s="218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hidden="1" customHeight="1" x14ac:dyDescent="0.25">
      <c r="A222" s="203" t="s">
        <v>279</v>
      </c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186"/>
      <c r="AA222" s="186"/>
    </row>
    <row r="223" spans="1:67" ht="14.25" hidden="1" customHeight="1" x14ac:dyDescent="0.25">
      <c r="A223" s="207" t="s">
        <v>61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5"/>
      <c r="AA223" s="185"/>
    </row>
    <row r="224" spans="1:67" ht="16.5" hidden="1" customHeight="1" x14ac:dyDescent="0.25">
      <c r="A224" s="54" t="s">
        <v>280</v>
      </c>
      <c r="B224" s="54" t="s">
        <v>281</v>
      </c>
      <c r="C224" s="31">
        <v>4301071033</v>
      </c>
      <c r="D224" s="196">
        <v>4607111035332</v>
      </c>
      <c r="E224" s="197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318" t="s">
        <v>282</v>
      </c>
      <c r="P224" s="201"/>
      <c r="Q224" s="201"/>
      <c r="R224" s="201"/>
      <c r="S224" s="197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283</v>
      </c>
      <c r="B225" s="54" t="s">
        <v>284</v>
      </c>
      <c r="C225" s="31">
        <v>4301071000</v>
      </c>
      <c r="D225" s="196">
        <v>4607111038708</v>
      </c>
      <c r="E225" s="197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1"/>
      <c r="Q225" s="201"/>
      <c r="R225" s="201"/>
      <c r="S225" s="197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05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6"/>
      <c r="O226" s="216" t="s">
        <v>67</v>
      </c>
      <c r="P226" s="217"/>
      <c r="Q226" s="217"/>
      <c r="R226" s="217"/>
      <c r="S226" s="217"/>
      <c r="T226" s="217"/>
      <c r="U226" s="218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6"/>
      <c r="O227" s="216" t="s">
        <v>67</v>
      </c>
      <c r="P227" s="217"/>
      <c r="Q227" s="217"/>
      <c r="R227" s="217"/>
      <c r="S227" s="217"/>
      <c r="T227" s="217"/>
      <c r="U227" s="218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hidden="1" customHeight="1" x14ac:dyDescent="0.2">
      <c r="A228" s="281" t="s">
        <v>285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48"/>
      <c r="AA228" s="48"/>
    </row>
    <row r="229" spans="1:67" ht="16.5" hidden="1" customHeight="1" x14ac:dyDescent="0.25">
      <c r="A229" s="203" t="s">
        <v>286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6"/>
      <c r="AA229" s="186"/>
    </row>
    <row r="230" spans="1:67" ht="14.25" hidden="1" customHeight="1" x14ac:dyDescent="0.25">
      <c r="A230" s="207" t="s">
        <v>61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6">
        <v>4607111035899</v>
      </c>
      <c r="E231" s="197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7" t="s">
        <v>289</v>
      </c>
      <c r="P231" s="201"/>
      <c r="Q231" s="201"/>
      <c r="R231" s="201"/>
      <c r="S231" s="197"/>
      <c r="T231" s="34"/>
      <c r="U231" s="34"/>
      <c r="V231" s="35" t="s">
        <v>66</v>
      </c>
      <c r="W231" s="192">
        <v>252</v>
      </c>
      <c r="X231" s="193">
        <f>IFERROR(IF(W231="","",W231),"")</f>
        <v>252</v>
      </c>
      <c r="Y231" s="36">
        <f>IFERROR(IF(W231="","",W231*0.0155),"")</f>
        <v>3.9060000000000001</v>
      </c>
      <c r="Z231" s="56"/>
      <c r="AA231" s="57"/>
      <c r="AE231" s="67"/>
      <c r="BB231" s="149" t="s">
        <v>1</v>
      </c>
      <c r="BL231" s="67">
        <f>IFERROR(W231*I231,"0")</f>
        <v>1326.0239999999999</v>
      </c>
      <c r="BM231" s="67">
        <f>IFERROR(X231*I231,"0")</f>
        <v>1326.0239999999999</v>
      </c>
      <c r="BN231" s="67">
        <f>IFERROR(W231/J231,"0")</f>
        <v>3</v>
      </c>
      <c r="BO231" s="67">
        <f>IFERROR(X231/J231,"0")</f>
        <v>3</v>
      </c>
    </row>
    <row r="232" spans="1:67" x14ac:dyDescent="0.2">
      <c r="A232" s="205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6"/>
      <c r="O232" s="216" t="s">
        <v>67</v>
      </c>
      <c r="P232" s="217"/>
      <c r="Q232" s="217"/>
      <c r="R232" s="217"/>
      <c r="S232" s="217"/>
      <c r="T232" s="217"/>
      <c r="U232" s="218"/>
      <c r="V232" s="37" t="s">
        <v>66</v>
      </c>
      <c r="W232" s="194">
        <f>IFERROR(SUM(W231:W231),"0")</f>
        <v>252</v>
      </c>
      <c r="X232" s="194">
        <f>IFERROR(SUM(X231:X231),"0")</f>
        <v>252</v>
      </c>
      <c r="Y232" s="194">
        <f>IFERROR(IF(Y231="",0,Y231),"0")</f>
        <v>3.9060000000000001</v>
      </c>
      <c r="Z232" s="195"/>
      <c r="AA232" s="195"/>
    </row>
    <row r="233" spans="1:67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6"/>
      <c r="O233" s="216" t="s">
        <v>67</v>
      </c>
      <c r="P233" s="217"/>
      <c r="Q233" s="217"/>
      <c r="R233" s="217"/>
      <c r="S233" s="217"/>
      <c r="T233" s="217"/>
      <c r="U233" s="218"/>
      <c r="V233" s="37" t="s">
        <v>68</v>
      </c>
      <c r="W233" s="194">
        <f>IFERROR(SUMPRODUCT(W231:W231*H231:H231),"0")</f>
        <v>1260</v>
      </c>
      <c r="X233" s="194">
        <f>IFERROR(SUMPRODUCT(X231:X231*H231:H231),"0")</f>
        <v>1260</v>
      </c>
      <c r="Y233" s="37"/>
      <c r="Z233" s="195"/>
      <c r="AA233" s="195"/>
    </row>
    <row r="234" spans="1:67" ht="16.5" hidden="1" customHeight="1" x14ac:dyDescent="0.25">
      <c r="A234" s="203" t="s">
        <v>290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186"/>
      <c r="AA234" s="186"/>
    </row>
    <row r="235" spans="1:67" ht="14.25" hidden="1" customHeight="1" x14ac:dyDescent="0.25">
      <c r="A235" s="207" t="s">
        <v>61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5"/>
      <c r="AA235" s="185"/>
    </row>
    <row r="236" spans="1:67" ht="27" hidden="1" customHeight="1" x14ac:dyDescent="0.25">
      <c r="A236" s="54" t="s">
        <v>291</v>
      </c>
      <c r="B236" s="54" t="s">
        <v>292</v>
      </c>
      <c r="C236" s="31">
        <v>4301070870</v>
      </c>
      <c r="D236" s="196">
        <v>4607111036711</v>
      </c>
      <c r="E236" s="197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1"/>
      <c r="Q236" s="201"/>
      <c r="R236" s="201"/>
      <c r="S236" s="197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293</v>
      </c>
      <c r="B237" s="54" t="s">
        <v>294</v>
      </c>
      <c r="C237" s="31">
        <v>4301070991</v>
      </c>
      <c r="D237" s="196">
        <v>4607111038180</v>
      </c>
      <c r="E237" s="197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92" t="s">
        <v>295</v>
      </c>
      <c r="P237" s="201"/>
      <c r="Q237" s="201"/>
      <c r="R237" s="201"/>
      <c r="S237" s="197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05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6"/>
      <c r="O238" s="216" t="s">
        <v>67</v>
      </c>
      <c r="P238" s="217"/>
      <c r="Q238" s="217"/>
      <c r="R238" s="217"/>
      <c r="S238" s="217"/>
      <c r="T238" s="217"/>
      <c r="U238" s="218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6"/>
      <c r="O239" s="216" t="s">
        <v>67</v>
      </c>
      <c r="P239" s="217"/>
      <c r="Q239" s="217"/>
      <c r="R239" s="217"/>
      <c r="S239" s="217"/>
      <c r="T239" s="217"/>
      <c r="U239" s="218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hidden="1" customHeight="1" x14ac:dyDescent="0.2">
      <c r="A240" s="281" t="s">
        <v>296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48"/>
      <c r="AA240" s="48"/>
    </row>
    <row r="241" spans="1:67" ht="16.5" hidden="1" customHeight="1" x14ac:dyDescent="0.25">
      <c r="A241" s="203" t="s">
        <v>296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6"/>
      <c r="AA241" s="186"/>
    </row>
    <row r="242" spans="1:67" ht="14.25" hidden="1" customHeight="1" x14ac:dyDescent="0.25">
      <c r="A242" s="207" t="s">
        <v>61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6">
        <v>4640242181264</v>
      </c>
      <c r="E243" s="197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63" t="s">
        <v>299</v>
      </c>
      <c r="P243" s="201"/>
      <c r="Q243" s="201"/>
      <c r="R243" s="201"/>
      <c r="S243" s="197"/>
      <c r="T243" s="34"/>
      <c r="U243" s="34"/>
      <c r="V243" s="35" t="s">
        <v>66</v>
      </c>
      <c r="W243" s="192">
        <v>12</v>
      </c>
      <c r="X243" s="193">
        <f>IFERROR(IF(W243="","",W243),"")</f>
        <v>12</v>
      </c>
      <c r="Y243" s="36">
        <f>IFERROR(IF(W243="","",W243*0.0155),"")</f>
        <v>0.186</v>
      </c>
      <c r="Z243" s="56"/>
      <c r="AA243" s="57"/>
      <c r="AE243" s="67"/>
      <c r="BB243" s="152" t="s">
        <v>1</v>
      </c>
      <c r="BL243" s="67">
        <f>IFERROR(W243*I243,"0")</f>
        <v>87.36</v>
      </c>
      <c r="BM243" s="67">
        <f>IFERROR(X243*I243,"0")</f>
        <v>87.36</v>
      </c>
      <c r="BN243" s="67">
        <f>IFERROR(W243/J243,"0")</f>
        <v>0.14285714285714285</v>
      </c>
      <c r="BO243" s="67">
        <f>IFERROR(X243/J243,"0")</f>
        <v>0.14285714285714285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6">
        <v>4640242181325</v>
      </c>
      <c r="E244" s="197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8" t="s">
        <v>302</v>
      </c>
      <c r="P244" s="201"/>
      <c r="Q244" s="201"/>
      <c r="R244" s="201"/>
      <c r="S244" s="197"/>
      <c r="T244" s="34"/>
      <c r="U244" s="34"/>
      <c r="V244" s="35" t="s">
        <v>66</v>
      </c>
      <c r="W244" s="192">
        <v>12</v>
      </c>
      <c r="X244" s="193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hidden="1" customHeight="1" x14ac:dyDescent="0.25">
      <c r="A245" s="54" t="s">
        <v>303</v>
      </c>
      <c r="B245" s="54" t="s">
        <v>304</v>
      </c>
      <c r="C245" s="31">
        <v>4301070993</v>
      </c>
      <c r="D245" s="196">
        <v>4640242180670</v>
      </c>
      <c r="E245" s="197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31" t="s">
        <v>305</v>
      </c>
      <c r="P245" s="201"/>
      <c r="Q245" s="201"/>
      <c r="R245" s="201"/>
      <c r="S245" s="197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5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6"/>
      <c r="O246" s="216" t="s">
        <v>67</v>
      </c>
      <c r="P246" s="217"/>
      <c r="Q246" s="217"/>
      <c r="R246" s="217"/>
      <c r="S246" s="217"/>
      <c r="T246" s="217"/>
      <c r="U246" s="218"/>
      <c r="V246" s="37" t="s">
        <v>66</v>
      </c>
      <c r="W246" s="194">
        <f>IFERROR(SUM(W243:W245),"0")</f>
        <v>24</v>
      </c>
      <c r="X246" s="194">
        <f>IFERROR(SUM(X243:X245),"0")</f>
        <v>24</v>
      </c>
      <c r="Y246" s="194">
        <f>IFERROR(IF(Y243="",0,Y243),"0")+IFERROR(IF(Y244="",0,Y244),"0")+IFERROR(IF(Y245="",0,Y245),"0")</f>
        <v>0.372</v>
      </c>
      <c r="Z246" s="195"/>
      <c r="AA246" s="195"/>
    </row>
    <row r="247" spans="1:67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6"/>
      <c r="O247" s="216" t="s">
        <v>67</v>
      </c>
      <c r="P247" s="217"/>
      <c r="Q247" s="217"/>
      <c r="R247" s="217"/>
      <c r="S247" s="217"/>
      <c r="T247" s="217"/>
      <c r="U247" s="218"/>
      <c r="V247" s="37" t="s">
        <v>68</v>
      </c>
      <c r="W247" s="194">
        <f>IFERROR(SUMPRODUCT(W243:W245*H243:H245),"0")</f>
        <v>168</v>
      </c>
      <c r="X247" s="194">
        <f>IFERROR(SUMPRODUCT(X243:X245*H243:H245),"0")</f>
        <v>168</v>
      </c>
      <c r="Y247" s="37"/>
      <c r="Z247" s="195"/>
      <c r="AA247" s="195"/>
    </row>
    <row r="248" spans="1:67" ht="16.5" hidden="1" customHeight="1" x14ac:dyDescent="0.25">
      <c r="A248" s="203" t="s">
        <v>306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6"/>
      <c r="AA248" s="186"/>
    </row>
    <row r="249" spans="1:67" ht="14.25" hidden="1" customHeight="1" x14ac:dyDescent="0.25">
      <c r="A249" s="207" t="s">
        <v>133</v>
      </c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6">
        <v>4640242180427</v>
      </c>
      <c r="E250" s="197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49" t="s">
        <v>309</v>
      </c>
      <c r="P250" s="201"/>
      <c r="Q250" s="201"/>
      <c r="R250" s="201"/>
      <c r="S250" s="197"/>
      <c r="T250" s="34"/>
      <c r="U250" s="34"/>
      <c r="V250" s="35" t="s">
        <v>66</v>
      </c>
      <c r="W250" s="192">
        <v>270</v>
      </c>
      <c r="X250" s="193">
        <f>IFERROR(IF(W250="","",W250),"")</f>
        <v>270</v>
      </c>
      <c r="Y250" s="36">
        <f>IFERROR(IF(W250="","",W250*0.00502),"")</f>
        <v>1.3553999999999999</v>
      </c>
      <c r="Z250" s="56"/>
      <c r="AA250" s="57"/>
      <c r="AE250" s="67"/>
      <c r="BB250" s="155" t="s">
        <v>75</v>
      </c>
      <c r="BL250" s="67">
        <f>IFERROR(W250*I250,"0")</f>
        <v>517.04999999999995</v>
      </c>
      <c r="BM250" s="67">
        <f>IFERROR(X250*I250,"0")</f>
        <v>517.04999999999995</v>
      </c>
      <c r="BN250" s="67">
        <f>IFERROR(W250/J250,"0")</f>
        <v>1.1538461538461537</v>
      </c>
      <c r="BO250" s="67">
        <f>IFERROR(X250/J250,"0")</f>
        <v>1.1538461538461537</v>
      </c>
    </row>
    <row r="251" spans="1:67" x14ac:dyDescent="0.2">
      <c r="A251" s="205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6"/>
      <c r="O251" s="216" t="s">
        <v>67</v>
      </c>
      <c r="P251" s="217"/>
      <c r="Q251" s="217"/>
      <c r="R251" s="217"/>
      <c r="S251" s="217"/>
      <c r="T251" s="217"/>
      <c r="U251" s="218"/>
      <c r="V251" s="37" t="s">
        <v>66</v>
      </c>
      <c r="W251" s="194">
        <f>IFERROR(SUM(W250:W250),"0")</f>
        <v>270</v>
      </c>
      <c r="X251" s="194">
        <f>IFERROR(SUM(X250:X250),"0")</f>
        <v>270</v>
      </c>
      <c r="Y251" s="194">
        <f>IFERROR(IF(Y250="",0,Y250),"0")</f>
        <v>1.3553999999999999</v>
      </c>
      <c r="Z251" s="195"/>
      <c r="AA251" s="195"/>
    </row>
    <row r="252" spans="1:67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6"/>
      <c r="O252" s="216" t="s">
        <v>67</v>
      </c>
      <c r="P252" s="217"/>
      <c r="Q252" s="217"/>
      <c r="R252" s="217"/>
      <c r="S252" s="217"/>
      <c r="T252" s="217"/>
      <c r="U252" s="218"/>
      <c r="V252" s="37" t="s">
        <v>68</v>
      </c>
      <c r="W252" s="194">
        <f>IFERROR(SUMPRODUCT(W250:W250*H250:H250),"0")</f>
        <v>486</v>
      </c>
      <c r="X252" s="194">
        <f>IFERROR(SUMPRODUCT(X250:X250*H250:H250),"0")</f>
        <v>486</v>
      </c>
      <c r="Y252" s="37"/>
      <c r="Z252" s="195"/>
      <c r="AA252" s="195"/>
    </row>
    <row r="253" spans="1:67" ht="14.25" hidden="1" customHeight="1" x14ac:dyDescent="0.25">
      <c r="A253" s="207" t="s">
        <v>71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6">
        <v>4640242180397</v>
      </c>
      <c r="E254" s="197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9" t="s">
        <v>312</v>
      </c>
      <c r="P254" s="201"/>
      <c r="Q254" s="201"/>
      <c r="R254" s="201"/>
      <c r="S254" s="197"/>
      <c r="T254" s="34"/>
      <c r="U254" s="34"/>
      <c r="V254" s="35" t="s">
        <v>66</v>
      </c>
      <c r="W254" s="192">
        <v>120</v>
      </c>
      <c r="X254" s="193">
        <f>IFERROR(IF(W254="","",W254),"")</f>
        <v>120</v>
      </c>
      <c r="Y254" s="36">
        <f>IFERROR(IF(W254="","",W254*0.0155),"")</f>
        <v>1.8599999999999999</v>
      </c>
      <c r="Z254" s="56"/>
      <c r="AA254" s="57"/>
      <c r="AE254" s="67"/>
      <c r="BB254" s="156" t="s">
        <v>75</v>
      </c>
      <c r="BL254" s="67">
        <f>IFERROR(W254*I254,"0")</f>
        <v>751.19999999999993</v>
      </c>
      <c r="BM254" s="67">
        <f>IFERROR(X254*I254,"0")</f>
        <v>751.19999999999993</v>
      </c>
      <c r="BN254" s="67">
        <f>IFERROR(W254/J254,"0")</f>
        <v>1.4285714285714286</v>
      </c>
      <c r="BO254" s="67">
        <f>IFERROR(X254/J254,"0")</f>
        <v>1.4285714285714286</v>
      </c>
    </row>
    <row r="255" spans="1:67" ht="27" hidden="1" customHeight="1" x14ac:dyDescent="0.25">
      <c r="A255" s="54" t="s">
        <v>313</v>
      </c>
      <c r="B255" s="54" t="s">
        <v>314</v>
      </c>
      <c r="C255" s="31">
        <v>4301132104</v>
      </c>
      <c r="D255" s="196">
        <v>4640242181219</v>
      </c>
      <c r="E255" s="197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96" t="s">
        <v>315</v>
      </c>
      <c r="P255" s="201"/>
      <c r="Q255" s="201"/>
      <c r="R255" s="201"/>
      <c r="S255" s="197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5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6"/>
      <c r="O256" s="216" t="s">
        <v>67</v>
      </c>
      <c r="P256" s="217"/>
      <c r="Q256" s="217"/>
      <c r="R256" s="217"/>
      <c r="S256" s="217"/>
      <c r="T256" s="217"/>
      <c r="U256" s="218"/>
      <c r="V256" s="37" t="s">
        <v>66</v>
      </c>
      <c r="W256" s="194">
        <f>IFERROR(SUM(W254:W255),"0")</f>
        <v>120</v>
      </c>
      <c r="X256" s="194">
        <f>IFERROR(SUM(X254:X255),"0")</f>
        <v>120</v>
      </c>
      <c r="Y256" s="194">
        <f>IFERROR(IF(Y254="",0,Y254),"0")+IFERROR(IF(Y255="",0,Y255),"0")</f>
        <v>1.8599999999999999</v>
      </c>
      <c r="Z256" s="195"/>
      <c r="AA256" s="195"/>
    </row>
    <row r="257" spans="1:67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6"/>
      <c r="O257" s="216" t="s">
        <v>67</v>
      </c>
      <c r="P257" s="217"/>
      <c r="Q257" s="217"/>
      <c r="R257" s="217"/>
      <c r="S257" s="217"/>
      <c r="T257" s="217"/>
      <c r="U257" s="218"/>
      <c r="V257" s="37" t="s">
        <v>68</v>
      </c>
      <c r="W257" s="194">
        <f>IFERROR(SUMPRODUCT(W254:W255*H254:H255),"0")</f>
        <v>720</v>
      </c>
      <c r="X257" s="194">
        <f>IFERROR(SUMPRODUCT(X254:X255*H254:H255),"0")</f>
        <v>720</v>
      </c>
      <c r="Y257" s="37"/>
      <c r="Z257" s="195"/>
      <c r="AA257" s="195"/>
    </row>
    <row r="258" spans="1:67" ht="14.25" hidden="1" customHeight="1" x14ac:dyDescent="0.25">
      <c r="A258" s="207" t="s">
        <v>151</v>
      </c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185"/>
      <c r="AA258" s="185"/>
    </row>
    <row r="259" spans="1:67" ht="27" hidden="1" customHeight="1" x14ac:dyDescent="0.25">
      <c r="A259" s="54" t="s">
        <v>316</v>
      </c>
      <c r="B259" s="54" t="s">
        <v>317</v>
      </c>
      <c r="C259" s="31">
        <v>4301136028</v>
      </c>
      <c r="D259" s="196">
        <v>4640242180304</v>
      </c>
      <c r="E259" s="197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1" t="s">
        <v>318</v>
      </c>
      <c r="P259" s="201"/>
      <c r="Q259" s="201"/>
      <c r="R259" s="201"/>
      <c r="S259" s="197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hidden="1" customHeight="1" x14ac:dyDescent="0.25">
      <c r="A260" s="54" t="s">
        <v>319</v>
      </c>
      <c r="B260" s="54" t="s">
        <v>320</v>
      </c>
      <c r="C260" s="31">
        <v>4301136027</v>
      </c>
      <c r="D260" s="196">
        <v>4640242180298</v>
      </c>
      <c r="E260" s="197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01"/>
      <c r="Q260" s="201"/>
      <c r="R260" s="201"/>
      <c r="S260" s="197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6">
        <v>4640242180236</v>
      </c>
      <c r="E261" s="197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13" t="s">
        <v>323</v>
      </c>
      <c r="P261" s="201"/>
      <c r="Q261" s="201"/>
      <c r="R261" s="201"/>
      <c r="S261" s="197"/>
      <c r="T261" s="34"/>
      <c r="U261" s="34"/>
      <c r="V261" s="35" t="s">
        <v>66</v>
      </c>
      <c r="W261" s="192">
        <v>240</v>
      </c>
      <c r="X261" s="193">
        <f>IFERROR(IF(W261="","",W261),"")</f>
        <v>240</v>
      </c>
      <c r="Y261" s="36">
        <f>IFERROR(IF(W261="","",W261*0.0155),"")</f>
        <v>3.7199999999999998</v>
      </c>
      <c r="Z261" s="56"/>
      <c r="AA261" s="57"/>
      <c r="AE261" s="67"/>
      <c r="BB261" s="160" t="s">
        <v>75</v>
      </c>
      <c r="BL261" s="67">
        <f>IFERROR(W261*I261,"0")</f>
        <v>1256.4000000000001</v>
      </c>
      <c r="BM261" s="67">
        <f>IFERROR(X261*I261,"0")</f>
        <v>1256.4000000000001</v>
      </c>
      <c r="BN261" s="67">
        <f>IFERROR(W261/J261,"0")</f>
        <v>2.8571428571428572</v>
      </c>
      <c r="BO261" s="67">
        <f>IFERROR(X261/J261,"0")</f>
        <v>2.8571428571428572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4301136029</v>
      </c>
      <c r="D262" s="196">
        <v>4640242180410</v>
      </c>
      <c r="E262" s="197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01"/>
      <c r="Q262" s="201"/>
      <c r="R262" s="201"/>
      <c r="S262" s="197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5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6"/>
      <c r="O263" s="216" t="s">
        <v>67</v>
      </c>
      <c r="P263" s="217"/>
      <c r="Q263" s="217"/>
      <c r="R263" s="217"/>
      <c r="S263" s="217"/>
      <c r="T263" s="217"/>
      <c r="U263" s="218"/>
      <c r="V263" s="37" t="s">
        <v>66</v>
      </c>
      <c r="W263" s="194">
        <f>IFERROR(SUM(W259:W262),"0")</f>
        <v>240</v>
      </c>
      <c r="X263" s="194">
        <f>IFERROR(SUM(X259:X262),"0")</f>
        <v>240</v>
      </c>
      <c r="Y263" s="194">
        <f>IFERROR(IF(Y259="",0,Y259),"0")+IFERROR(IF(Y260="",0,Y260),"0")+IFERROR(IF(Y261="",0,Y261),"0")+IFERROR(IF(Y262="",0,Y262),"0")</f>
        <v>3.7199999999999998</v>
      </c>
      <c r="Z263" s="195"/>
      <c r="AA263" s="195"/>
    </row>
    <row r="264" spans="1:67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6"/>
      <c r="O264" s="216" t="s">
        <v>67</v>
      </c>
      <c r="P264" s="217"/>
      <c r="Q264" s="217"/>
      <c r="R264" s="217"/>
      <c r="S264" s="217"/>
      <c r="T264" s="217"/>
      <c r="U264" s="218"/>
      <c r="V264" s="37" t="s">
        <v>68</v>
      </c>
      <c r="W264" s="194">
        <f>IFERROR(SUMPRODUCT(W259:W262*H259:H262),"0")</f>
        <v>1200</v>
      </c>
      <c r="X264" s="194">
        <f>IFERROR(SUMPRODUCT(X259:X262*H259:H262),"0")</f>
        <v>1200</v>
      </c>
      <c r="Y264" s="37"/>
      <c r="Z264" s="195"/>
      <c r="AA264" s="195"/>
    </row>
    <row r="265" spans="1:67" ht="14.25" hidden="1" customHeight="1" x14ac:dyDescent="0.25">
      <c r="A265" s="207" t="s">
        <v>129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6">
        <v>4640242180373</v>
      </c>
      <c r="E266" s="197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6" t="s">
        <v>328</v>
      </c>
      <c r="P266" s="201"/>
      <c r="Q266" s="201"/>
      <c r="R266" s="201"/>
      <c r="S266" s="197"/>
      <c r="T266" s="34"/>
      <c r="U266" s="34"/>
      <c r="V266" s="35" t="s">
        <v>66</v>
      </c>
      <c r="W266" s="192">
        <v>28</v>
      </c>
      <c r="X266" s="193">
        <f t="shared" ref="X266:X286" si="24">IFERROR(IF(W266="","",W266),"")</f>
        <v>28</v>
      </c>
      <c r="Y266" s="36">
        <f t="shared" ref="Y266:Y271" si="25">IFERROR(IF(W266="","",W266*0.00936),"")</f>
        <v>0.26207999999999998</v>
      </c>
      <c r="Z266" s="56"/>
      <c r="AA266" s="57"/>
      <c r="AE266" s="67"/>
      <c r="BB266" s="162" t="s">
        <v>75</v>
      </c>
      <c r="BL266" s="67">
        <f t="shared" ref="BL266:BL286" si="26">IFERROR(W266*I266,"0")</f>
        <v>89.376000000000005</v>
      </c>
      <c r="BM266" s="67">
        <f t="shared" ref="BM266:BM286" si="27">IFERROR(X266*I266,"0")</f>
        <v>89.376000000000005</v>
      </c>
      <c r="BN266" s="67">
        <f t="shared" ref="BN266:BN286" si="28">IFERROR(W266/J266,"0")</f>
        <v>0.22222222222222221</v>
      </c>
      <c r="BO266" s="67">
        <f t="shared" ref="BO266:BO286" si="29">IFERROR(X266/J266,"0")</f>
        <v>0.22222222222222221</v>
      </c>
    </row>
    <row r="267" spans="1:67" ht="27" hidden="1" customHeight="1" x14ac:dyDescent="0.25">
      <c r="A267" s="54" t="s">
        <v>329</v>
      </c>
      <c r="B267" s="54" t="s">
        <v>330</v>
      </c>
      <c r="C267" s="31">
        <v>4301135195</v>
      </c>
      <c r="D267" s="196">
        <v>4640242180366</v>
      </c>
      <c r="E267" s="197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2" t="s">
        <v>331</v>
      </c>
      <c r="P267" s="201"/>
      <c r="Q267" s="201"/>
      <c r="R267" s="201"/>
      <c r="S267" s="197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4301135188</v>
      </c>
      <c r="D268" s="196">
        <v>4640242180335</v>
      </c>
      <c r="E268" s="197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56" t="s">
        <v>334</v>
      </c>
      <c r="P268" s="201"/>
      <c r="Q268" s="201"/>
      <c r="R268" s="201"/>
      <c r="S268" s="197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hidden="1" customHeight="1" x14ac:dyDescent="0.25">
      <c r="A269" s="54" t="s">
        <v>335</v>
      </c>
      <c r="B269" s="54" t="s">
        <v>336</v>
      </c>
      <c r="C269" s="31">
        <v>4301135189</v>
      </c>
      <c r="D269" s="196">
        <v>4640242180342</v>
      </c>
      <c r="E269" s="197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5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01"/>
      <c r="Q269" s="201"/>
      <c r="R269" s="201"/>
      <c r="S269" s="197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4301135190</v>
      </c>
      <c r="D270" s="196">
        <v>4640242180359</v>
      </c>
      <c r="E270" s="197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2" t="s">
        <v>339</v>
      </c>
      <c r="P270" s="201"/>
      <c r="Q270" s="201"/>
      <c r="R270" s="201"/>
      <c r="S270" s="197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4301135187</v>
      </c>
      <c r="D271" s="196">
        <v>4640242180328</v>
      </c>
      <c r="E271" s="197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2" t="s">
        <v>342</v>
      </c>
      <c r="P271" s="201"/>
      <c r="Q271" s="201"/>
      <c r="R271" s="201"/>
      <c r="S271" s="197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6">
        <v>4640242180311</v>
      </c>
      <c r="E272" s="197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35" t="s">
        <v>345</v>
      </c>
      <c r="P272" s="201"/>
      <c r="Q272" s="201"/>
      <c r="R272" s="201"/>
      <c r="S272" s="197"/>
      <c r="T272" s="34"/>
      <c r="U272" s="34"/>
      <c r="V272" s="35" t="s">
        <v>66</v>
      </c>
      <c r="W272" s="192">
        <v>24</v>
      </c>
      <c r="X272" s="193">
        <f t="shared" si="24"/>
        <v>24</v>
      </c>
      <c r="Y272" s="36">
        <f>IFERROR(IF(W272="","",W272*0.0155),"")</f>
        <v>0.372</v>
      </c>
      <c r="Z272" s="56"/>
      <c r="AA272" s="57"/>
      <c r="AE272" s="67"/>
      <c r="BB272" s="168" t="s">
        <v>75</v>
      </c>
      <c r="BL272" s="67">
        <f t="shared" si="26"/>
        <v>137.64000000000001</v>
      </c>
      <c r="BM272" s="67">
        <f t="shared" si="27"/>
        <v>137.64000000000001</v>
      </c>
      <c r="BN272" s="67">
        <f t="shared" si="28"/>
        <v>0.2857142857142857</v>
      </c>
      <c r="BO272" s="67">
        <f t="shared" si="29"/>
        <v>0.2857142857142857</v>
      </c>
    </row>
    <row r="273" spans="1:67" ht="27" hidden="1" customHeight="1" x14ac:dyDescent="0.25">
      <c r="A273" s="54" t="s">
        <v>346</v>
      </c>
      <c r="B273" s="54" t="s">
        <v>347</v>
      </c>
      <c r="C273" s="31">
        <v>4301135194</v>
      </c>
      <c r="D273" s="196">
        <v>4640242180380</v>
      </c>
      <c r="E273" s="197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53" t="s">
        <v>348</v>
      </c>
      <c r="P273" s="201"/>
      <c r="Q273" s="201"/>
      <c r="R273" s="201"/>
      <c r="S273" s="197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6">
        <v>4640242180380</v>
      </c>
      <c r="E274" s="197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36" t="s">
        <v>351</v>
      </c>
      <c r="P274" s="201"/>
      <c r="Q274" s="201"/>
      <c r="R274" s="201"/>
      <c r="S274" s="197"/>
      <c r="T274" s="34"/>
      <c r="U274" s="34"/>
      <c r="V274" s="35" t="s">
        <v>66</v>
      </c>
      <c r="W274" s="192">
        <v>56</v>
      </c>
      <c r="X274" s="193">
        <f t="shared" si="24"/>
        <v>56</v>
      </c>
      <c r="Y274" s="36">
        <f>IFERROR(IF(W274="","",W274*0.00936),"")</f>
        <v>0.52415999999999996</v>
      </c>
      <c r="Z274" s="56"/>
      <c r="AA274" s="57"/>
      <c r="AE274" s="67"/>
      <c r="BB274" s="170" t="s">
        <v>75</v>
      </c>
      <c r="BL274" s="67">
        <f t="shared" si="26"/>
        <v>217.952</v>
      </c>
      <c r="BM274" s="67">
        <f t="shared" si="27"/>
        <v>217.952</v>
      </c>
      <c r="BN274" s="67">
        <f t="shared" si="28"/>
        <v>0.44444444444444442</v>
      </c>
      <c r="BO274" s="67">
        <f t="shared" si="29"/>
        <v>0.44444444444444442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4301135320</v>
      </c>
      <c r="D275" s="196">
        <v>4640242181592</v>
      </c>
      <c r="E275" s="197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354</v>
      </c>
      <c r="P275" s="201"/>
      <c r="Q275" s="201"/>
      <c r="R275" s="201"/>
      <c r="S275" s="197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4301135193</v>
      </c>
      <c r="D276" s="196">
        <v>4640242180403</v>
      </c>
      <c r="E276" s="197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4" t="s">
        <v>357</v>
      </c>
      <c r="P276" s="201"/>
      <c r="Q276" s="201"/>
      <c r="R276" s="201"/>
      <c r="S276" s="197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4301135304</v>
      </c>
      <c r="D277" s="196">
        <v>4640242181240</v>
      </c>
      <c r="E277" s="197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7" t="s">
        <v>360</v>
      </c>
      <c r="P277" s="201"/>
      <c r="Q277" s="201"/>
      <c r="R277" s="201"/>
      <c r="S277" s="197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6">
        <v>4640242181318</v>
      </c>
      <c r="E278" s="197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4" t="s">
        <v>363</v>
      </c>
      <c r="P278" s="201"/>
      <c r="Q278" s="201"/>
      <c r="R278" s="201"/>
      <c r="S278" s="197"/>
      <c r="T278" s="34"/>
      <c r="U278" s="34"/>
      <c r="V278" s="35" t="s">
        <v>66</v>
      </c>
      <c r="W278" s="192">
        <v>14</v>
      </c>
      <c r="X278" s="193">
        <f t="shared" si="24"/>
        <v>14</v>
      </c>
      <c r="Y278" s="36">
        <f>IFERROR(IF(W278="","",W278*0.00936),"")</f>
        <v>0.13103999999999999</v>
      </c>
      <c r="Z278" s="56"/>
      <c r="AA278" s="57"/>
      <c r="AE278" s="67"/>
      <c r="BB278" s="174" t="s">
        <v>75</v>
      </c>
      <c r="BL278" s="67">
        <f t="shared" si="26"/>
        <v>41.832000000000001</v>
      </c>
      <c r="BM278" s="67">
        <f t="shared" si="27"/>
        <v>41.832000000000001</v>
      </c>
      <c r="BN278" s="67">
        <f t="shared" si="28"/>
        <v>0.1111111111111111</v>
      </c>
      <c r="BO278" s="67">
        <f t="shared" si="29"/>
        <v>0.1111111111111111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6">
        <v>4640242181578</v>
      </c>
      <c r="E279" s="197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31" t="s">
        <v>366</v>
      </c>
      <c r="P279" s="201"/>
      <c r="Q279" s="201"/>
      <c r="R279" s="201"/>
      <c r="S279" s="197"/>
      <c r="T279" s="34"/>
      <c r="U279" s="34"/>
      <c r="V279" s="35" t="s">
        <v>66</v>
      </c>
      <c r="W279" s="192">
        <v>18</v>
      </c>
      <c r="X279" s="193">
        <f t="shared" si="24"/>
        <v>18</v>
      </c>
      <c r="Y279" s="36">
        <f>IFERROR(IF(W279="","",W279*0.00502),"")</f>
        <v>9.0359999999999996E-2</v>
      </c>
      <c r="Z279" s="56"/>
      <c r="AA279" s="57"/>
      <c r="AE279" s="67"/>
      <c r="BB279" s="175" t="s">
        <v>75</v>
      </c>
      <c r="BL279" s="67">
        <f t="shared" si="26"/>
        <v>51.21</v>
      </c>
      <c r="BM279" s="67">
        <f t="shared" si="27"/>
        <v>51.21</v>
      </c>
      <c r="BN279" s="67">
        <f t="shared" si="28"/>
        <v>7.6923076923076927E-2</v>
      </c>
      <c r="BO279" s="67">
        <f t="shared" si="29"/>
        <v>7.6923076923076927E-2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6">
        <v>4640242181394</v>
      </c>
      <c r="E280" s="197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65" t="s">
        <v>369</v>
      </c>
      <c r="P280" s="201"/>
      <c r="Q280" s="201"/>
      <c r="R280" s="201"/>
      <c r="S280" s="197"/>
      <c r="T280" s="34"/>
      <c r="U280" s="34"/>
      <c r="V280" s="35" t="s">
        <v>66</v>
      </c>
      <c r="W280" s="192">
        <v>18</v>
      </c>
      <c r="X280" s="193">
        <f t="shared" si="24"/>
        <v>18</v>
      </c>
      <c r="Y280" s="36">
        <f>IFERROR(IF(W280="","",W280*0.00502),"")</f>
        <v>9.0359999999999996E-2</v>
      </c>
      <c r="Z280" s="56"/>
      <c r="AA280" s="57"/>
      <c r="AE280" s="67"/>
      <c r="BB280" s="176" t="s">
        <v>75</v>
      </c>
      <c r="BL280" s="67">
        <f t="shared" si="26"/>
        <v>51.21</v>
      </c>
      <c r="BM280" s="67">
        <f t="shared" si="27"/>
        <v>51.21</v>
      </c>
      <c r="BN280" s="67">
        <f t="shared" si="28"/>
        <v>7.6923076923076927E-2</v>
      </c>
      <c r="BO280" s="67">
        <f t="shared" si="29"/>
        <v>7.6923076923076927E-2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4301135309</v>
      </c>
      <c r="D281" s="196">
        <v>4640242181332</v>
      </c>
      <c r="E281" s="197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2" t="s">
        <v>372</v>
      </c>
      <c r="P281" s="201"/>
      <c r="Q281" s="201"/>
      <c r="R281" s="201"/>
      <c r="S281" s="197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4301135308</v>
      </c>
      <c r="D282" s="196">
        <v>4640242181349</v>
      </c>
      <c r="E282" s="197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66" t="s">
        <v>375</v>
      </c>
      <c r="P282" s="201"/>
      <c r="Q282" s="201"/>
      <c r="R282" s="201"/>
      <c r="S282" s="197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4301135307</v>
      </c>
      <c r="D283" s="196">
        <v>4640242181370</v>
      </c>
      <c r="E283" s="197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3" t="s">
        <v>378</v>
      </c>
      <c r="P283" s="201"/>
      <c r="Q283" s="201"/>
      <c r="R283" s="201"/>
      <c r="S283" s="197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4301135318</v>
      </c>
      <c r="D284" s="196">
        <v>4607111037480</v>
      </c>
      <c r="E284" s="197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1" t="s">
        <v>381</v>
      </c>
      <c r="P284" s="201"/>
      <c r="Q284" s="201"/>
      <c r="R284" s="201"/>
      <c r="S284" s="197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4301135319</v>
      </c>
      <c r="D285" s="196">
        <v>4607111037473</v>
      </c>
      <c r="E285" s="197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201"/>
      <c r="Q285" s="201"/>
      <c r="R285" s="201"/>
      <c r="S285" s="197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4301135198</v>
      </c>
      <c r="D286" s="196">
        <v>4640242180663</v>
      </c>
      <c r="E286" s="197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8" t="s">
        <v>387</v>
      </c>
      <c r="P286" s="201"/>
      <c r="Q286" s="201"/>
      <c r="R286" s="201"/>
      <c r="S286" s="197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5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6"/>
      <c r="O287" s="216" t="s">
        <v>67</v>
      </c>
      <c r="P287" s="217"/>
      <c r="Q287" s="217"/>
      <c r="R287" s="217"/>
      <c r="S287" s="217"/>
      <c r="T287" s="217"/>
      <c r="U287" s="218"/>
      <c r="V287" s="37" t="s">
        <v>66</v>
      </c>
      <c r="W287" s="194">
        <f>IFERROR(SUM(W266:W286),"0")</f>
        <v>158</v>
      </c>
      <c r="X287" s="194">
        <f>IFERROR(SUM(X266:X286),"0")</f>
        <v>158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1.47</v>
      </c>
      <c r="Z287" s="195"/>
      <c r="AA287" s="195"/>
    </row>
    <row r="288" spans="1:67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6"/>
      <c r="O288" s="216" t="s">
        <v>67</v>
      </c>
      <c r="P288" s="217"/>
      <c r="Q288" s="217"/>
      <c r="R288" s="217"/>
      <c r="S288" s="217"/>
      <c r="T288" s="217"/>
      <c r="U288" s="218"/>
      <c r="V288" s="37" t="s">
        <v>68</v>
      </c>
      <c r="W288" s="194">
        <f>IFERROR(SUMPRODUCT(W266:W286*H266:H286),"0")</f>
        <v>558.20000000000005</v>
      </c>
      <c r="X288" s="194">
        <f>IFERROR(SUMPRODUCT(X266:X286*H266:H286),"0")</f>
        <v>558.20000000000005</v>
      </c>
      <c r="Y288" s="37"/>
      <c r="Z288" s="195"/>
      <c r="AA288" s="195"/>
    </row>
    <row r="289" spans="1:36" ht="15" customHeight="1" x14ac:dyDescent="0.2">
      <c r="A289" s="286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40"/>
      <c r="O289" s="327" t="s">
        <v>388</v>
      </c>
      <c r="P289" s="245"/>
      <c r="Q289" s="245"/>
      <c r="R289" s="245"/>
      <c r="S289" s="245"/>
      <c r="T289" s="245"/>
      <c r="U289" s="246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13178.480000000001</v>
      </c>
      <c r="X289" s="194">
        <f>IFERROR(X24+X33+X41+X51+X62+X68+X73+X79+X89+X96+X104+X110+X116+X123+X128+X134+X139+X145+X150+X158+X163+X170+X175+X180+X185+X191+X198+X208+X216+X221+X227+X233+X239+X247+X252+X257+X264+X288,"0")</f>
        <v>13178.480000000001</v>
      </c>
      <c r="Y289" s="37"/>
      <c r="Z289" s="195"/>
      <c r="AA289" s="195"/>
    </row>
    <row r="290" spans="1:36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40"/>
      <c r="O290" s="327" t="s">
        <v>389</v>
      </c>
      <c r="P290" s="245"/>
      <c r="Q290" s="245"/>
      <c r="R290" s="245"/>
      <c r="S290" s="245"/>
      <c r="T290" s="245"/>
      <c r="U290" s="246"/>
      <c r="V290" s="37" t="s">
        <v>68</v>
      </c>
      <c r="W290" s="194">
        <f>IFERROR(SUM(BL22:BL286),"0")</f>
        <v>14324.001199999997</v>
      </c>
      <c r="X290" s="194">
        <f>IFERROR(SUM(BM22:BM286),"0")</f>
        <v>14324.001199999997</v>
      </c>
      <c r="Y290" s="37"/>
      <c r="Z290" s="195"/>
      <c r="AA290" s="195"/>
    </row>
    <row r="291" spans="1:36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40"/>
      <c r="O291" s="327" t="s">
        <v>390</v>
      </c>
      <c r="P291" s="245"/>
      <c r="Q291" s="245"/>
      <c r="R291" s="245"/>
      <c r="S291" s="245"/>
      <c r="T291" s="245"/>
      <c r="U291" s="246"/>
      <c r="V291" s="37" t="s">
        <v>391</v>
      </c>
      <c r="W291" s="38">
        <f>ROUNDUP(SUM(BN22:BN286),0)</f>
        <v>34</v>
      </c>
      <c r="X291" s="38">
        <f>ROUNDUP(SUM(BO22:BO286),0)</f>
        <v>34</v>
      </c>
      <c r="Y291" s="37"/>
      <c r="Z291" s="195"/>
      <c r="AA291" s="195"/>
    </row>
    <row r="292" spans="1:36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40"/>
      <c r="O292" s="327" t="s">
        <v>392</v>
      </c>
      <c r="P292" s="245"/>
      <c r="Q292" s="245"/>
      <c r="R292" s="245"/>
      <c r="S292" s="245"/>
      <c r="T292" s="245"/>
      <c r="U292" s="246"/>
      <c r="V292" s="37" t="s">
        <v>68</v>
      </c>
      <c r="W292" s="194">
        <f>GrossWeightTotal+PalletQtyTotal*25</f>
        <v>15174.001199999997</v>
      </c>
      <c r="X292" s="194">
        <f>GrossWeightTotalR+PalletQtyTotalR*25</f>
        <v>15174.001199999997</v>
      </c>
      <c r="Y292" s="37"/>
      <c r="Z292" s="195"/>
      <c r="AA292" s="195"/>
    </row>
    <row r="293" spans="1:36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40"/>
      <c r="O293" s="327" t="s">
        <v>393</v>
      </c>
      <c r="P293" s="245"/>
      <c r="Q293" s="245"/>
      <c r="R293" s="245"/>
      <c r="S293" s="245"/>
      <c r="T293" s="245"/>
      <c r="U293" s="246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3074</v>
      </c>
      <c r="X293" s="194">
        <f>IFERROR(X23+X32+X40+X50+X61+X67+X72+X78+X88+X95+X103+X109+X115+X122+X127+X133+X138+X144+X149+X157+X162+X169+X174+X179+X184+X190+X197+X207+X215+X220+X226+X232+X238+X246+X251+X256+X263+X287,"0")</f>
        <v>3074</v>
      </c>
      <c r="Y293" s="37"/>
      <c r="Z293" s="195"/>
      <c r="AA293" s="195"/>
    </row>
    <row r="294" spans="1:36" ht="14.25" hidden="1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40"/>
      <c r="O294" s="327" t="s">
        <v>394</v>
      </c>
      <c r="P294" s="245"/>
      <c r="Q294" s="245"/>
      <c r="R294" s="245"/>
      <c r="S294" s="245"/>
      <c r="T294" s="245"/>
      <c r="U294" s="246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42.626000000000005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198" t="s">
        <v>69</v>
      </c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5"/>
      <c r="T296" s="198" t="s">
        <v>201</v>
      </c>
      <c r="U296" s="214"/>
      <c r="V296" s="215"/>
      <c r="W296" s="198" t="s">
        <v>226</v>
      </c>
      <c r="X296" s="214"/>
      <c r="Y296" s="214"/>
      <c r="Z296" s="215"/>
      <c r="AA296" s="198" t="s">
        <v>243</v>
      </c>
      <c r="AB296" s="214"/>
      <c r="AC296" s="214"/>
      <c r="AD296" s="214"/>
      <c r="AE296" s="214"/>
      <c r="AF296" s="215"/>
      <c r="AG296" s="198" t="s">
        <v>285</v>
      </c>
      <c r="AH296" s="215"/>
      <c r="AI296" s="198" t="s">
        <v>296</v>
      </c>
      <c r="AJ296" s="215"/>
    </row>
    <row r="297" spans="1:36" ht="14.25" customHeight="1" thickTop="1" x14ac:dyDescent="0.2">
      <c r="A297" s="211" t="s">
        <v>397</v>
      </c>
      <c r="B297" s="198" t="s">
        <v>60</v>
      </c>
      <c r="C297" s="198" t="s">
        <v>70</v>
      </c>
      <c r="D297" s="198" t="s">
        <v>82</v>
      </c>
      <c r="E297" s="198" t="s">
        <v>92</v>
      </c>
      <c r="F297" s="198" t="s">
        <v>107</v>
      </c>
      <c r="G297" s="198" t="s">
        <v>122</v>
      </c>
      <c r="H297" s="198" t="s">
        <v>128</v>
      </c>
      <c r="I297" s="198" t="s">
        <v>132</v>
      </c>
      <c r="J297" s="198" t="s">
        <v>138</v>
      </c>
      <c r="K297" s="198" t="s">
        <v>151</v>
      </c>
      <c r="L297" s="198" t="s">
        <v>158</v>
      </c>
      <c r="M297" s="184"/>
      <c r="N297" s="198" t="s">
        <v>167</v>
      </c>
      <c r="O297" s="198" t="s">
        <v>172</v>
      </c>
      <c r="P297" s="198" t="s">
        <v>179</v>
      </c>
      <c r="Q297" s="198" t="s">
        <v>187</v>
      </c>
      <c r="R297" s="198" t="s">
        <v>190</v>
      </c>
      <c r="S297" s="198" t="s">
        <v>198</v>
      </c>
      <c r="T297" s="198" t="s">
        <v>202</v>
      </c>
      <c r="U297" s="198" t="s">
        <v>206</v>
      </c>
      <c r="V297" s="198" t="s">
        <v>209</v>
      </c>
      <c r="W297" s="198" t="s">
        <v>227</v>
      </c>
      <c r="X297" s="198" t="s">
        <v>232</v>
      </c>
      <c r="Y297" s="198" t="s">
        <v>226</v>
      </c>
      <c r="Z297" s="198" t="s">
        <v>240</v>
      </c>
      <c r="AA297" s="198" t="s">
        <v>244</v>
      </c>
      <c r="AB297" s="198" t="s">
        <v>247</v>
      </c>
      <c r="AC297" s="198" t="s">
        <v>254</v>
      </c>
      <c r="AD297" s="198" t="s">
        <v>267</v>
      </c>
      <c r="AE297" s="198" t="s">
        <v>276</v>
      </c>
      <c r="AF297" s="198" t="s">
        <v>279</v>
      </c>
      <c r="AG297" s="198" t="s">
        <v>286</v>
      </c>
      <c r="AH297" s="198" t="s">
        <v>290</v>
      </c>
      <c r="AI297" s="198" t="s">
        <v>296</v>
      </c>
      <c r="AJ297" s="198" t="s">
        <v>306</v>
      </c>
    </row>
    <row r="298" spans="1:36" ht="13.5" customHeight="1" thickBot="1" x14ac:dyDescent="0.25">
      <c r="A298" s="212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84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273</v>
      </c>
      <c r="D299" s="46">
        <f>IFERROR(W36*H36,"0")+IFERROR(W37*H37,"0")+IFERROR(W38*H38,"0")+IFERROR(W39*H39,"0")</f>
        <v>216</v>
      </c>
      <c r="E299" s="46">
        <f>IFERROR(W44*H44,"0")+IFERROR(W45*H45,"0")+IFERROR(W46*H46,"0")+IFERROR(W47*H47,"0")+IFERROR(W48*H48,"0")+IFERROR(W49*H49,"0")</f>
        <v>12</v>
      </c>
      <c r="F299" s="46">
        <f>IFERROR(W54*H54,"0")+IFERROR(W55*H55,"0")+IFERROR(W56*H56,"0")+IFERROR(W57*H57,"0")+IFERROR(W58*H58,"0")+IFERROR(W59*H59,"0")+IFERROR(W60*H60,"0")</f>
        <v>777.6</v>
      </c>
      <c r="G299" s="46">
        <f>IFERROR(W65*H65,"0")+IFERROR(W66*H66,"0")</f>
        <v>480</v>
      </c>
      <c r="H299" s="46">
        <f>IFERROR(W71*H71,"0")</f>
        <v>50.4</v>
      </c>
      <c r="I299" s="46">
        <f>IFERROR(W76*H76,"0")+IFERROR(W77*H77,"0")</f>
        <v>201.6</v>
      </c>
      <c r="J299" s="46">
        <f>IFERROR(W82*H82,"0")+IFERROR(W83*H83,"0")+IFERROR(W84*H84,"0")+IFERROR(W85*H85,"0")+IFERROR(W86*H86,"0")+IFERROR(W87*H87,"0")</f>
        <v>504</v>
      </c>
      <c r="K299" s="46">
        <f>IFERROR(W92*H92,"0")+IFERROR(W93*H93,"0")+IFERROR(W94*H94,"0")</f>
        <v>0</v>
      </c>
      <c r="L299" s="46">
        <f>IFERROR(W99*H99,"0")+IFERROR(W100*H100,"0")+IFERROR(W101*H101,"0")+IFERROR(W102*H102,"0")</f>
        <v>1889.2800000000002</v>
      </c>
      <c r="M299" s="184"/>
      <c r="N299" s="46">
        <f>IFERROR(W107*H107,"0")+IFERROR(W108*H108,"0")</f>
        <v>882</v>
      </c>
      <c r="O299" s="46">
        <f>IFERROR(W113*H113,"0")+IFERROR(W114*H114,"0")</f>
        <v>462</v>
      </c>
      <c r="P299" s="46">
        <f>IFERROR(W119*H119,"0")+IFERROR(W120*H120,"0")+IFERROR(W121*H121,"0")</f>
        <v>0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1080</v>
      </c>
      <c r="W299" s="46">
        <f>IFERROR(W167*H167,"0")+IFERROR(W168*H168,"0")</f>
        <v>336</v>
      </c>
      <c r="X299" s="46">
        <f>IFERROR(W173*H173,"0")</f>
        <v>0</v>
      </c>
      <c r="Y299" s="46">
        <f>IFERROR(W178*H178,"0")</f>
        <v>0</v>
      </c>
      <c r="Z299" s="46">
        <f>IFERROR(W183*H183,"0")</f>
        <v>336</v>
      </c>
      <c r="AA299" s="46">
        <f>IFERROR(W189*H189,"0")</f>
        <v>0</v>
      </c>
      <c r="AB299" s="46">
        <f>IFERROR(W194*H194,"0")+IFERROR(W195*H195,"0")+IFERROR(W196*H196,"0")</f>
        <v>873.59999999999991</v>
      </c>
      <c r="AC299" s="46">
        <f>IFERROR(W201*H201,"0")+IFERROR(W202*H202,"0")+IFERROR(W203*H203,"0")+IFERROR(W204*H204,"0")+IFERROR(W205*H205,"0")+IFERROR(W206*H206,"0")</f>
        <v>67.199999999999989</v>
      </c>
      <c r="AD299" s="46">
        <f>IFERROR(W211*H211,"0")+IFERROR(W212*H212,"0")+IFERROR(W213*H213,"0")+IFERROR(W214*H214,"0")</f>
        <v>345.6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1260</v>
      </c>
      <c r="AH299" s="46">
        <f>IFERROR(W236*H236,"0")+IFERROR(W237*H237,"0")</f>
        <v>0</v>
      </c>
      <c r="AI299" s="46">
        <f>IFERROR(W243*H243,"0")+IFERROR(W244*H244,"0")+IFERROR(W245*H245,"0")</f>
        <v>168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2964.2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7157.28</v>
      </c>
      <c r="B302" s="60">
        <f>SUMPRODUCT(--(BB:BB="ПГП"),--(V:V="кор"),H:H,X:X)+SUMPRODUCT(--(BB:BB="ПГП"),--(V:V="кг"),X:X)</f>
        <v>6021.2000000000007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0,00"/>
        <filter val="1 200,00"/>
        <filter val="1 260,00"/>
        <filter val="1 889,28"/>
        <filter val="10,00"/>
        <filter val="108,00"/>
        <filter val="112,00"/>
        <filter val="12,00"/>
        <filter val="120,00"/>
        <filter val="13 178,48"/>
        <filter val="14 324,00"/>
        <filter val="14,00"/>
        <filter val="140,00"/>
        <filter val="15 174,00"/>
        <filter val="154,00"/>
        <filter val="156,00"/>
        <filter val="158,00"/>
        <filter val="168,00"/>
        <filter val="18,00"/>
        <filter val="182,00"/>
        <filter val="201,60"/>
        <filter val="216,00"/>
        <filter val="24,00"/>
        <filter val="240,00"/>
        <filter val="252,00"/>
        <filter val="264,00"/>
        <filter val="270,00"/>
        <filter val="273,00"/>
        <filter val="28,00"/>
        <filter val="294,00"/>
        <filter val="3 074,00"/>
        <filter val="336,00"/>
        <filter val="34"/>
        <filter val="345,60"/>
        <filter val="36,00"/>
        <filter val="462,00"/>
        <filter val="48,00"/>
        <filter val="480,00"/>
        <filter val="486,00"/>
        <filter val="50,40"/>
        <filter val="504,00"/>
        <filter val="558,20"/>
        <filter val="56,00"/>
        <filter val="60,00"/>
        <filter val="67,20"/>
        <filter val="70,00"/>
        <filter val="720,00"/>
        <filter val="777,60"/>
        <filter val="873,60"/>
        <filter val="882,00"/>
        <filter val="96,00"/>
      </filters>
    </filterColumn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D202:E202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O276:S276"/>
    <mergeCell ref="O280:S280"/>
    <mergeCell ref="D273:E273"/>
    <mergeCell ref="O282:S282"/>
    <mergeCell ref="D280:E280"/>
    <mergeCell ref="O122:U122"/>
    <mergeCell ref="D282:E282"/>
    <mergeCell ref="A200:Y200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G17:G18"/>
    <mergeCell ref="A72:N73"/>
    <mergeCell ref="D269:E269"/>
    <mergeCell ref="D206:E206"/>
    <mergeCell ref="O215:U215"/>
    <mergeCell ref="A232:N233"/>
    <mergeCell ref="A88:N89"/>
    <mergeCell ref="O153:S153"/>
    <mergeCell ref="A253:Y253"/>
    <mergeCell ref="O269:S269"/>
    <mergeCell ref="P12:Q12"/>
    <mergeCell ref="O198:U198"/>
    <mergeCell ref="D119:E119"/>
    <mergeCell ref="D46:E4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O161:S161"/>
    <mergeCell ref="O283:S283"/>
    <mergeCell ref="T296:V296"/>
    <mergeCell ref="T297:T298"/>
    <mergeCell ref="O292:U292"/>
    <mergeCell ref="AE297:AE298"/>
    <mergeCell ref="O149:U149"/>
    <mergeCell ref="D204:E204"/>
    <mergeCell ref="O220:U220"/>
    <mergeCell ref="AG297:AG298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O110:U110"/>
    <mergeCell ref="A151:Y151"/>
    <mergeCell ref="A188:Y188"/>
    <mergeCell ref="O279:S279"/>
    <mergeCell ref="O48:S48"/>
    <mergeCell ref="D276:E276"/>
    <mergeCell ref="A118:Y118"/>
    <mergeCell ref="O119:S119"/>
    <mergeCell ref="A287:N288"/>
    <mergeCell ref="O37:S37"/>
    <mergeCell ref="O133:U133"/>
    <mergeCell ref="O264:U264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24:S224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  <mergeCell ref="O72:U7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