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38E7BE2-019C-4D97-B0B3-B6CAD7FD52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W288" i="1"/>
  <c r="Y287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X266" i="1"/>
  <c r="X287" i="1" s="1"/>
  <c r="W264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Y263" i="1" s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X252" i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X233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Y226" i="1" s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Y215" i="1" s="1"/>
  <c r="X211" i="1"/>
  <c r="O211" i="1"/>
  <c r="W208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Y207" i="1" s="1"/>
  <c r="X201" i="1"/>
  <c r="O201" i="1"/>
  <c r="W198" i="1"/>
  <c r="W197" i="1"/>
  <c r="BO196" i="1"/>
  <c r="BN196" i="1"/>
  <c r="BM196" i="1"/>
  <c r="BL196" i="1"/>
  <c r="Y196" i="1"/>
  <c r="X196" i="1"/>
  <c r="O196" i="1"/>
  <c r="BN195" i="1"/>
  <c r="BL195" i="1"/>
  <c r="Y195" i="1"/>
  <c r="X195" i="1"/>
  <c r="BO195" i="1" s="1"/>
  <c r="O195" i="1"/>
  <c r="BO194" i="1"/>
  <c r="BN194" i="1"/>
  <c r="BM194" i="1"/>
  <c r="BL194" i="1"/>
  <c r="Y194" i="1"/>
  <c r="Y197" i="1" s="1"/>
  <c r="X194" i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X170" i="1" s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X162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Y144" i="1" s="1"/>
  <c r="X143" i="1"/>
  <c r="X145" i="1" s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2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3" i="1" s="1"/>
  <c r="BN22" i="1"/>
  <c r="W291" i="1" s="1"/>
  <c r="BL22" i="1"/>
  <c r="W290" i="1" s="1"/>
  <c r="W292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4" i="1"/>
  <c r="X24" i="1"/>
  <c r="X32" i="1"/>
  <c r="X293" i="1" s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0" i="1" l="1"/>
  <c r="X291" i="1"/>
  <c r="X289" i="1"/>
  <c r="X292" i="1" l="1"/>
  <c r="B302" i="1" s="1"/>
  <c r="C302" i="1"/>
  <c r="A302" i="1" l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<sst xmlns="http://schemas.openxmlformats.org/spreadsheetml/2006/main" count="1123" uniqueCount="437">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</sst>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3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56</v>
      </c>
      <c r="X29" s="193">
        <f>IFERROR(IF(W29="","",W29),"")</f>
        <v>56</v>
      </c>
      <c r="Y29" s="36">
        <f>IFERROR(IF(W29="","",W29*0.00936),"")</f>
        <v>0.52415999999999996</v>
      </c>
      <c r="Z29" s="56"/>
      <c r="AA29" s="57"/>
      <c r="AE29" s="67"/>
      <c r="BB29" s="70" t="s">
        <v>75</v>
      </c>
      <c r="BL29" s="67">
        <f>IFERROR(W29*I29,"0")</f>
        <v>107.6208</v>
      </c>
      <c r="BM29" s="67">
        <f>IFERROR(X29*I29,"0")</f>
        <v>107.6208</v>
      </c>
      <c r="BN29" s="67">
        <f>IFERROR(W29/J29,"0")</f>
        <v>0.44444444444444442</v>
      </c>
      <c r="BO29" s="67">
        <f>IFERROR(X29/J29,"0")</f>
        <v>0.44444444444444442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28</v>
      </c>
      <c r="X31" s="193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75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98</v>
      </c>
      <c r="X32" s="194">
        <f>IFERROR(SUM(X28:X31),"0")</f>
        <v>98</v>
      </c>
      <c r="Y32" s="194">
        <f>IFERROR(IF(Y28="",0,Y28),"0")+IFERROR(IF(Y29="",0,Y29),"0")+IFERROR(IF(Y30="",0,Y30),"0")+IFERROR(IF(Y31="",0,Y31),"0")</f>
        <v>0.91727999999999998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147</v>
      </c>
      <c r="X33" s="194">
        <f>IFERROR(SUMPRODUCT(X28:X31*H28:H31),"0")</f>
        <v>147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10</v>
      </c>
      <c r="X47" s="193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75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20</v>
      </c>
      <c r="X50" s="194">
        <f>IFERROR(SUM(X44:X49),"0")</f>
        <v>20</v>
      </c>
      <c r="Y50" s="194">
        <f>IFERROR(IF(Y44="",0,Y44),"0")+IFERROR(IF(Y45="",0,Y45),"0")+IFERROR(IF(Y46="",0,Y46),"0")+IFERROR(IF(Y47="",0,Y47),"0")+IFERROR(IF(Y48="",0,Y48),"0")+IFERROR(IF(Y49="",0,Y49),"0")</f>
        <v>0.19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24</v>
      </c>
      <c r="X51" s="194">
        <f>IFERROR(SUMPRODUCT(X44:X49*H44:H49),"0")</f>
        <v>24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24</v>
      </c>
      <c r="X57" s="193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24</v>
      </c>
      <c r="X61" s="194">
        <f>IFERROR(SUM(X54:X60),"0")</f>
        <v>24</v>
      </c>
      <c r="Y61" s="194">
        <f>IFERROR(IF(Y54="",0,Y54),"0")+IFERROR(IF(Y55="",0,Y55),"0")+IFERROR(IF(Y56="",0,Y56),"0")+IFERROR(IF(Y57="",0,Y57),"0")+IFERROR(IF(Y58="",0,Y58),"0")+IFERROR(IF(Y59="",0,Y59),"0")+IFERROR(IF(Y60="",0,Y60),"0")</f>
        <v>0.372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172.8</v>
      </c>
      <c r="X62" s="194">
        <f>IFERROR(SUMPRODUCT(X54:X60*H54:H60),"0")</f>
        <v>172.8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84</v>
      </c>
      <c r="X66" s="193">
        <f>IFERROR(IF(W66="","",W66),"")</f>
        <v>84</v>
      </c>
      <c r="Y66" s="36">
        <f>IFERROR(IF(W66="","",W66*0.00866),"")</f>
        <v>0.72743999999999998</v>
      </c>
      <c r="Z66" s="56"/>
      <c r="AA66" s="57"/>
      <c r="AE66" s="67"/>
      <c r="BB66" s="91" t="s">
        <v>1</v>
      </c>
      <c r="BL66" s="67">
        <f>IFERROR(W66*I66,"0")</f>
        <v>437.90879999999999</v>
      </c>
      <c r="BM66" s="67">
        <f>IFERROR(X66*I66,"0")</f>
        <v>437.90879999999999</v>
      </c>
      <c r="BN66" s="67">
        <f>IFERROR(W66/J66,"0")</f>
        <v>0.58333333333333337</v>
      </c>
      <c r="BO66" s="67">
        <f>IFERROR(X66/J66,"0")</f>
        <v>0.58333333333333337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84</v>
      </c>
      <c r="X67" s="194">
        <f>IFERROR(SUM(X65:X66),"0")</f>
        <v>84</v>
      </c>
      <c r="Y67" s="194">
        <f>IFERROR(IF(Y65="",0,Y65),"0")+IFERROR(IF(Y66="",0,Y66),"0")</f>
        <v>0.72743999999999998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420</v>
      </c>
      <c r="X68" s="194">
        <f>IFERROR(SUMPRODUCT(X65:X66*H65:H66),"0")</f>
        <v>420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14</v>
      </c>
      <c r="X76" s="193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14</v>
      </c>
      <c r="X83" s="193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75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14</v>
      </c>
      <c r="X84" s="193">
        <f t="shared" si="12"/>
        <v>14</v>
      </c>
      <c r="Y84" s="36">
        <f t="shared" si="13"/>
        <v>0.25031999999999999</v>
      </c>
      <c r="Z84" s="56"/>
      <c r="AA84" s="57"/>
      <c r="AE84" s="67"/>
      <c r="BB84" s="97" t="s">
        <v>75</v>
      </c>
      <c r="BL84" s="67">
        <f t="shared" si="14"/>
        <v>60.250400000000006</v>
      </c>
      <c r="BM84" s="67">
        <f t="shared" si="15"/>
        <v>60.250400000000006</v>
      </c>
      <c r="BN84" s="67">
        <f t="shared" si="16"/>
        <v>0.2</v>
      </c>
      <c r="BO84" s="67">
        <f t="shared" si="17"/>
        <v>0.2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14</v>
      </c>
      <c r="X85" s="193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75</v>
      </c>
      <c r="BL87" s="67">
        <f t="shared" si="14"/>
        <v>60.250400000000006</v>
      </c>
      <c r="BM87" s="67">
        <f t="shared" si="15"/>
        <v>60.250400000000006</v>
      </c>
      <c r="BN87" s="67">
        <f t="shared" si="16"/>
        <v>0.2</v>
      </c>
      <c r="BO87" s="67">
        <f t="shared" si="17"/>
        <v>0.2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56</v>
      </c>
      <c r="X88" s="194">
        <f>IFERROR(SUM(X82:X87),"0")</f>
        <v>56</v>
      </c>
      <c r="Y88" s="194">
        <f>IFERROR(IF(Y82="",0,Y82),"0")+IFERROR(IF(Y83="",0,Y83),"0")+IFERROR(IF(Y84="",0,Y84),"0")+IFERROR(IF(Y85="",0,Y85),"0")+IFERROR(IF(Y86="",0,Y86),"0")+IFERROR(IF(Y87="",0,Y87),"0")</f>
        <v>1.0012799999999999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201.6</v>
      </c>
      <c r="X89" s="194">
        <f>IFERROR(SUMPRODUCT(X82:X87*H82:H87),"0")</f>
        <v>201.6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12</v>
      </c>
      <c r="X94" s="193">
        <f>IFERROR(IF(W94="","",W94),"")</f>
        <v>12</v>
      </c>
      <c r="Y94" s="36">
        <f>IFERROR(IF(W94="","",W94*0.0155),"")</f>
        <v>0.186</v>
      </c>
      <c r="Z94" s="56"/>
      <c r="AA94" s="57"/>
      <c r="AE94" s="67"/>
      <c r="BB94" s="103" t="s">
        <v>75</v>
      </c>
      <c r="BL94" s="67">
        <f>IFERROR(W94*I94,"0")</f>
        <v>41.567999999999998</v>
      </c>
      <c r="BM94" s="67">
        <f>IFERROR(X94*I94,"0")</f>
        <v>41.567999999999998</v>
      </c>
      <c r="BN94" s="67">
        <f>IFERROR(W94/J94,"0")</f>
        <v>0.14285714285714285</v>
      </c>
      <c r="BO94" s="67">
        <f>IFERROR(X94/J94,"0")</f>
        <v>0.14285714285714285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12</v>
      </c>
      <c r="X95" s="194">
        <f>IFERROR(SUM(X92:X94),"0")</f>
        <v>12</v>
      </c>
      <c r="Y95" s="194">
        <f>IFERROR(IF(Y92="",0,Y92),"0")+IFERROR(IF(Y93="",0,Y93),"0")+IFERROR(IF(Y94="",0,Y94),"0")</f>
        <v>0.186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36.96</v>
      </c>
      <c r="X96" s="194">
        <f>IFERROR(SUMPRODUCT(X92:X94*H92:H94),"0")</f>
        <v>36.96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504</v>
      </c>
      <c r="X100" s="193">
        <f>IFERROR(IF(W100="","",W100),"")</f>
        <v>504</v>
      </c>
      <c r="Y100" s="36">
        <f>IFERROR(IF(W100="","",W100*0.0155),"")</f>
        <v>7.8120000000000003</v>
      </c>
      <c r="Z100" s="56"/>
      <c r="AA100" s="57"/>
      <c r="AE100" s="67"/>
      <c r="BB100" s="105" t="s">
        <v>1</v>
      </c>
      <c r="BL100" s="67">
        <f>IFERROR(W100*I100,"0")</f>
        <v>3772.944</v>
      </c>
      <c r="BM100" s="67">
        <f>IFERROR(X100*I100,"0")</f>
        <v>3772.944</v>
      </c>
      <c r="BN100" s="67">
        <f>IFERROR(W100/J100,"0")</f>
        <v>6</v>
      </c>
      <c r="BO100" s="67">
        <f>IFERROR(X100/J100,"0")</f>
        <v>6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432</v>
      </c>
      <c r="X102" s="193">
        <f>IFERROR(IF(W102="","",W102),"")</f>
        <v>432</v>
      </c>
      <c r="Y102" s="36">
        <f>IFERROR(IF(W102="","",W102*0.0155),"")</f>
        <v>6.6959999999999997</v>
      </c>
      <c r="Z102" s="56"/>
      <c r="AA102" s="57"/>
      <c r="AE102" s="67"/>
      <c r="BB102" s="107" t="s">
        <v>1</v>
      </c>
      <c r="BL102" s="67">
        <f>IFERROR(W102*I102,"0")</f>
        <v>3233.9519999999998</v>
      </c>
      <c r="BM102" s="67">
        <f>IFERROR(X102*I102,"0")</f>
        <v>3233.9519999999998</v>
      </c>
      <c r="BN102" s="67">
        <f>IFERROR(W102/J102,"0")</f>
        <v>5.1428571428571432</v>
      </c>
      <c r="BO102" s="67">
        <f>IFERROR(X102/J102,"0")</f>
        <v>5.1428571428571432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936</v>
      </c>
      <c r="X103" s="194">
        <f>IFERROR(SUM(X99:X102),"0")</f>
        <v>936</v>
      </c>
      <c r="Y103" s="194">
        <f>IFERROR(IF(Y99="",0,Y99),"0")+IFERROR(IF(Y100="",0,Y100),"0")+IFERROR(IF(Y101="",0,Y101),"0")+IFERROR(IF(Y102="",0,Y102),"0")</f>
        <v>14.507999999999999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6739.2000000000007</v>
      </c>
      <c r="X104" s="194">
        <f>IFERROR(SUMPRODUCT(X99:X102*H99:H102),"0")</f>
        <v>6739.2000000000007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75</v>
      </c>
      <c r="BL114" s="67">
        <f>IFERROR(W114*I114,"0")</f>
        <v>51.850399999999993</v>
      </c>
      <c r="BM114" s="67">
        <f>IFERROR(X114*I114,"0")</f>
        <v>51.850399999999993</v>
      </c>
      <c r="BN114" s="67">
        <f>IFERROR(W114/J114,"0")</f>
        <v>0.2</v>
      </c>
      <c r="BO114" s="67">
        <f>IFERROR(X114/J114,"0")</f>
        <v>0.2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14</v>
      </c>
      <c r="X115" s="194">
        <f>IFERROR(SUM(X113:X114),"0")</f>
        <v>14</v>
      </c>
      <c r="Y115" s="194">
        <f>IFERROR(IF(Y113="",0,Y113),"0")+IFERROR(IF(Y114="",0,Y114),"0")</f>
        <v>0.25031999999999999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42</v>
      </c>
      <c r="X116" s="194">
        <f>IFERROR(SUMPRODUCT(X113:X114*H113:H114),"0")</f>
        <v>42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75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14</v>
      </c>
      <c r="X121" s="193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75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28</v>
      </c>
      <c r="X122" s="194">
        <f>IFERROR(SUM(X119:X121),"0")</f>
        <v>28</v>
      </c>
      <c r="Y122" s="194">
        <f>IFERROR(IF(Y119="",0,Y119),"0")+IFERROR(IF(Y120="",0,Y120),"0")+IFERROR(IF(Y121="",0,Y121),"0")</f>
        <v>0.50063999999999997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84</v>
      </c>
      <c r="X123" s="194">
        <f>IFERROR(SUMPRODUCT(X119:X121*H119:H121),"0")</f>
        <v>84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96</v>
      </c>
      <c r="X155" s="193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96</v>
      </c>
      <c r="X157" s="194">
        <f>IFERROR(SUM(X153:X156),"0")</f>
        <v>96</v>
      </c>
      <c r="Y157" s="194">
        <f>IFERROR(IF(Y153="",0,Y153),"0")+IFERROR(IF(Y154="",0,Y154),"0")+IFERROR(IF(Y155="",0,Y155),"0")+IFERROR(IF(Y156="",0,Y156),"0")</f>
        <v>0.83135999999999988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480</v>
      </c>
      <c r="X158" s="194">
        <f>IFERROR(SUMPRODUCT(X153:X156*H153:H156),"0")</f>
        <v>480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56</v>
      </c>
      <c r="X167" s="193">
        <f>IFERROR(IF(W167="","",W167),"")</f>
        <v>56</v>
      </c>
      <c r="Y167" s="36">
        <f>IFERROR(IF(W167="","",W167*0.01788),"")</f>
        <v>1.0012799999999999</v>
      </c>
      <c r="Z167" s="56"/>
      <c r="AA167" s="57"/>
      <c r="AE167" s="67"/>
      <c r="BB167" s="127" t="s">
        <v>75</v>
      </c>
      <c r="BL167" s="67">
        <f>IFERROR(W167*I167,"0")</f>
        <v>189.72800000000001</v>
      </c>
      <c r="BM167" s="67">
        <f>IFERROR(X167*I167,"0")</f>
        <v>189.72800000000001</v>
      </c>
      <c r="BN167" s="67">
        <f>IFERROR(W167/J167,"0")</f>
        <v>0.8</v>
      </c>
      <c r="BO167" s="67">
        <f>IFERROR(X167/J167,"0")</f>
        <v>0.8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56</v>
      </c>
      <c r="X169" s="194">
        <f>IFERROR(SUM(X167:X168),"0")</f>
        <v>56</v>
      </c>
      <c r="Y169" s="194">
        <f>IFERROR(IF(Y167="",0,Y167),"0")+IFERROR(IF(Y168="",0,Y168),"0")</f>
        <v>1.0012799999999999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168</v>
      </c>
      <c r="X170" s="194">
        <f>IFERROR(SUMPRODUCT(X167:X168*H167:H168),"0")</f>
        <v>168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36</v>
      </c>
      <c r="X194" s="193">
        <f>IFERROR(IF(W194="","",W194),"")</f>
        <v>36</v>
      </c>
      <c r="Y194" s="36">
        <f>IFERROR(IF(W194="","",W194*0.0155),"")</f>
        <v>0.55800000000000005</v>
      </c>
      <c r="Z194" s="56"/>
      <c r="AA194" s="57"/>
      <c r="AE194" s="67"/>
      <c r="BB194" s="133" t="s">
        <v>1</v>
      </c>
      <c r="BL194" s="67">
        <f>IFERROR(W194*I194,"0")</f>
        <v>211.32</v>
      </c>
      <c r="BM194" s="67">
        <f>IFERROR(X194*I194,"0")</f>
        <v>211.32</v>
      </c>
      <c r="BN194" s="67">
        <f>IFERROR(W194/J194,"0")</f>
        <v>0.42857142857142855</v>
      </c>
      <c r="BO194" s="67">
        <f>IFERROR(X194/J194,"0")</f>
        <v>0.42857142857142855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36</v>
      </c>
      <c r="X197" s="194">
        <f>IFERROR(SUM(X194:X196),"0")</f>
        <v>36</v>
      </c>
      <c r="Y197" s="194">
        <f>IFERROR(IF(Y194="",0,Y194),"0")+IFERROR(IF(Y195="",0,Y195),"0")+IFERROR(IF(Y196="",0,Y196),"0")</f>
        <v>0.55800000000000005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201.6</v>
      </c>
      <c r="X198" s="194">
        <f>IFERROR(SUMPRODUCT(X194:X196*H194:H196),"0")</f>
        <v>201.6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12</v>
      </c>
      <c r="X212" s="193">
        <f>IFERROR(IF(W212="","",W212),"")</f>
        <v>12</v>
      </c>
      <c r="Y212" s="36">
        <f>IFERROR(IF(W212="","",W212*0.0155),"")</f>
        <v>0.186</v>
      </c>
      <c r="Z212" s="56"/>
      <c r="AA212" s="57"/>
      <c r="AE212" s="67"/>
      <c r="BB212" s="143" t="s">
        <v>1</v>
      </c>
      <c r="BL212" s="67">
        <f>IFERROR(W212*I212,"0")</f>
        <v>89.64</v>
      </c>
      <c r="BM212" s="67">
        <f>IFERROR(X212*I212,"0")</f>
        <v>89.64</v>
      </c>
      <c r="BN212" s="67">
        <f>IFERROR(W212/J212,"0")</f>
        <v>0.14285714285714285</v>
      </c>
      <c r="BO212" s="67">
        <f>IFERROR(X212/J212,"0")</f>
        <v>0.14285714285714285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36</v>
      </c>
      <c r="X250" s="193">
        <f>IFERROR(IF(W250="","",W250),"")</f>
        <v>36</v>
      </c>
      <c r="Y250" s="36">
        <f>IFERROR(IF(W250="","",W250*0.00502),"")</f>
        <v>0.18071999999999999</v>
      </c>
      <c r="Z250" s="56"/>
      <c r="AA250" s="57"/>
      <c r="AE250" s="67"/>
      <c r="BB250" s="155" t="s">
        <v>75</v>
      </c>
      <c r="BL250" s="67">
        <f>IFERROR(W250*I250,"0")</f>
        <v>68.94</v>
      </c>
      <c r="BM250" s="67">
        <f>IFERROR(X250*I250,"0")</f>
        <v>68.94</v>
      </c>
      <c r="BN250" s="67">
        <f>IFERROR(W250/J250,"0")</f>
        <v>0.15384615384615385</v>
      </c>
      <c r="BO250" s="67">
        <f>IFERROR(X250/J250,"0")</f>
        <v>0.15384615384615385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36</v>
      </c>
      <c r="X251" s="194">
        <f>IFERROR(SUM(X250:X250),"0")</f>
        <v>36</v>
      </c>
      <c r="Y251" s="194">
        <f>IFERROR(IF(Y250="",0,Y250),"0")</f>
        <v>0.18071999999999999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64.8</v>
      </c>
      <c r="X252" s="194">
        <f>IFERROR(SUMPRODUCT(X250:X250*H250:H250),"0")</f>
        <v>64.8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0</v>
      </c>
      <c r="X254" s="193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6" t="s">
        <v>75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0</v>
      </c>
      <c r="X256" s="194">
        <f>IFERROR(SUM(X254:X255),"0")</f>
        <v>0</v>
      </c>
      <c r="Y256" s="194">
        <f>IFERROR(IF(Y254="",0,Y254),"0")+IFERROR(IF(Y255="",0,Y255),"0")</f>
        <v>0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0</v>
      </c>
      <c r="X257" s="194">
        <f>IFERROR(SUMPRODUCT(X254:X255*H254:H255),"0")</f>
        <v>0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14</v>
      </c>
      <c r="X259" s="193">
        <f>IFERROR(IF(W259="","",W259),"")</f>
        <v>14</v>
      </c>
      <c r="Y259" s="36">
        <f>IFERROR(IF(W259="","",W259*0.00936),"")</f>
        <v>0.13103999999999999</v>
      </c>
      <c r="Z259" s="56"/>
      <c r="AA259" s="57"/>
      <c r="AE259" s="67"/>
      <c r="BB259" s="158" t="s">
        <v>75</v>
      </c>
      <c r="BL259" s="67">
        <f>IFERROR(W259*I259,"0")</f>
        <v>40.468400000000003</v>
      </c>
      <c r="BM259" s="67">
        <f>IFERROR(X259*I259,"0")</f>
        <v>40.468400000000003</v>
      </c>
      <c r="BN259" s="67">
        <f>IFERROR(W259/J259,"0")</f>
        <v>0.1111111111111111</v>
      </c>
      <c r="BO259" s="67">
        <f>IFERROR(X259/J259,"0")</f>
        <v>0.1111111111111111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0</v>
      </c>
      <c r="X261" s="193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14</v>
      </c>
      <c r="X263" s="194">
        <f>IFERROR(SUM(X259:X262),"0")</f>
        <v>14</v>
      </c>
      <c r="Y263" s="194">
        <f>IFERROR(IF(Y259="",0,Y259),"0")+IFERROR(IF(Y260="",0,Y260),"0")+IFERROR(IF(Y261="",0,Y261),"0")+IFERROR(IF(Y262="",0,Y262),"0")</f>
        <v>0.13103999999999999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37.800000000000004</v>
      </c>
      <c r="X264" s="194">
        <f>IFERROR(SUMPRODUCT(X259:X262*H259:H262),"0")</f>
        <v>37.800000000000004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14</v>
      </c>
      <c r="X266" s="193">
        <f t="shared" ref="X266:X286" si="24">IFERROR(IF(W266="","",W266),"")</f>
        <v>14</v>
      </c>
      <c r="Y266" s="36">
        <f t="shared" ref="Y266:Y271" si="25">IFERROR(IF(W266="","",W266*0.00936),"")</f>
        <v>0.13103999999999999</v>
      </c>
      <c r="Z266" s="56"/>
      <c r="AA266" s="57"/>
      <c r="AE266" s="67"/>
      <c r="BB266" s="162" t="s">
        <v>75</v>
      </c>
      <c r="BL266" s="67">
        <f t="shared" ref="BL266:BL286" si="26">IFERROR(W266*I266,"0")</f>
        <v>44.688000000000002</v>
      </c>
      <c r="BM266" s="67">
        <f t="shared" ref="BM266:BM286" si="27">IFERROR(X266*I266,"0")</f>
        <v>44.688000000000002</v>
      </c>
      <c r="BN266" s="67">
        <f t="shared" ref="BN266:BN286" si="28">IFERROR(W266/J266,"0")</f>
        <v>0.1111111111111111</v>
      </c>
      <c r="BO266" s="67">
        <f t="shared" ref="BO266:BO286" si="29">IFERROR(X266/J266,"0")</f>
        <v>0.1111111111111111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24</v>
      </c>
      <c r="X272" s="193">
        <f t="shared" si="24"/>
        <v>24</v>
      </c>
      <c r="Y272" s="36">
        <f>IFERROR(IF(W272="","",W272*0.0155),"")</f>
        <v>0.372</v>
      </c>
      <c r="Z272" s="56"/>
      <c r="AA272" s="57"/>
      <c r="AE272" s="67"/>
      <c r="BB272" s="168" t="s">
        <v>75</v>
      </c>
      <c r="BL272" s="67">
        <f t="shared" si="26"/>
        <v>137.64000000000001</v>
      </c>
      <c r="BM272" s="67">
        <f t="shared" si="27"/>
        <v>137.64000000000001</v>
      </c>
      <c r="BN272" s="67">
        <f t="shared" si="28"/>
        <v>0.2857142857142857</v>
      </c>
      <c r="BO272" s="67">
        <f t="shared" si="29"/>
        <v>0.2857142857142857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38</v>
      </c>
      <c r="X287" s="194">
        <f>IFERROR(SUM(X266:X286),"0")</f>
        <v>38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0.50303999999999993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174</v>
      </c>
      <c r="X288" s="194">
        <f>IFERROR(SUMPRODUCT(X266:X286*H266:H286),"0")</f>
        <v>174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9334.56</v>
      </c>
      <c r="X289" s="194">
        <f>IFERROR(X24+X33+X41+X51+X62+X68+X73+X79+X89+X96+X104+X110+X116+X123+X128+X134+X139+X145+X150+X158+X163+X170+X175+X180+X185+X191+X198+X208+X216+X221+X227+X233+X239+X247+X252+X257+X264+X288,"0")</f>
        <v>9334.56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9838.0983999999971</v>
      </c>
      <c r="X290" s="194">
        <f>IFERROR(SUM(BM22:BM286),"0")</f>
        <v>9838.0983999999971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18</v>
      </c>
      <c r="X291" s="38">
        <f>ROUNDUP(SUM(BO22:BO286),0)</f>
        <v>18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10288.098399999997</v>
      </c>
      <c r="X292" s="194">
        <f>GrossWeightTotalR+PalletQtyTotalR*25</f>
        <v>10288.098399999997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1612</v>
      </c>
      <c r="X293" s="194">
        <f>IFERROR(X23+X32+X40+X50+X61+X67+X72+X78+X88+X95+X103+X109+X115+X122+X127+X133+X138+X144+X149+X157+X162+X169+X174+X179+X184+X190+X197+X207+X215+X220+X226+X232+X238+X246+X251+X256+X263+X287,"0")</f>
        <v>1612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22.917039999999997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147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24</v>
      </c>
      <c r="F299" s="46">
        <f>IFERROR(W54*H54,"0")+IFERROR(W55*H55,"0")+IFERROR(W56*H56,"0")+IFERROR(W57*H57,"0")+IFERROR(W58*H58,"0")+IFERROR(W59*H59,"0")+IFERROR(W60*H60,"0")</f>
        <v>172.8</v>
      </c>
      <c r="G299" s="46">
        <f>IFERROR(W65*H65,"0")+IFERROR(W66*H66,"0")</f>
        <v>420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201.6</v>
      </c>
      <c r="K299" s="46">
        <f>IFERROR(W92*H92,"0")+IFERROR(W93*H93,"0")+IFERROR(W94*H94,"0")</f>
        <v>36.96</v>
      </c>
      <c r="L299" s="46">
        <f>IFERROR(W99*H99,"0")+IFERROR(W100*H100,"0")+IFERROR(W101*H101,"0")+IFERROR(W102*H102,"0")</f>
        <v>6739.2000000000007</v>
      </c>
      <c r="M299" s="184"/>
      <c r="N299" s="46">
        <f>IFERROR(W107*H107,"0")+IFERROR(W108*H108,"0")</f>
        <v>0</v>
      </c>
      <c r="O299" s="46">
        <f>IFERROR(W113*H113,"0")+IFERROR(W114*H114,"0")</f>
        <v>42</v>
      </c>
      <c r="P299" s="46">
        <f>IFERROR(W119*H119,"0")+IFERROR(W120*H120,"0")+IFERROR(W121*H121,"0")</f>
        <v>84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480</v>
      </c>
      <c r="W299" s="46">
        <f>IFERROR(W167*H167,"0")+IFERROR(W168*H168,"0")</f>
        <v>168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201.6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276.60000000000002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8253.6</v>
      </c>
      <c r="B302" s="60">
        <f>SUMPRODUCT(--(BB:BB="ПГП"),--(V:V="кор"),H:H,X:X)+SUMPRODUCT(--(BB:BB="ПГП"),--(V:V="кг"),X:X)</f>
        <v>1080.9599999999998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2024-07-12T09:39:04Z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