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C31B49F-2814-44A9-9526-9D841DE2F9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X264" i="1"/>
  <c r="W264" i="1"/>
  <c r="Y263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X239" i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X208" i="1"/>
  <c r="W208" i="1"/>
  <c r="Y207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X201" i="1"/>
  <c r="X207" i="1" s="1"/>
  <c r="O201" i="1"/>
  <c r="W198" i="1"/>
  <c r="W197" i="1"/>
  <c r="BN196" i="1"/>
  <c r="BL196" i="1"/>
  <c r="Y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Y194" i="1"/>
  <c r="X194" i="1"/>
  <c r="X198" i="1" s="1"/>
  <c r="O194" i="1"/>
  <c r="W191" i="1"/>
  <c r="Y190" i="1"/>
  <c r="W190" i="1"/>
  <c r="BN189" i="1"/>
  <c r="BL189" i="1"/>
  <c r="Y189" i="1"/>
  <c r="X189" i="1"/>
  <c r="X190" i="1" s="1"/>
  <c r="O189" i="1"/>
  <c r="W185" i="1"/>
  <c r="Y184" i="1"/>
  <c r="W184" i="1"/>
  <c r="BN183" i="1"/>
  <c r="BL183" i="1"/>
  <c r="Y183" i="1"/>
  <c r="X183" i="1"/>
  <c r="X184" i="1" s="1"/>
  <c r="O183" i="1"/>
  <c r="W180" i="1"/>
  <c r="Y179" i="1"/>
  <c r="W179" i="1"/>
  <c r="BN178" i="1"/>
  <c r="BL178" i="1"/>
  <c r="Y178" i="1"/>
  <c r="X178" i="1"/>
  <c r="X179" i="1" s="1"/>
  <c r="O178" i="1"/>
  <c r="W175" i="1"/>
  <c r="Y174" i="1"/>
  <c r="W174" i="1"/>
  <c r="BN173" i="1"/>
  <c r="BL173" i="1"/>
  <c r="Y173" i="1"/>
  <c r="X173" i="1"/>
  <c r="X174" i="1" s="1"/>
  <c r="O173" i="1"/>
  <c r="W170" i="1"/>
  <c r="W169" i="1"/>
  <c r="BN168" i="1"/>
  <c r="BL168" i="1"/>
  <c r="Y168" i="1"/>
  <c r="X168" i="1"/>
  <c r="BO168" i="1" s="1"/>
  <c r="O168" i="1"/>
  <c r="BO167" i="1"/>
  <c r="BN167" i="1"/>
  <c r="BM167" i="1"/>
  <c r="BL167" i="1"/>
  <c r="Y167" i="1"/>
  <c r="Y169" i="1" s="1"/>
  <c r="X167" i="1"/>
  <c r="X169" i="1" s="1"/>
  <c r="O167" i="1"/>
  <c r="W163" i="1"/>
  <c r="W162" i="1"/>
  <c r="BO161" i="1"/>
  <c r="BN161" i="1"/>
  <c r="BM161" i="1"/>
  <c r="BL161" i="1"/>
  <c r="Y161" i="1"/>
  <c r="X161" i="1"/>
  <c r="O161" i="1"/>
  <c r="BN160" i="1"/>
  <c r="BL160" i="1"/>
  <c r="Y160" i="1"/>
  <c r="Y162" i="1" s="1"/>
  <c r="X160" i="1"/>
  <c r="X163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49" i="1" s="1"/>
  <c r="O148" i="1"/>
  <c r="W145" i="1"/>
  <c r="Y144" i="1"/>
  <c r="W144" i="1"/>
  <c r="BN143" i="1"/>
  <c r="BL143" i="1"/>
  <c r="Y143" i="1"/>
  <c r="X143" i="1"/>
  <c r="X144" i="1" s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Y122" i="1" s="1"/>
  <c r="X120" i="1"/>
  <c r="O120" i="1"/>
  <c r="BN119" i="1"/>
  <c r="BL119" i="1"/>
  <c r="Y119" i="1"/>
  <c r="X119" i="1"/>
  <c r="X122" i="1" s="1"/>
  <c r="O119" i="1"/>
  <c r="W116" i="1"/>
  <c r="W115" i="1"/>
  <c r="BN114" i="1"/>
  <c r="BL114" i="1"/>
  <c r="Y114" i="1"/>
  <c r="X114" i="1"/>
  <c r="BO114" i="1" s="1"/>
  <c r="O114" i="1"/>
  <c r="BO113" i="1"/>
  <c r="BN113" i="1"/>
  <c r="BM113" i="1"/>
  <c r="BL113" i="1"/>
  <c r="Y113" i="1"/>
  <c r="Y115" i="1" s="1"/>
  <c r="X113" i="1"/>
  <c r="X115" i="1" s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Y103" i="1" s="1"/>
  <c r="X99" i="1"/>
  <c r="X104" i="1" s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Y88" i="1" s="1"/>
  <c r="X82" i="1"/>
  <c r="X88" i="1" s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Y78" i="1" s="1"/>
  <c r="X76" i="1"/>
  <c r="X79" i="1" s="1"/>
  <c r="O76" i="1"/>
  <c r="W73" i="1"/>
  <c r="Y72" i="1"/>
  <c r="W72" i="1"/>
  <c r="BN71" i="1"/>
  <c r="BL71" i="1"/>
  <c r="Y71" i="1"/>
  <c r="X71" i="1"/>
  <c r="X72" i="1" s="1"/>
  <c r="O71" i="1"/>
  <c r="W68" i="1"/>
  <c r="W67" i="1"/>
  <c r="BN66" i="1"/>
  <c r="BL66" i="1"/>
  <c r="Y66" i="1"/>
  <c r="X66" i="1"/>
  <c r="O66" i="1"/>
  <c r="BO65" i="1"/>
  <c r="BN65" i="1"/>
  <c r="BM65" i="1"/>
  <c r="BL65" i="1"/>
  <c r="Y65" i="1"/>
  <c r="Y67" i="1" s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L55" i="1"/>
  <c r="Y55" i="1"/>
  <c r="X55" i="1"/>
  <c r="O55" i="1"/>
  <c r="BO54" i="1"/>
  <c r="BN54" i="1"/>
  <c r="BM54" i="1"/>
  <c r="BL54" i="1"/>
  <c r="Y54" i="1"/>
  <c r="Y61" i="1" s="1"/>
  <c r="X54" i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O48" i="1"/>
  <c r="BO47" i="1"/>
  <c r="BN47" i="1"/>
  <c r="BM47" i="1"/>
  <c r="BL47" i="1"/>
  <c r="Y47" i="1"/>
  <c r="X47" i="1"/>
  <c r="O47" i="1"/>
  <c r="BN46" i="1"/>
  <c r="BL46" i="1"/>
  <c r="Y46" i="1"/>
  <c r="X46" i="1"/>
  <c r="O46" i="1"/>
  <c r="BO45" i="1"/>
  <c r="BN45" i="1"/>
  <c r="BM45" i="1"/>
  <c r="BL45" i="1"/>
  <c r="Y45" i="1"/>
  <c r="X45" i="1"/>
  <c r="O45" i="1"/>
  <c r="BN44" i="1"/>
  <c r="BL44" i="1"/>
  <c r="Y44" i="1"/>
  <c r="X44" i="1"/>
  <c r="O44" i="1"/>
  <c r="X41" i="1"/>
  <c r="W41" i="1"/>
  <c r="Y40" i="1"/>
  <c r="W40" i="1"/>
  <c r="BN39" i="1"/>
  <c r="BL39" i="1"/>
  <c r="Y39" i="1"/>
  <c r="X39" i="1"/>
  <c r="O39" i="1"/>
  <c r="BO38" i="1"/>
  <c r="BN38" i="1"/>
  <c r="BM38" i="1"/>
  <c r="BL38" i="1"/>
  <c r="Y38" i="1"/>
  <c r="X38" i="1"/>
  <c r="O38" i="1"/>
  <c r="BN37" i="1"/>
  <c r="BL37" i="1"/>
  <c r="Y37" i="1"/>
  <c r="X37" i="1"/>
  <c r="BN36" i="1"/>
  <c r="BL36" i="1"/>
  <c r="Y36" i="1"/>
  <c r="X36" i="1"/>
  <c r="O36" i="1"/>
  <c r="W33" i="1"/>
  <c r="W32" i="1"/>
  <c r="BN31" i="1"/>
  <c r="BL31" i="1"/>
  <c r="Y31" i="1"/>
  <c r="X31" i="1"/>
  <c r="O31" i="1"/>
  <c r="BO30" i="1"/>
  <c r="BN30" i="1"/>
  <c r="BM30" i="1"/>
  <c r="BL30" i="1"/>
  <c r="Y30" i="1"/>
  <c r="X30" i="1"/>
  <c r="O30" i="1"/>
  <c r="BN29" i="1"/>
  <c r="BL29" i="1"/>
  <c r="Y29" i="1"/>
  <c r="X29" i="1"/>
  <c r="O29" i="1"/>
  <c r="BO28" i="1"/>
  <c r="BN28" i="1"/>
  <c r="BM28" i="1"/>
  <c r="BL28" i="1"/>
  <c r="Y28" i="1"/>
  <c r="Y32" i="1" s="1"/>
  <c r="X28" i="1"/>
  <c r="O28" i="1"/>
  <c r="W24" i="1"/>
  <c r="W289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BO29" i="1" l="1"/>
  <c r="X291" i="1" s="1"/>
  <c r="BM29" i="1"/>
  <c r="X290" i="1" s="1"/>
  <c r="X292" i="1" s="1"/>
  <c r="BO31" i="1"/>
  <c r="BM31" i="1"/>
  <c r="X51" i="1"/>
  <c r="BO44" i="1"/>
  <c r="BM44" i="1"/>
  <c r="BO46" i="1"/>
  <c r="BM46" i="1"/>
  <c r="BO48" i="1"/>
  <c r="BM48" i="1"/>
  <c r="X50" i="1"/>
  <c r="BO55" i="1"/>
  <c r="BM55" i="1"/>
  <c r="BO57" i="1"/>
  <c r="BM57" i="1"/>
  <c r="BO59" i="1"/>
  <c r="BM59" i="1"/>
  <c r="X61" i="1"/>
  <c r="BO66" i="1"/>
  <c r="BM66" i="1"/>
  <c r="X68" i="1"/>
  <c r="X32" i="1"/>
  <c r="X293" i="1" s="1"/>
  <c r="X33" i="1"/>
  <c r="X289" i="1" s="1"/>
  <c r="X40" i="1"/>
  <c r="BO36" i="1"/>
  <c r="BM36" i="1"/>
  <c r="BO37" i="1"/>
  <c r="BM37" i="1"/>
  <c r="BO39" i="1"/>
  <c r="BM39" i="1"/>
  <c r="Y50" i="1"/>
  <c r="Y294" i="1" s="1"/>
  <c r="X62" i="1"/>
  <c r="X67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C302" i="1" l="1"/>
  <c r="B302" i="1"/>
  <c r="W292" i="1"/>
  <c r="A302" i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<sst xmlns="http://schemas.openxmlformats.org/spreadsheetml/2006/main" count="1123" uniqueCount="437">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</sst>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0" zoomScaleNormal="100" zoomScaleSheetLayoutView="100" workbookViewId="0">
      <selection activeCell="AB293" sqref="AB293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98</v>
      </c>
      <c r="X30" s="193">
        <f>IFERROR(IF(W30="","",W30),"")</f>
        <v>98</v>
      </c>
      <c r="Y30" s="36">
        <f>IFERROR(IF(W30="","",W30*0.00936),"")</f>
        <v>0.91727999999999998</v>
      </c>
      <c r="Z30" s="56"/>
      <c r="AA30" s="57"/>
      <c r="AE30" s="67"/>
      <c r="BB30" s="71" t="s">
        <v>75</v>
      </c>
      <c r="BL30" s="67">
        <f>IFERROR(W30*I30,"0")</f>
        <v>188.3364</v>
      </c>
      <c r="BM30" s="67">
        <f>IFERROR(X30*I30,"0")</f>
        <v>188.3364</v>
      </c>
      <c r="BN30" s="67">
        <f>IFERROR(W30/J30,"0")</f>
        <v>0.77777777777777779</v>
      </c>
      <c r="BO30" s="67">
        <f>IFERROR(X30/J30,"0")</f>
        <v>0.77777777777777779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98</v>
      </c>
      <c r="X32" s="194">
        <f>IFERROR(SUM(X28:X31),"0")</f>
        <v>98</v>
      </c>
      <c r="Y32" s="194">
        <f>IFERROR(IF(Y28="",0,Y28),"0")+IFERROR(IF(Y29="",0,Y29),"0")+IFERROR(IF(Y30="",0,Y30),"0")+IFERROR(IF(Y31="",0,Y31),"0")</f>
        <v>0.91727999999999998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147</v>
      </c>
      <c r="X33" s="194">
        <f>IFERROR(SUMPRODUCT(X28:X31*H28:H31),"0")</f>
        <v>147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30</v>
      </c>
      <c r="X47" s="193">
        <f t="shared" si="0"/>
        <v>30</v>
      </c>
      <c r="Y47" s="36">
        <f t="shared" si="1"/>
        <v>0.28499999999999998</v>
      </c>
      <c r="Z47" s="56"/>
      <c r="AA47" s="57"/>
      <c r="AE47" s="67"/>
      <c r="BB47" s="80" t="s">
        <v>75</v>
      </c>
      <c r="BL47" s="67">
        <f t="shared" si="2"/>
        <v>47.754000000000005</v>
      </c>
      <c r="BM47" s="67">
        <f t="shared" si="3"/>
        <v>47.754000000000005</v>
      </c>
      <c r="BN47" s="67">
        <f t="shared" si="4"/>
        <v>0.23076923076923078</v>
      </c>
      <c r="BO47" s="67">
        <f t="shared" si="5"/>
        <v>0.23076923076923078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40</v>
      </c>
      <c r="X50" s="194">
        <f>IFERROR(SUM(X44:X49),"0")</f>
        <v>40</v>
      </c>
      <c r="Y50" s="194">
        <f>IFERROR(IF(Y44="",0,Y44),"0")+IFERROR(IF(Y45="",0,Y45),"0")+IFERROR(IF(Y46="",0,Y46),"0")+IFERROR(IF(Y47="",0,Y47),"0")+IFERROR(IF(Y48="",0,Y48),"0")+IFERROR(IF(Y49="",0,Y49),"0")</f>
        <v>0.38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48</v>
      </c>
      <c r="X51" s="194">
        <f>IFERROR(SUMPRODUCT(X44:X49*H44:H49),"0")</f>
        <v>48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240</v>
      </c>
      <c r="X66" s="193">
        <f>IFERROR(IF(W66="","",W66),"")</f>
        <v>240</v>
      </c>
      <c r="Y66" s="36">
        <f>IFERROR(IF(W66="","",W66*0.00866),"")</f>
        <v>2.0783999999999998</v>
      </c>
      <c r="Z66" s="56"/>
      <c r="AA66" s="57"/>
      <c r="AE66" s="67"/>
      <c r="BB66" s="91" t="s">
        <v>1</v>
      </c>
      <c r="BL66" s="67">
        <f>IFERROR(W66*I66,"0")</f>
        <v>1251.1679999999999</v>
      </c>
      <c r="BM66" s="67">
        <f>IFERROR(X66*I66,"0")</f>
        <v>1251.1679999999999</v>
      </c>
      <c r="BN66" s="67">
        <f>IFERROR(W66/J66,"0")</f>
        <v>1.6666666666666667</v>
      </c>
      <c r="BO66" s="67">
        <f>IFERROR(X66/J66,"0")</f>
        <v>1.6666666666666667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240</v>
      </c>
      <c r="X67" s="194">
        <f>IFERROR(SUM(X65:X66),"0")</f>
        <v>240</v>
      </c>
      <c r="Y67" s="194">
        <f>IFERROR(IF(Y65="",0,Y65),"0")+IFERROR(IF(Y66="",0,Y66),"0")</f>
        <v>2.0783999999999998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1200</v>
      </c>
      <c r="X68" s="194">
        <f>IFERROR(SUMPRODUCT(X65:X66*H65:H66),"0")</f>
        <v>1200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14</v>
      </c>
      <c r="X76" s="193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70</v>
      </c>
      <c r="X88" s="194">
        <f>IFERROR(SUM(X82:X87),"0")</f>
        <v>70</v>
      </c>
      <c r="Y88" s="194">
        <f>IFERROR(IF(Y82="",0,Y82),"0")+IFERROR(IF(Y83="",0,Y83),"0")+IFERROR(IF(Y84="",0,Y84),"0")+IFERROR(IF(Y85="",0,Y85),"0")+IFERROR(IF(Y86="",0,Y86),"0")+IFERROR(IF(Y87="",0,Y87),"0")</f>
        <v>1.2516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252</v>
      </c>
      <c r="X89" s="194">
        <f>IFERROR(SUMPRODUCT(X82:X87*H82:H87),"0")</f>
        <v>252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24</v>
      </c>
      <c r="X99" s="193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172.79040000000001</v>
      </c>
      <c r="BM99" s="67">
        <f>IFERROR(X99*I99,"0")</f>
        <v>172.79040000000001</v>
      </c>
      <c r="BN99" s="67">
        <f>IFERROR(W99/J99,"0")</f>
        <v>0.2857142857142857</v>
      </c>
      <c r="BO99" s="67">
        <f>IFERROR(X99/J99,"0")</f>
        <v>0.2857142857142857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36</v>
      </c>
      <c r="X103" s="194">
        <f>IFERROR(SUM(X99:X102),"0")</f>
        <v>36</v>
      </c>
      <c r="Y103" s="194">
        <f>IFERROR(IF(Y99="",0,Y99),"0")+IFERROR(IF(Y100="",0,Y100),"0")+IFERROR(IF(Y101="",0,Y101),"0")+IFERROR(IF(Y102="",0,Y102),"0")</f>
        <v>0.55800000000000005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247.68</v>
      </c>
      <c r="X104" s="194">
        <f>IFERROR(SUMPRODUCT(X99:X102*H99:H102),"0")</f>
        <v>247.68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70</v>
      </c>
      <c r="X107" s="193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75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56</v>
      </c>
      <c r="X108" s="193">
        <f>IFERROR(IF(W108="","",W108),"")</f>
        <v>56</v>
      </c>
      <c r="Y108" s="36">
        <f>IFERROR(IF(W108="","",W108*0.01788),"")</f>
        <v>1.0012799999999999</v>
      </c>
      <c r="Z108" s="56"/>
      <c r="AA108" s="57"/>
      <c r="AE108" s="67"/>
      <c r="BB108" s="109" t="s">
        <v>75</v>
      </c>
      <c r="BL108" s="67">
        <f>IFERROR(W108*I108,"0")</f>
        <v>207.40159999999997</v>
      </c>
      <c r="BM108" s="67">
        <f>IFERROR(X108*I108,"0")</f>
        <v>207.40159999999997</v>
      </c>
      <c r="BN108" s="67">
        <f>IFERROR(W108/J108,"0")</f>
        <v>0.8</v>
      </c>
      <c r="BO108" s="67">
        <f>IFERROR(X108/J108,"0")</f>
        <v>0.8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126</v>
      </c>
      <c r="X109" s="194">
        <f>IFERROR(SUM(X107:X108),"0")</f>
        <v>126</v>
      </c>
      <c r="Y109" s="194">
        <f>IFERROR(IF(Y107="",0,Y107),"0")+IFERROR(IF(Y108="",0,Y108),"0")</f>
        <v>2.2528800000000002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378</v>
      </c>
      <c r="X110" s="194">
        <f>IFERROR(SUMPRODUCT(X107:X108*H107:H108),"0")</f>
        <v>378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56</v>
      </c>
      <c r="X114" s="193">
        <f>IFERROR(IF(W114="","",W114),"")</f>
        <v>56</v>
      </c>
      <c r="Y114" s="36">
        <f>IFERROR(IF(W114="","",W114*0.01788),"")</f>
        <v>1.0012799999999999</v>
      </c>
      <c r="Z114" s="56"/>
      <c r="AA114" s="57"/>
      <c r="AE114" s="67"/>
      <c r="BB114" s="111" t="s">
        <v>75</v>
      </c>
      <c r="BL114" s="67">
        <f>IFERROR(W114*I114,"0")</f>
        <v>207.40159999999997</v>
      </c>
      <c r="BM114" s="67">
        <f>IFERROR(X114*I114,"0")</f>
        <v>207.40159999999997</v>
      </c>
      <c r="BN114" s="67">
        <f>IFERROR(W114/J114,"0")</f>
        <v>0.8</v>
      </c>
      <c r="BO114" s="67">
        <f>IFERROR(X114/J114,"0")</f>
        <v>0.8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56</v>
      </c>
      <c r="X115" s="194">
        <f>IFERROR(SUM(X113:X114),"0")</f>
        <v>56</v>
      </c>
      <c r="Y115" s="194">
        <f>IFERROR(IF(Y113="",0,Y113),"0")+IFERROR(IF(Y114="",0,Y114),"0")</f>
        <v>1.0012799999999999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168</v>
      </c>
      <c r="X116" s="194">
        <f>IFERROR(SUMPRODUCT(X113:X114*H113:H114),"0")</f>
        <v>168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75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14</v>
      </c>
      <c r="X122" s="194">
        <f>IFERROR(SUM(X119:X121),"0")</f>
        <v>14</v>
      </c>
      <c r="Y122" s="194">
        <f>IFERROR(IF(Y119="",0,Y119),"0")+IFERROR(IF(Y120="",0,Y120),"0")+IFERROR(IF(Y121="",0,Y121),"0")</f>
        <v>0.25031999999999999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42</v>
      </c>
      <c r="X123" s="194">
        <f>IFERROR(SUMPRODUCT(X119:X121*H119:H121),"0")</f>
        <v>42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60</v>
      </c>
      <c r="X155" s="193">
        <f>IFERROR(IF(W155="","",W155),"")</f>
        <v>60</v>
      </c>
      <c r="Y155" s="36">
        <f>IFERROR(IF(W155="","",W155*0.00866),"")</f>
        <v>0.51959999999999995</v>
      </c>
      <c r="Z155" s="56"/>
      <c r="AA155" s="57"/>
      <c r="AE155" s="67"/>
      <c r="BB155" s="123" t="s">
        <v>1</v>
      </c>
      <c r="BL155" s="67">
        <f>IFERROR(W155*I155,"0")</f>
        <v>315.95999999999998</v>
      </c>
      <c r="BM155" s="67">
        <f>IFERROR(X155*I155,"0")</f>
        <v>315.95999999999998</v>
      </c>
      <c r="BN155" s="67">
        <f>IFERROR(W155/J155,"0")</f>
        <v>0.41666666666666669</v>
      </c>
      <c r="BO155" s="67">
        <f>IFERROR(X155/J155,"0")</f>
        <v>0.41666666666666669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60</v>
      </c>
      <c r="X157" s="194">
        <f>IFERROR(SUM(X153:X156),"0")</f>
        <v>60</v>
      </c>
      <c r="Y157" s="194">
        <f>IFERROR(IF(Y153="",0,Y153),"0")+IFERROR(IF(Y154="",0,Y154),"0")+IFERROR(IF(Y155="",0,Y155),"0")+IFERROR(IF(Y156="",0,Y156),"0")</f>
        <v>0.51959999999999995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300</v>
      </c>
      <c r="X158" s="194">
        <f>IFERROR(SUMPRODUCT(X153:X156*H153:H156),"0")</f>
        <v>300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70</v>
      </c>
      <c r="X167" s="193">
        <f>IFERROR(IF(W167="","",W167),"")</f>
        <v>70</v>
      </c>
      <c r="Y167" s="36">
        <f>IFERROR(IF(W167="","",W167*0.01788),"")</f>
        <v>1.2516</v>
      </c>
      <c r="Z167" s="56"/>
      <c r="AA167" s="57"/>
      <c r="AE167" s="67"/>
      <c r="BB167" s="127" t="s">
        <v>75</v>
      </c>
      <c r="BL167" s="67">
        <f>IFERROR(W167*I167,"0")</f>
        <v>237.16</v>
      </c>
      <c r="BM167" s="67">
        <f>IFERROR(X167*I167,"0")</f>
        <v>237.16</v>
      </c>
      <c r="BN167" s="67">
        <f>IFERROR(W167/J167,"0")</f>
        <v>1</v>
      </c>
      <c r="BO167" s="67">
        <f>IFERROR(X167/J167,"0")</f>
        <v>1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70</v>
      </c>
      <c r="X169" s="194">
        <f>IFERROR(SUM(X167:X168),"0")</f>
        <v>70</v>
      </c>
      <c r="Y169" s="194">
        <f>IFERROR(IF(Y167="",0,Y167),"0")+IFERROR(IF(Y168="",0,Y168),"0")</f>
        <v>1.2516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210</v>
      </c>
      <c r="X170" s="194">
        <f>IFERROR(SUMPRODUCT(X167:X168*H167:H168),"0")</f>
        <v>210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12</v>
      </c>
      <c r="X202" s="193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53.999999999999993</v>
      </c>
      <c r="X250" s="193">
        <f>IFERROR(IF(W250="","",W250),"")</f>
        <v>53.999999999999993</v>
      </c>
      <c r="Y250" s="36">
        <f>IFERROR(IF(W250="","",W250*0.00502),"")</f>
        <v>0.27107999999999999</v>
      </c>
      <c r="Z250" s="56"/>
      <c r="AA250" s="57"/>
      <c r="AE250" s="67"/>
      <c r="BB250" s="155" t="s">
        <v>75</v>
      </c>
      <c r="BL250" s="67">
        <f>IFERROR(W250*I250,"0")</f>
        <v>103.40999999999998</v>
      </c>
      <c r="BM250" s="67">
        <f>IFERROR(X250*I250,"0")</f>
        <v>103.40999999999998</v>
      </c>
      <c r="BN250" s="67">
        <f>IFERROR(W250/J250,"0")</f>
        <v>0.23076923076923073</v>
      </c>
      <c r="BO250" s="67">
        <f>IFERROR(X250/J250,"0")</f>
        <v>0.23076923076923073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53.999999999999993</v>
      </c>
      <c r="X251" s="194">
        <f>IFERROR(SUM(X250:X250),"0")</f>
        <v>53.999999999999993</v>
      </c>
      <c r="Y251" s="194">
        <f>IFERROR(IF(Y250="",0,Y250),"0")</f>
        <v>0.27107999999999999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97.199999999999989</v>
      </c>
      <c r="X252" s="194">
        <f>IFERROR(SUMPRODUCT(X250:X250*H250:H250),"0")</f>
        <v>97.199999999999989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0</v>
      </c>
      <c r="X254" s="193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6" t="s">
        <v>75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0</v>
      </c>
      <c r="X256" s="194">
        <f>IFERROR(SUM(X254:X255),"0")</f>
        <v>0</v>
      </c>
      <c r="Y256" s="194">
        <f>IFERROR(IF(Y254="",0,Y254),"0")+IFERROR(IF(Y255="",0,Y255),"0")</f>
        <v>0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0</v>
      </c>
      <c r="X257" s="194">
        <f>IFERROR(SUMPRODUCT(X254:X255*H254:H255),"0")</f>
        <v>0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24</v>
      </c>
      <c r="X261" s="193">
        <f>IFERROR(IF(W261="","",W261),"")</f>
        <v>24</v>
      </c>
      <c r="Y261" s="36">
        <f>IFERROR(IF(W261="","",W261*0.0155),"")</f>
        <v>0.372</v>
      </c>
      <c r="Z261" s="56"/>
      <c r="AA261" s="57"/>
      <c r="AE261" s="67"/>
      <c r="BB261" s="160" t="s">
        <v>75</v>
      </c>
      <c r="BL261" s="67">
        <f>IFERROR(W261*I261,"0")</f>
        <v>125.64000000000001</v>
      </c>
      <c r="BM261" s="67">
        <f>IFERROR(X261*I261,"0")</f>
        <v>125.64000000000001</v>
      </c>
      <c r="BN261" s="67">
        <f>IFERROR(W261/J261,"0")</f>
        <v>0.2857142857142857</v>
      </c>
      <c r="BO261" s="67">
        <f>IFERROR(X261/J261,"0")</f>
        <v>0.2857142857142857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24</v>
      </c>
      <c r="X263" s="194">
        <f>IFERROR(SUM(X259:X262),"0")</f>
        <v>24</v>
      </c>
      <c r="Y263" s="194">
        <f>IFERROR(IF(Y259="",0,Y259),"0")+IFERROR(IF(Y260="",0,Y260),"0")+IFERROR(IF(Y261="",0,Y261),"0")+IFERROR(IF(Y262="",0,Y262),"0")</f>
        <v>0.372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120</v>
      </c>
      <c r="X264" s="194">
        <f>IFERROR(SUMPRODUCT(X259:X262*H259:H262),"0")</f>
        <v>120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14</v>
      </c>
      <c r="X267" s="193">
        <f t="shared" si="24"/>
        <v>14</v>
      </c>
      <c r="Y267" s="36">
        <f t="shared" si="25"/>
        <v>0.13103999999999999</v>
      </c>
      <c r="Z267" s="56"/>
      <c r="AA267" s="57"/>
      <c r="AE267" s="67"/>
      <c r="BB267" s="163" t="s">
        <v>75</v>
      </c>
      <c r="BL267" s="67">
        <f t="shared" si="26"/>
        <v>54.488</v>
      </c>
      <c r="BM267" s="67">
        <f t="shared" si="27"/>
        <v>54.488</v>
      </c>
      <c r="BN267" s="67">
        <f t="shared" si="28"/>
        <v>0.1111111111111111</v>
      </c>
      <c r="BO267" s="67">
        <f t="shared" si="29"/>
        <v>0.1111111111111111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42</v>
      </c>
      <c r="X274" s="193">
        <f t="shared" si="24"/>
        <v>42</v>
      </c>
      <c r="Y274" s="36">
        <f>IFERROR(IF(W274="","",W274*0.00936),"")</f>
        <v>0.39312000000000002</v>
      </c>
      <c r="Z274" s="56"/>
      <c r="AA274" s="57"/>
      <c r="AE274" s="67"/>
      <c r="BB274" s="170" t="s">
        <v>75</v>
      </c>
      <c r="BL274" s="67">
        <f t="shared" si="26"/>
        <v>163.464</v>
      </c>
      <c r="BM274" s="67">
        <f t="shared" si="27"/>
        <v>163.464</v>
      </c>
      <c r="BN274" s="67">
        <f t="shared" si="28"/>
        <v>0.33333333333333331</v>
      </c>
      <c r="BO274" s="67">
        <f t="shared" si="29"/>
        <v>0.33333333333333331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14</v>
      </c>
      <c r="X276" s="193">
        <f t="shared" si="24"/>
        <v>14</v>
      </c>
      <c r="Y276" s="36">
        <f>IFERROR(IF(W276="","",W276*0.00936),"")</f>
        <v>0.13103999999999999</v>
      </c>
      <c r="Z276" s="56"/>
      <c r="AA276" s="57"/>
      <c r="AE276" s="67"/>
      <c r="BB276" s="172" t="s">
        <v>75</v>
      </c>
      <c r="BL276" s="67">
        <f t="shared" si="26"/>
        <v>44.688000000000002</v>
      </c>
      <c r="BM276" s="67">
        <f t="shared" si="27"/>
        <v>44.688000000000002</v>
      </c>
      <c r="BN276" s="67">
        <f t="shared" si="28"/>
        <v>0.1111111111111111</v>
      </c>
      <c r="BO276" s="67">
        <f t="shared" si="29"/>
        <v>0.1111111111111111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70</v>
      </c>
      <c r="X287" s="194">
        <f>IFERROR(SUM(X266:X286),"0")</f>
        <v>70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0.6552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249.20000000000002</v>
      </c>
      <c r="X288" s="194">
        <f>IFERROR(SUMPRODUCT(X266:X286*H266:H286),"0")</f>
        <v>249.20000000000002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3627.0799999999995</v>
      </c>
      <c r="X289" s="194">
        <f>IFERROR(X24+X33+X41+X51+X62+X68+X73+X79+X89+X96+X104+X110+X116+X123+X128+X134+X139+X145+X150+X158+X163+X170+X175+X180+X185+X191+X198+X208+X216+X221+X227+X233+X239+X247+X252+X257+X264+X288,"0")</f>
        <v>3627.0799999999995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4018.8599999999992</v>
      </c>
      <c r="X290" s="194">
        <f>IFERROR(SUM(BM22:BM286),"0")</f>
        <v>4018.8599999999992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11</v>
      </c>
      <c r="X291" s="38">
        <f>ROUNDUP(SUM(BO22:BO286),0)</f>
        <v>11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4293.8599999999988</v>
      </c>
      <c r="X292" s="194">
        <f>GrossWeightTotalR+PalletQtyTotalR*25</f>
        <v>4293.8599999999988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998</v>
      </c>
      <c r="X293" s="194">
        <f>IFERROR(X23+X32+X40+X50+X61+X67+X72+X78+X88+X95+X103+X109+X115+X122+X127+X133+X138+X144+X149+X157+X162+X169+X174+X179+X184+X190+X197+X207+X215+X220+X226+X232+X238+X246+X251+X256+X263+X287,"0")</f>
        <v>998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12.445880000000001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147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48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1200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252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247.68</v>
      </c>
      <c r="M299" s="184"/>
      <c r="N299" s="46">
        <f>IFERROR(W107*H107,"0")+IFERROR(W108*H108,"0")</f>
        <v>378</v>
      </c>
      <c r="O299" s="46">
        <f>IFERROR(W113*H113,"0")+IFERROR(W114*H114,"0")</f>
        <v>168</v>
      </c>
      <c r="P299" s="46">
        <f>IFERROR(W119*H119,"0")+IFERROR(W120*H120,"0")+IFERROR(W121*H121,"0")</f>
        <v>42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300</v>
      </c>
      <c r="W299" s="46">
        <f>IFERROR(W167*H167,"0")+IFERROR(W168*H168,"0")</f>
        <v>210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466.4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1814.8799999999999</v>
      </c>
      <c r="B302" s="60">
        <f>SUMPRODUCT(--(BB:BB="ПГП"),--(V:V="кор"),H:H,X:X)+SUMPRODUCT(--(BB:BB="ПГП"),--(V:V="кг"),X:X)</f>
        <v>1812.2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