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975FE78-0EEF-40E1-9BEE-E53C3B501A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X278" i="1" s="1"/>
  <c r="O270" i="1"/>
  <c r="W268" i="1"/>
  <c r="X267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X268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X202" i="1" s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X171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F559" i="1" s="1"/>
  <c r="O133" i="1"/>
  <c r="W130" i="1"/>
  <c r="W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X129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3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X88" i="1" s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59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53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94" i="1"/>
  <c r="X104" i="1"/>
  <c r="X122" i="1"/>
  <c r="X130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Y182" i="1" s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BO271" i="1"/>
  <c r="BM271" i="1"/>
  <c r="Y271" i="1"/>
  <c r="Y277" i="1" s="1"/>
  <c r="BO275" i="1"/>
  <c r="BM275" i="1"/>
  <c r="Y275" i="1"/>
  <c r="H9" i="1"/>
  <c r="B559" i="1"/>
  <c r="W550" i="1"/>
  <c r="W551" i="1"/>
  <c r="Y23" i="1"/>
  <c r="Y24" i="1" s="1"/>
  <c r="BM23" i="1"/>
  <c r="X550" i="1" s="1"/>
  <c r="X24" i="1"/>
  <c r="W549" i="1"/>
  <c r="Y27" i="1"/>
  <c r="BM27" i="1"/>
  <c r="BO27" i="1"/>
  <c r="X551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59" i="1"/>
  <c r="Y60" i="1"/>
  <c r="Y63" i="1" s="1"/>
  <c r="BM60" i="1"/>
  <c r="X64" i="1"/>
  <c r="E559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Y96" i="1"/>
  <c r="Y103" i="1" s="1"/>
  <c r="BM96" i="1"/>
  <c r="BO96" i="1"/>
  <c r="Y98" i="1"/>
  <c r="BM98" i="1"/>
  <c r="Y100" i="1"/>
  <c r="BM100" i="1"/>
  <c r="Y102" i="1"/>
  <c r="BM102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Y124" i="1"/>
  <c r="Y129" i="1" s="1"/>
  <c r="BM124" i="1"/>
  <c r="BO124" i="1"/>
  <c r="Y126" i="1"/>
  <c r="BM126" i="1"/>
  <c r="Y128" i="1"/>
  <c r="BM128" i="1"/>
  <c r="Y133" i="1"/>
  <c r="BM133" i="1"/>
  <c r="BO133" i="1"/>
  <c r="Y135" i="1"/>
  <c r="BM135" i="1"/>
  <c r="Y137" i="1"/>
  <c r="BM137" i="1"/>
  <c r="X138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X182" i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Y222" i="1" s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Y261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Y456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X552" i="1" l="1"/>
  <c r="Y547" i="1"/>
  <c r="Y534" i="1"/>
  <c r="Y437" i="1"/>
  <c r="Y372" i="1"/>
  <c r="Y364" i="1"/>
  <c r="Y347" i="1"/>
  <c r="Y295" i="1"/>
  <c r="Y283" i="1"/>
  <c r="Y239" i="1"/>
  <c r="Y201" i="1"/>
  <c r="Y160" i="1"/>
  <c r="Y148" i="1"/>
  <c r="Y138" i="1"/>
  <c r="Y121" i="1"/>
  <c r="Y93" i="1"/>
  <c r="Y36" i="1"/>
  <c r="Y554" i="1" s="1"/>
  <c r="X553" i="1"/>
  <c r="W552" i="1"/>
  <c r="X549" i="1"/>
  <c r="Y519" i="1"/>
  <c r="Y495" i="1"/>
  <c r="Y481" i="1"/>
  <c r="Y410" i="1"/>
  <c r="Y336" i="1"/>
  <c r="Y248" i="1"/>
  <c r="Y209" i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<sst xmlns="http://schemas.openxmlformats.org/spreadsheetml/2006/main" count="2423" uniqueCount="814">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</sst>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2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33" t="s">
        <v>8</v>
      </c>
      <c r="B5" s="517"/>
      <c r="C5" s="518"/>
      <c r="D5" s="426"/>
      <c r="E5" s="428"/>
      <c r="F5" s="720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3">
        <v>45493</v>
      </c>
      <c r="Q5" s="547"/>
      <c r="S5" s="613" t="s">
        <v>11</v>
      </c>
      <c r="T5" s="440"/>
      <c r="U5" s="615" t="s">
        <v>12</v>
      </c>
      <c r="V5" s="547"/>
      <c r="AA5" s="51"/>
      <c r="AB5" s="51"/>
      <c r="AC5" s="51"/>
    </row>
    <row r="6" spans="1:30" s="376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7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9" t="s">
        <v>16</v>
      </c>
      <c r="T6" s="440"/>
      <c r="U6" s="678" t="s">
        <v>17</v>
      </c>
      <c r="V6" s="457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0"/>
      <c r="U7" s="679"/>
      <c r="V7" s="680"/>
      <c r="AA7" s="51"/>
      <c r="AB7" s="51"/>
      <c r="AC7" s="51"/>
    </row>
    <row r="8" spans="1:30" s="376" customFormat="1" ht="25.5" customHeight="1" x14ac:dyDescent="0.2">
      <c r="A8" s="769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0"/>
      <c r="U8" s="679"/>
      <c r="V8" s="680"/>
      <c r="AA8" s="51"/>
      <c r="AB8" s="51"/>
      <c r="AC8" s="51"/>
    </row>
    <row r="9" spans="1:30" s="37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0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8"/>
      <c r="O9" s="26" t="s">
        <v>20</v>
      </c>
      <c r="P9" s="541"/>
      <c r="Q9" s="542"/>
      <c r="S9" s="389"/>
      <c r="T9" s="440"/>
      <c r="U9" s="681"/>
      <c r="V9" s="682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0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5"/>
      <c r="O10" s="26" t="s">
        <v>21</v>
      </c>
      <c r="P10" s="621"/>
      <c r="Q10" s="622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6"/>
      <c r="Q11" s="547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6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3"/>
      <c r="Q17" s="463"/>
      <c r="R17" s="463"/>
      <c r="S17" s="464"/>
      <c r="T17" s="752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3"/>
      <c r="BB17" s="750" t="s">
        <v>57</v>
      </c>
    </row>
    <row r="18" spans="1:67" ht="14.25" customHeight="1" x14ac:dyDescent="0.2">
      <c r="A18" s="435"/>
      <c r="B18" s="435"/>
      <c r="C18" s="435"/>
      <c r="D18" s="465"/>
      <c r="E18" s="467"/>
      <c r="F18" s="435"/>
      <c r="G18" s="435"/>
      <c r="H18" s="435"/>
      <c r="I18" s="435"/>
      <c r="J18" s="435"/>
      <c r="K18" s="435"/>
      <c r="L18" s="435"/>
      <c r="M18" s="435"/>
      <c r="N18" s="435"/>
      <c r="O18" s="465"/>
      <c r="P18" s="466"/>
      <c r="Q18" s="466"/>
      <c r="R18" s="466"/>
      <c r="S18" s="467"/>
      <c r="T18" s="377" t="s">
        <v>58</v>
      </c>
      <c r="U18" s="377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4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4"/>
      <c r="AA20" s="374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2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2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2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2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2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2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2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2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2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2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4"/>
      <c r="AA51" s="374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2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2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4"/>
      <c r="AA57" s="374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2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2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4"/>
      <c r="AA65" s="374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80</v>
      </c>
      <c r="X71" s="381">
        <f t="shared" si="6"/>
        <v>86.4</v>
      </c>
      <c r="Y71" s="36">
        <f t="shared" si="7"/>
        <v>0.17399999999999999</v>
      </c>
      <c r="Z71" s="56"/>
      <c r="AA71" s="57"/>
      <c r="AE71" s="64"/>
      <c r="BB71" s="89" t="s">
        <v>1</v>
      </c>
      <c r="BL71" s="64">
        <f t="shared" si="8"/>
        <v>83.555555555555543</v>
      </c>
      <c r="BM71" s="64">
        <f t="shared" si="9"/>
        <v>90.24</v>
      </c>
      <c r="BN71" s="64">
        <f t="shared" si="10"/>
        <v>0.13227513227513224</v>
      </c>
      <c r="BO71" s="64">
        <f t="shared" si="11"/>
        <v>0.14285714285714285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1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2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7.4074074074074066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8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0.17399999999999999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2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80</v>
      </c>
      <c r="X88" s="382">
        <f>IFERROR(SUM(X67:X86),"0")</f>
        <v>86.4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1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2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2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1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2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2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1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2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2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1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2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2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4"/>
      <c r="AA131" s="374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180</v>
      </c>
      <c r="X134" s="381">
        <f>IFERROR(IF(W134="",0,CEILING((W134/$H134),1)*$H134),"")</f>
        <v>184.8</v>
      </c>
      <c r="Y134" s="36">
        <f>IFERROR(IF(X134=0,"",ROUNDUP(X134/H134,0)*0.02175),"")</f>
        <v>0.47849999999999998</v>
      </c>
      <c r="Z134" s="56"/>
      <c r="AA134" s="57"/>
      <c r="AE134" s="64"/>
      <c r="BB134" s="136" t="s">
        <v>1</v>
      </c>
      <c r="BL134" s="64">
        <f>IFERROR(W134*I134/H134,"0")</f>
        <v>191.95714285714286</v>
      </c>
      <c r="BM134" s="64">
        <f>IFERROR(X134*I134/H134,"0")</f>
        <v>197.07600000000002</v>
      </c>
      <c r="BN134" s="64">
        <f>IFERROR(1/J134*(W134/H134),"0")</f>
        <v>0.38265306122448972</v>
      </c>
      <c r="BO134" s="64">
        <f>IFERROR(1/J134*(X134/H134),"0")</f>
        <v>0.39285714285714285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1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2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21.428571428571427</v>
      </c>
      <c r="X138" s="382">
        <f>IFERROR(X133/H133,"0")+IFERROR(X134/H134,"0")+IFERROR(X135/H135,"0")+IFERROR(X136/H136,"0")+IFERROR(X137/H137,"0")</f>
        <v>22</v>
      </c>
      <c r="Y138" s="382">
        <f>IFERROR(IF(Y133="",0,Y133),"0")+IFERROR(IF(Y134="",0,Y134),"0")+IFERROR(IF(Y135="",0,Y135),"0")+IFERROR(IF(Y136="",0,Y136),"0")+IFERROR(IF(Y137="",0,Y137),"0")</f>
        <v>0.47849999999999998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2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180</v>
      </c>
      <c r="X139" s="382">
        <f>IFERROR(SUM(X133:X137),"0")</f>
        <v>184.8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4"/>
      <c r="AA141" s="374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2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2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4"/>
      <c r="AA150" s="374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2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2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4"/>
      <c r="AA162" s="374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2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2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2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2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2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2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100</v>
      </c>
      <c r="X187" s="381">
        <f t="shared" si="33"/>
        <v>101.39999999999999</v>
      </c>
      <c r="Y187" s="36">
        <f>IFERROR(IF(X187=0,"",ROUNDUP(X187/H187,0)*0.02175),"")</f>
        <v>0.28275</v>
      </c>
      <c r="Z187" s="56"/>
      <c r="AA187" s="57"/>
      <c r="AE187" s="64"/>
      <c r="BB187" s="167" t="s">
        <v>1</v>
      </c>
      <c r="BL187" s="64">
        <f t="shared" si="34"/>
        <v>107.23076923076924</v>
      </c>
      <c r="BM187" s="64">
        <f t="shared" si="35"/>
        <v>108.732</v>
      </c>
      <c r="BN187" s="64">
        <f t="shared" si="36"/>
        <v>0.22893772893772893</v>
      </c>
      <c r="BO187" s="64">
        <f t="shared" si="37"/>
        <v>0.23214285714285712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40</v>
      </c>
      <c r="X190" s="381">
        <f t="shared" si="33"/>
        <v>40.799999999999997</v>
      </c>
      <c r="Y190" s="36">
        <f>IFERROR(IF(X190=0,"",ROUNDUP(X190/H190,0)*0.00753),"")</f>
        <v>0.12801000000000001</v>
      </c>
      <c r="Z190" s="56"/>
      <c r="AA190" s="57"/>
      <c r="AE190" s="64"/>
      <c r="BB190" s="170" t="s">
        <v>1</v>
      </c>
      <c r="BL190" s="64">
        <f t="shared" si="34"/>
        <v>44.533333333333339</v>
      </c>
      <c r="BM190" s="64">
        <f t="shared" si="35"/>
        <v>45.423999999999999</v>
      </c>
      <c r="BN190" s="64">
        <f t="shared" si="36"/>
        <v>0.10683760683760685</v>
      </c>
      <c r="BO190" s="64">
        <f t="shared" si="37"/>
        <v>0.10897435897435898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80</v>
      </c>
      <c r="X194" s="381">
        <f t="shared" si="33"/>
        <v>81.599999999999994</v>
      </c>
      <c r="Y194" s="36">
        <f t="shared" ref="Y194:Y200" si="38">IFERROR(IF(X194=0,"",ROUNDUP(X194/H194,0)*0.00753),"")</f>
        <v>0.25602000000000003</v>
      </c>
      <c r="Z194" s="56"/>
      <c r="AA194" s="57"/>
      <c r="AE194" s="64"/>
      <c r="BB194" s="174" t="s">
        <v>1</v>
      </c>
      <c r="BL194" s="64">
        <f t="shared" si="34"/>
        <v>89.666666666666671</v>
      </c>
      <c r="BM194" s="64">
        <f t="shared" si="35"/>
        <v>91.46</v>
      </c>
      <c r="BN194" s="64">
        <f t="shared" si="36"/>
        <v>0.21367521367521369</v>
      </c>
      <c r="BO194" s="64">
        <f t="shared" si="37"/>
        <v>0.21794871794871795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40</v>
      </c>
      <c r="X197" s="381">
        <f t="shared" si="33"/>
        <v>40.799999999999997</v>
      </c>
      <c r="Y197" s="36">
        <f t="shared" si="38"/>
        <v>0.12801000000000001</v>
      </c>
      <c r="Z197" s="56"/>
      <c r="AA197" s="57"/>
      <c r="AE197" s="64"/>
      <c r="BB197" s="177" t="s">
        <v>1</v>
      </c>
      <c r="BL197" s="64">
        <f t="shared" si="34"/>
        <v>44.533333333333339</v>
      </c>
      <c r="BM197" s="64">
        <f t="shared" si="35"/>
        <v>45.423999999999999</v>
      </c>
      <c r="BN197" s="64">
        <f t="shared" si="36"/>
        <v>0.10683760683760685</v>
      </c>
      <c r="BO197" s="64">
        <f t="shared" si="37"/>
        <v>0.10897435897435898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76</v>
      </c>
      <c r="X199" s="381">
        <f t="shared" si="33"/>
        <v>76.8</v>
      </c>
      <c r="Y199" s="36">
        <f t="shared" si="38"/>
        <v>0.24096000000000001</v>
      </c>
      <c r="Z199" s="56"/>
      <c r="AA199" s="57"/>
      <c r="AE199" s="64"/>
      <c r="BB199" s="179" t="s">
        <v>1</v>
      </c>
      <c r="BL199" s="64">
        <f t="shared" si="34"/>
        <v>84.613333333333344</v>
      </c>
      <c r="BM199" s="64">
        <f t="shared" si="35"/>
        <v>85.504000000000005</v>
      </c>
      <c r="BN199" s="64">
        <f t="shared" si="36"/>
        <v>0.20299145299145299</v>
      </c>
      <c r="BO199" s="64">
        <f t="shared" si="37"/>
        <v>0.20512820512820512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48</v>
      </c>
      <c r="X200" s="381">
        <f t="shared" si="33"/>
        <v>48</v>
      </c>
      <c r="Y200" s="36">
        <f t="shared" si="38"/>
        <v>0.15060000000000001</v>
      </c>
      <c r="Z200" s="56"/>
      <c r="AA200" s="57"/>
      <c r="AE200" s="64"/>
      <c r="BB200" s="180" t="s">
        <v>1</v>
      </c>
      <c r="BL200" s="64">
        <f t="shared" si="34"/>
        <v>53.559999999999995</v>
      </c>
      <c r="BM200" s="64">
        <f t="shared" si="35"/>
        <v>53.559999999999995</v>
      </c>
      <c r="BN200" s="64">
        <f t="shared" si="36"/>
        <v>0.12820512820512819</v>
      </c>
      <c r="BO200" s="64">
        <f t="shared" si="37"/>
        <v>0.12820512820512819</v>
      </c>
    </row>
    <row r="201" spans="1:67" x14ac:dyDescent="0.2">
      <c r="A201" s="391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2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131.15384615384616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133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1.1863500000000002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2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384</v>
      </c>
      <c r="X202" s="382">
        <f>IFERROR(SUM(X185:X200),"0")</f>
        <v>389.4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56</v>
      </c>
      <c r="X207" s="381">
        <f>IFERROR(IF(W207="",0,CEILING((W207/$H207),1)*$H207),"")</f>
        <v>57.599999999999994</v>
      </c>
      <c r="Y207" s="36">
        <f>IFERROR(IF(X207=0,"",ROUNDUP(X207/H207,0)*0.00753),"")</f>
        <v>0.18071999999999999</v>
      </c>
      <c r="Z207" s="56"/>
      <c r="AA207" s="57"/>
      <c r="AE207" s="64"/>
      <c r="BB207" s="184" t="s">
        <v>1</v>
      </c>
      <c r="BL207" s="64">
        <f>IFERROR(W207*I207/H207,"0")</f>
        <v>62.346666666666671</v>
      </c>
      <c r="BM207" s="64">
        <f>IFERROR(X207*I207/H207,"0")</f>
        <v>64.128</v>
      </c>
      <c r="BN207" s="64">
        <f>IFERROR(1/J207*(W207/H207),"0")</f>
        <v>0.1495726495726496</v>
      </c>
      <c r="BO207" s="64">
        <f>IFERROR(1/J207*(X207/H207),"0")</f>
        <v>0.15384615384615385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48</v>
      </c>
      <c r="X208" s="381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x14ac:dyDescent="0.2">
      <c r="A209" s="391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2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43.333333333333336</v>
      </c>
      <c r="X209" s="382">
        <f>IFERROR(X204/H204,"0")+IFERROR(X205/H205,"0")+IFERROR(X206/H206,"0")+IFERROR(X207/H207,"0")+IFERROR(X208/H208,"0")</f>
        <v>44</v>
      </c>
      <c r="Y209" s="382">
        <f>IFERROR(IF(Y204="",0,Y204),"0")+IFERROR(IF(Y205="",0,Y205),"0")+IFERROR(IF(Y206="",0,Y206),"0")+IFERROR(IF(Y207="",0,Y207),"0")+IFERROR(IF(Y208="",0,Y208),"0")</f>
        <v>0.33132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2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104</v>
      </c>
      <c r="X210" s="382">
        <f>IFERROR(SUM(X204:X208),"0")</f>
        <v>105.6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4"/>
      <c r="AA211" s="374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1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2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2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1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2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2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4"/>
      <c r="AA229" s="374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3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1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2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2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4"/>
      <c r="AA241" s="374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2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3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1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2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2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4"/>
      <c r="AA250" s="374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4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1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2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2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1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2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2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1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2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2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8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100</v>
      </c>
      <c r="X281" s="381">
        <f>IFERROR(IF(W281="",0,CEILING((W281/$H281),1)*$H281),"")</f>
        <v>101.39999999999999</v>
      </c>
      <c r="Y281" s="36">
        <f>IFERROR(IF(X281=0,"",ROUNDUP(X281/H281,0)*0.02175),"")</f>
        <v>0.28275</v>
      </c>
      <c r="Z281" s="56"/>
      <c r="AA281" s="57"/>
      <c r="AE281" s="64"/>
      <c r="BB281" s="230" t="s">
        <v>1</v>
      </c>
      <c r="BL281" s="64">
        <f>IFERROR(W281*I281/H281,"0")</f>
        <v>107.23076923076924</v>
      </c>
      <c r="BM281" s="64">
        <f>IFERROR(X281*I281/H281,"0")</f>
        <v>108.732</v>
      </c>
      <c r="BN281" s="64">
        <f>IFERROR(1/J281*(W281/H281),"0")</f>
        <v>0.22893772893772893</v>
      </c>
      <c r="BO281" s="64">
        <f>IFERROR(1/J281*(X281/H281),"0")</f>
        <v>0.23214285714285712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1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2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12.820512820512821</v>
      </c>
      <c r="X283" s="382">
        <f>IFERROR(X280/H280,"0")+IFERROR(X281/H281,"0")+IFERROR(X282/H282,"0")</f>
        <v>13</v>
      </c>
      <c r="Y283" s="382">
        <f>IFERROR(IF(Y280="",0,Y280),"0")+IFERROR(IF(Y281="",0,Y281),"0")+IFERROR(IF(Y282="",0,Y282),"0")</f>
        <v>0.28275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2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100</v>
      </c>
      <c r="X284" s="382">
        <f>IFERROR(SUM(X280:X282),"0")</f>
        <v>101.39999999999999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1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2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2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1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2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2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4"/>
      <c r="AA297" s="374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1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2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2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2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2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4"/>
      <c r="AA306" s="374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1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2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2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1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2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2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1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2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2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4"/>
      <c r="AA322" s="374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700</v>
      </c>
      <c r="X326" s="381">
        <f t="shared" si="59"/>
        <v>705</v>
      </c>
      <c r="Y326" s="36">
        <f>IFERROR(IF(X326=0,"",ROUNDUP(X326/H326,0)*0.02175),"")</f>
        <v>1.0222499999999999</v>
      </c>
      <c r="Z326" s="56"/>
      <c r="AA326" s="57"/>
      <c r="AE326" s="64"/>
      <c r="BB326" s="247" t="s">
        <v>1</v>
      </c>
      <c r="BL326" s="64">
        <f t="shared" si="60"/>
        <v>722.4</v>
      </c>
      <c r="BM326" s="64">
        <f t="shared" si="61"/>
        <v>727.56</v>
      </c>
      <c r="BN326" s="64">
        <f t="shared" si="62"/>
        <v>0.9722222222222221</v>
      </c>
      <c r="BO326" s="64">
        <f t="shared" si="63"/>
        <v>0.97916666666666663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700</v>
      </c>
      <c r="X328" s="381">
        <f t="shared" si="59"/>
        <v>705</v>
      </c>
      <c r="Y328" s="36">
        <f>IFERROR(IF(X328=0,"",ROUNDUP(X328/H328,0)*0.02175),"")</f>
        <v>1.0222499999999999</v>
      </c>
      <c r="Z328" s="56"/>
      <c r="AA328" s="57"/>
      <c r="AE328" s="64"/>
      <c r="BB328" s="249" t="s">
        <v>1</v>
      </c>
      <c r="BL328" s="64">
        <f t="shared" si="60"/>
        <v>722.4</v>
      </c>
      <c r="BM328" s="64">
        <f t="shared" si="61"/>
        <v>727.56</v>
      </c>
      <c r="BN328" s="64">
        <f t="shared" si="62"/>
        <v>0.9722222222222221</v>
      </c>
      <c r="BO328" s="64">
        <f t="shared" si="63"/>
        <v>0.97916666666666663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400</v>
      </c>
      <c r="X330" s="381">
        <f t="shared" si="59"/>
        <v>405</v>
      </c>
      <c r="Y330" s="36">
        <f>IFERROR(IF(X330=0,"",ROUNDUP(X330/H330,0)*0.02175),"")</f>
        <v>0.58724999999999994</v>
      </c>
      <c r="Z330" s="56"/>
      <c r="AA330" s="57"/>
      <c r="AE330" s="64"/>
      <c r="BB330" s="251" t="s">
        <v>1</v>
      </c>
      <c r="BL330" s="64">
        <f t="shared" si="60"/>
        <v>412.8</v>
      </c>
      <c r="BM330" s="64">
        <f t="shared" si="61"/>
        <v>417.96000000000004</v>
      </c>
      <c r="BN330" s="64">
        <f t="shared" si="62"/>
        <v>0.55555555555555558</v>
      </c>
      <c r="BO330" s="64">
        <f t="shared" si="63"/>
        <v>0.5625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1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2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120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121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2.6317499999999998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2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1800</v>
      </c>
      <c r="X337" s="382">
        <f>IFERROR(SUM(X324:X335),"0")</f>
        <v>1815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350</v>
      </c>
      <c r="X339" s="381">
        <f>IFERROR(IF(W339="",0,CEILING((W339/$H339),1)*$H339),"")</f>
        <v>360</v>
      </c>
      <c r="Y339" s="36">
        <f>IFERROR(IF(X339=0,"",ROUNDUP(X339/H339,0)*0.02175),"")</f>
        <v>0.52200000000000002</v>
      </c>
      <c r="Z339" s="56"/>
      <c r="AA339" s="57"/>
      <c r="AE339" s="64"/>
      <c r="BB339" s="257" t="s">
        <v>1</v>
      </c>
      <c r="BL339" s="64">
        <f>IFERROR(W339*I339/H339,"0")</f>
        <v>361.2</v>
      </c>
      <c r="BM339" s="64">
        <f>IFERROR(X339*I339/H339,"0")</f>
        <v>371.52000000000004</v>
      </c>
      <c r="BN339" s="64">
        <f>IFERROR(1/J339*(W339/H339),"0")</f>
        <v>0.48611111111111105</v>
      </c>
      <c r="BO339" s="64">
        <f>IFERROR(1/J339*(X339/H339),"0")</f>
        <v>0.5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1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2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23.333333333333332</v>
      </c>
      <c r="X341" s="382">
        <f>IFERROR(X339/H339,"0")+IFERROR(X340/H340,"0")</f>
        <v>24</v>
      </c>
      <c r="Y341" s="382">
        <f>IFERROR(IF(Y339="",0,Y339),"0")+IFERROR(IF(Y340="",0,Y340),"0")</f>
        <v>0.52200000000000002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2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350</v>
      </c>
      <c r="X342" s="382">
        <f>IFERROR(SUM(X339:X340),"0")</f>
        <v>360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100</v>
      </c>
      <c r="X346" s="381">
        <f>IFERROR(IF(W346="",0,CEILING((W346/$H346),1)*$H346),"")</f>
        <v>101.39999999999999</v>
      </c>
      <c r="Y346" s="36">
        <f>IFERROR(IF(X346=0,"",ROUNDUP(X346/H346,0)*0.02175),"")</f>
        <v>0.28275</v>
      </c>
      <c r="Z346" s="56"/>
      <c r="AA346" s="57"/>
      <c r="AE346" s="64"/>
      <c r="BB346" s="261" t="s">
        <v>1</v>
      </c>
      <c r="BL346" s="64">
        <f>IFERROR(W346*I346/H346,"0")</f>
        <v>107.23076923076924</v>
      </c>
      <c r="BM346" s="64">
        <f>IFERROR(X346*I346/H346,"0")</f>
        <v>108.732</v>
      </c>
      <c r="BN346" s="64">
        <f>IFERROR(1/J346*(W346/H346),"0")</f>
        <v>0.22893772893772893</v>
      </c>
      <c r="BO346" s="64">
        <f>IFERROR(1/J346*(X346/H346),"0")</f>
        <v>0.23214285714285712</v>
      </c>
    </row>
    <row r="347" spans="1:67" x14ac:dyDescent="0.2">
      <c r="A347" s="391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2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12.820512820512821</v>
      </c>
      <c r="X347" s="382">
        <f>IFERROR(X344/H344,"0")+IFERROR(X345/H345,"0")+IFERROR(X346/H346,"0")</f>
        <v>13</v>
      </c>
      <c r="Y347" s="382">
        <f>IFERROR(IF(Y344="",0,Y344),"0")+IFERROR(IF(Y345="",0,Y345),"0")+IFERROR(IF(Y346="",0,Y346),"0")</f>
        <v>0.28275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2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100</v>
      </c>
      <c r="X348" s="382">
        <f>IFERROR(SUM(X344:X346),"0")</f>
        <v>101.39999999999999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1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2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2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4"/>
      <c r="AA354" s="374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1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2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2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1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2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2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300</v>
      </c>
      <c r="X367" s="381">
        <f>IFERROR(IF(W367="",0,CEILING((W367/$H367),1)*$H367),"")</f>
        <v>304.2</v>
      </c>
      <c r="Y367" s="36">
        <f>IFERROR(IF(X367=0,"",ROUNDUP(X367/H367,0)*0.02175),"")</f>
        <v>0.84824999999999995</v>
      </c>
      <c r="Z367" s="56"/>
      <c r="AA367" s="57"/>
      <c r="AE367" s="64"/>
      <c r="BB367" s="269" t="s">
        <v>1</v>
      </c>
      <c r="BL367" s="64">
        <f>IFERROR(W367*I367/H367,"0")</f>
        <v>321.69230769230774</v>
      </c>
      <c r="BM367" s="64">
        <f>IFERROR(X367*I367/H367,"0")</f>
        <v>326.19600000000003</v>
      </c>
      <c r="BN367" s="64">
        <f>IFERROR(1/J367*(W367/H367),"0")</f>
        <v>0.6868131868131867</v>
      </c>
      <c r="BO367" s="64">
        <f>IFERROR(1/J367*(X367/H367),"0")</f>
        <v>0.6964285714285714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1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2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38.46153846153846</v>
      </c>
      <c r="X372" s="382">
        <f>IFERROR(X367/H367,"0")+IFERROR(X368/H368,"0")+IFERROR(X369/H369,"0")+IFERROR(X370/H370,"0")+IFERROR(X371/H371,"0")</f>
        <v>39</v>
      </c>
      <c r="Y372" s="382">
        <f>IFERROR(IF(Y367="",0,Y367),"0")+IFERROR(IF(Y368="",0,Y368),"0")+IFERROR(IF(Y369="",0,Y369),"0")+IFERROR(IF(Y370="",0,Y370),"0")+IFERROR(IF(Y371="",0,Y371),"0")</f>
        <v>0.84824999999999995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2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300</v>
      </c>
      <c r="X373" s="382">
        <f>IFERROR(SUM(X367:X371),"0")</f>
        <v>304.2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1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2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2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4"/>
      <c r="AA380" s="374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1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2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2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11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1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100</v>
      </c>
      <c r="X392" s="381">
        <f t="shared" si="64"/>
        <v>100.80000000000001</v>
      </c>
      <c r="Y392" s="36">
        <f t="shared" si="65"/>
        <v>0.18071999999999999</v>
      </c>
      <c r="Z392" s="56"/>
      <c r="AA392" s="57"/>
      <c r="AE392" s="64"/>
      <c r="BB392" s="283" t="s">
        <v>1</v>
      </c>
      <c r="BL392" s="64">
        <f t="shared" si="66"/>
        <v>105.47619047619047</v>
      </c>
      <c r="BM392" s="64">
        <f t="shared" si="67"/>
        <v>106.32000000000001</v>
      </c>
      <c r="BN392" s="64">
        <f t="shared" si="68"/>
        <v>0.15262515262515264</v>
      </c>
      <c r="BO392" s="64">
        <f t="shared" si="69"/>
        <v>0.15384615384615385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8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8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1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2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23.80952380952381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24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0.18071999999999999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2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100</v>
      </c>
      <c r="X411" s="382">
        <f>IFERROR(SUM(X387:X409),"0")</f>
        <v>100.80000000000001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1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2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2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1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2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2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4"/>
      <c r="AA423" s="374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1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2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2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03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2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1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2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2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2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2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2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2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1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2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2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4"/>
      <c r="AA451" s="374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2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2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4"/>
      <c r="AA458" s="374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5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2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2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2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2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4"/>
      <c r="AA469" s="374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200</v>
      </c>
      <c r="X472" s="381">
        <f t="shared" si="77"/>
        <v>200.64000000000001</v>
      </c>
      <c r="Y472" s="36">
        <f t="shared" si="78"/>
        <v>0.45448</v>
      </c>
      <c r="Z472" s="56"/>
      <c r="AA472" s="57"/>
      <c r="AE472" s="64"/>
      <c r="BB472" s="325" t="s">
        <v>1</v>
      </c>
      <c r="BL472" s="64">
        <f t="shared" si="79"/>
        <v>213.63636363636363</v>
      </c>
      <c r="BM472" s="64">
        <f t="shared" si="80"/>
        <v>214.32</v>
      </c>
      <c r="BN472" s="64">
        <f t="shared" si="81"/>
        <v>0.36421911421911418</v>
      </c>
      <c r="BO472" s="64">
        <f t="shared" si="82"/>
        <v>0.36538461538461542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250</v>
      </c>
      <c r="X475" s="381">
        <f t="shared" si="77"/>
        <v>253.44</v>
      </c>
      <c r="Y475" s="36">
        <f t="shared" si="78"/>
        <v>0.57408000000000003</v>
      </c>
      <c r="Z475" s="56"/>
      <c r="AA475" s="57"/>
      <c r="AE475" s="64"/>
      <c r="BB475" s="328" t="s">
        <v>1</v>
      </c>
      <c r="BL475" s="64">
        <f t="shared" si="79"/>
        <v>267.04545454545456</v>
      </c>
      <c r="BM475" s="64">
        <f t="shared" si="80"/>
        <v>270.71999999999997</v>
      </c>
      <c r="BN475" s="64">
        <f t="shared" si="81"/>
        <v>0.45527389277389274</v>
      </c>
      <c r="BO475" s="64">
        <f t="shared" si="82"/>
        <v>0.46153846153846156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1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2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85.22727272727272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86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1.0285600000000001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2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450</v>
      </c>
      <c r="X482" s="382">
        <f>IFERROR(SUM(X471:X480),"0")</f>
        <v>454.08000000000004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170</v>
      </c>
      <c r="X484" s="381">
        <f>IFERROR(IF(W484="",0,CEILING((W484/$H484),1)*$H484),"")</f>
        <v>174.24</v>
      </c>
      <c r="Y484" s="36">
        <f>IFERROR(IF(X484=0,"",ROUNDUP(X484/H484,0)*0.01196),"")</f>
        <v>0.39468000000000003</v>
      </c>
      <c r="Z484" s="56"/>
      <c r="AA484" s="57"/>
      <c r="AE484" s="64"/>
      <c r="BB484" s="334" t="s">
        <v>1</v>
      </c>
      <c r="BL484" s="64">
        <f>IFERROR(W484*I484/H484,"0")</f>
        <v>181.59090909090907</v>
      </c>
      <c r="BM484" s="64">
        <f>IFERROR(X484*I484/H484,"0")</f>
        <v>186.12</v>
      </c>
      <c r="BN484" s="64">
        <f>IFERROR(1/J484*(W484/H484),"0")</f>
        <v>0.3095862470862471</v>
      </c>
      <c r="BO484" s="64">
        <f>IFERROR(1/J484*(X484/H484),"0")</f>
        <v>0.31730769230769235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1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2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32.196969696969695</v>
      </c>
      <c r="X486" s="382">
        <f>IFERROR(X484/H484,"0")+IFERROR(X485/H485,"0")</f>
        <v>33</v>
      </c>
      <c r="Y486" s="382">
        <f>IFERROR(IF(Y484="",0,Y484),"0")+IFERROR(IF(Y485="",0,Y485),"0")</f>
        <v>0.39468000000000003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2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170</v>
      </c>
      <c r="X487" s="382">
        <f>IFERROR(SUM(X484:X485),"0")</f>
        <v>174.24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100</v>
      </c>
      <c r="X489" s="381">
        <f t="shared" ref="X489:X494" si="83">IFERROR(IF(W489="",0,CEILING((W489/$H489),1)*$H489),"")</f>
        <v>100.32000000000001</v>
      </c>
      <c r="Y489" s="36">
        <f>IFERROR(IF(X489=0,"",ROUNDUP(X489/H489,0)*0.01196),"")</f>
        <v>0.22724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106.81818181818181</v>
      </c>
      <c r="BM489" s="64">
        <f t="shared" ref="BM489:BM494" si="85">IFERROR(X489*I489/H489,"0")</f>
        <v>107.16</v>
      </c>
      <c r="BN489" s="64">
        <f t="shared" ref="BN489:BN494" si="86">IFERROR(1/J489*(W489/H489),"0")</f>
        <v>0.18210955710955709</v>
      </c>
      <c r="BO489" s="64">
        <f t="shared" ref="BO489:BO494" si="87">IFERROR(1/J489*(X489/H489),"0")</f>
        <v>0.18269230769230771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1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2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18.939393939393938</v>
      </c>
      <c r="X495" s="382">
        <f>IFERROR(X489/H489,"0")+IFERROR(X490/H490,"0")+IFERROR(X491/H491,"0")+IFERROR(X492/H492,"0")+IFERROR(X493/H493,"0")+IFERROR(X494/H494,"0")</f>
        <v>19</v>
      </c>
      <c r="Y495" s="382">
        <f>IFERROR(IF(Y489="",0,Y489),"0")+IFERROR(IF(Y490="",0,Y490),"0")+IFERROR(IF(Y491="",0,Y491),"0")+IFERROR(IF(Y492="",0,Y492),"0")+IFERROR(IF(Y493="",0,Y493),"0")+IFERROR(IF(Y494="",0,Y494),"0")</f>
        <v>0.22724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2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100</v>
      </c>
      <c r="X496" s="382">
        <f>IFERROR(SUM(X489:X494),"0")</f>
        <v>100.32000000000001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1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2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2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1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2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2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4"/>
      <c r="AA508" s="374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7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2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1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2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2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34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8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1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2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2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6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1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2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2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100</v>
      </c>
      <c r="X537" s="381">
        <f>IFERROR(IF(W537="",0,CEILING((W537/$H537),1)*$H537),"")</f>
        <v>101.39999999999999</v>
      </c>
      <c r="Y537" s="36">
        <f>IFERROR(IF(X537=0,"",ROUNDUP(X537/H537,0)*0.02175),"")</f>
        <v>0.28275</v>
      </c>
      <c r="Z537" s="56"/>
      <c r="AA537" s="57"/>
      <c r="AE537" s="64"/>
      <c r="BB537" s="364" t="s">
        <v>1</v>
      </c>
      <c r="BL537" s="64">
        <f>IFERROR(W537*I537/H537,"0")</f>
        <v>107.23076923076924</v>
      </c>
      <c r="BM537" s="64">
        <f>IFERROR(X537*I537/H537,"0")</f>
        <v>108.732</v>
      </c>
      <c r="BN537" s="64">
        <f>IFERROR(1/J537*(W537/H537),"0")</f>
        <v>0.22893772893772893</v>
      </c>
      <c r="BO537" s="64">
        <f>IFERROR(1/J537*(X537/H537),"0")</f>
        <v>0.23214285714285712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1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2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12.820512820512821</v>
      </c>
      <c r="X540" s="382">
        <f>IFERROR(X537/H537,"0")+IFERROR(X538/H538,"0")+IFERROR(X539/H539,"0")</f>
        <v>13</v>
      </c>
      <c r="Y540" s="382">
        <f>IFERROR(IF(Y537="",0,Y537),"0")+IFERROR(IF(Y538="",0,Y538),"0")+IFERROR(IF(Y539="",0,Y539),"0")</f>
        <v>0.28275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2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100</v>
      </c>
      <c r="X541" s="382">
        <f>IFERROR(SUM(X537:X539),"0")</f>
        <v>101.39999999999999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1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2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2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0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4318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4379.0399999999991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0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4552.1885159285157</v>
      </c>
      <c r="X550" s="382">
        <f>IFERROR(SUM(BM22:BM546),"0")</f>
        <v>4616.62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0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8</v>
      </c>
      <c r="X551" s="38">
        <f>ROUNDUP(SUM(BO22:BO546),0)</f>
        <v>8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0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4752.1885159285157</v>
      </c>
      <c r="X552" s="382">
        <f>GrossWeightTotalR+PalletQtyTotalR*25</f>
        <v>4816.62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0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583.75272875272879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592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0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8.8516200000000005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8" t="s">
        <v>103</v>
      </c>
      <c r="D556" s="409"/>
      <c r="E556" s="409"/>
      <c r="F556" s="410"/>
      <c r="G556" s="408" t="s">
        <v>233</v>
      </c>
      <c r="H556" s="409"/>
      <c r="I556" s="409"/>
      <c r="J556" s="409"/>
      <c r="K556" s="409"/>
      <c r="L556" s="409"/>
      <c r="M556" s="409"/>
      <c r="N556" s="409"/>
      <c r="O556" s="409"/>
      <c r="P556" s="410"/>
      <c r="Q556" s="408" t="s">
        <v>484</v>
      </c>
      <c r="R556" s="410"/>
      <c r="S556" s="408" t="s">
        <v>541</v>
      </c>
      <c r="T556" s="409"/>
      <c r="U556" s="409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94" t="s">
        <v>780</v>
      </c>
      <c r="B557" s="408" t="s">
        <v>60</v>
      </c>
      <c r="C557" s="408" t="s">
        <v>104</v>
      </c>
      <c r="D557" s="408" t="s">
        <v>112</v>
      </c>
      <c r="E557" s="408" t="s">
        <v>103</v>
      </c>
      <c r="F557" s="408" t="s">
        <v>223</v>
      </c>
      <c r="G557" s="408" t="s">
        <v>234</v>
      </c>
      <c r="H557" s="408" t="s">
        <v>249</v>
      </c>
      <c r="I557" s="408" t="s">
        <v>266</v>
      </c>
      <c r="J557" s="408" t="s">
        <v>342</v>
      </c>
      <c r="K557" s="408" t="s">
        <v>365</v>
      </c>
      <c r="L557" s="408" t="s">
        <v>383</v>
      </c>
      <c r="M557" s="372"/>
      <c r="N557" s="408" t="s">
        <v>400</v>
      </c>
      <c r="O557" s="408" t="s">
        <v>468</v>
      </c>
      <c r="P557" s="408" t="s">
        <v>473</v>
      </c>
      <c r="Q557" s="408" t="s">
        <v>485</v>
      </c>
      <c r="R557" s="408" t="s">
        <v>519</v>
      </c>
      <c r="S557" s="408" t="s">
        <v>542</v>
      </c>
      <c r="T557" s="408" t="s">
        <v>606</v>
      </c>
      <c r="U557" s="408" t="s">
        <v>634</v>
      </c>
      <c r="V557" s="408" t="s">
        <v>641</v>
      </c>
      <c r="W557" s="408" t="s">
        <v>650</v>
      </c>
      <c r="X557" s="408" t="s">
        <v>697</v>
      </c>
      <c r="AA557" s="52"/>
      <c r="AD557" s="372"/>
    </row>
    <row r="558" spans="1:67" ht="13.5" customHeight="1" thickBot="1" x14ac:dyDescent="0.25">
      <c r="A558" s="59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372"/>
      <c r="N558" s="413"/>
      <c r="O558" s="413"/>
      <c r="P558" s="413"/>
      <c r="Q558" s="413"/>
      <c r="R558" s="413"/>
      <c r="S558" s="413"/>
      <c r="T558" s="413"/>
      <c r="U558" s="413"/>
      <c r="V558" s="413"/>
      <c r="W558" s="413"/>
      <c r="X558" s="413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86.4</v>
      </c>
      <c r="F559" s="46">
        <f>IFERROR(X133*1,"0")+IFERROR(X134*1,"0")+IFERROR(X135*1,"0")+IFERROR(X136*1,"0")+IFERROR(X137*1,"0")</f>
        <v>184.8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495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101.39999999999999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2276.4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304.2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100.80000000000001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728.6400000000001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101.39999999999999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Q556:R556"/>
    <mergeCell ref="D237:E237"/>
    <mergeCell ref="O411:U411"/>
    <mergeCell ref="A129:N130"/>
    <mergeCell ref="O442:U442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O504:S504"/>
    <mergeCell ref="D478:E478"/>
    <mergeCell ref="D107:E107"/>
    <mergeCell ref="D234:E234"/>
    <mergeCell ref="D405:E405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D252:E252"/>
    <mergeCell ref="O274:S274"/>
    <mergeCell ref="O299:S299"/>
    <mergeCell ref="O178:S178"/>
    <mergeCell ref="A297:Y297"/>
    <mergeCell ref="D218:E218"/>
    <mergeCell ref="D247:E247"/>
    <mergeCell ref="O186:S186"/>
    <mergeCell ref="A483:Y483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201:N202"/>
    <mergeCell ref="O164:S164"/>
    <mergeCell ref="O335:S335"/>
    <mergeCell ref="A372:N373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22:E22"/>
    <mergeCell ref="D155:E155"/>
    <mergeCell ref="O358:U358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341:N342"/>
    <mergeCell ref="A377:N378"/>
    <mergeCell ref="D425:E425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O27:S27"/>
    <mergeCell ref="A360:Y360"/>
    <mergeCell ref="D74:E74"/>
    <mergeCell ref="O486:U486"/>
    <mergeCell ref="O41:U41"/>
    <mergeCell ref="D68:E68"/>
    <mergeCell ref="D335:E335"/>
    <mergeCell ref="O277:U277"/>
    <mergeCell ref="D188:E188"/>
    <mergeCell ref="D286:E28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A529:Y529"/>
    <mergeCell ref="D390:E390"/>
    <mergeCell ref="O408:S408"/>
    <mergeCell ref="O528:U528"/>
    <mergeCell ref="O402:S402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O170:S170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D543:E543"/>
    <mergeCell ref="D518:E518"/>
    <mergeCell ref="D124:E124"/>
    <mergeCell ref="O215:S215"/>
    <mergeCell ref="D195:E195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85:S85"/>
    <mergeCell ref="O389:S389"/>
    <mergeCell ref="O454:S454"/>
    <mergeCell ref="O305:U305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A269:Y269"/>
    <mergeCell ref="O28:S28"/>
    <mergeCell ref="A55:N56"/>
    <mergeCell ref="D174:E174"/>
    <mergeCell ref="O270:S270"/>
    <mergeCell ref="O326:S326"/>
    <mergeCell ref="D472:E472"/>
    <mergeCell ref="A141:Y141"/>
    <mergeCell ref="A439:Y439"/>
    <mergeCell ref="O136:S136"/>
    <mergeCell ref="O207:S207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