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7,07,24 ПОКОМ КИ филиалы\4 машина Мелитополь_Гермес\"/>
    </mc:Choice>
  </mc:AlternateContent>
  <xr:revisionPtr revIDLastSave="0" documentId="13_ncr:1_{5C3B124F-588A-4C58-B9B0-8033906424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X267" i="1" s="1"/>
  <c r="O265" i="1"/>
  <c r="BO264" i="1"/>
  <c r="BN264" i="1"/>
  <c r="BM264" i="1"/>
  <c r="BL264" i="1"/>
  <c r="Y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X202" i="1" s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X138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29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X93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X88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53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X25" i="1" l="1"/>
  <c r="X37" i="1"/>
  <c r="X41" i="1"/>
  <c r="X45" i="1"/>
  <c r="X49" i="1"/>
  <c r="X55" i="1"/>
  <c r="X63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91" i="1"/>
  <c r="Y93" i="1" s="1"/>
  <c r="BM91" i="1"/>
  <c r="BO91" i="1"/>
  <c r="Y97" i="1"/>
  <c r="Y103" i="1" s="1"/>
  <c r="BM97" i="1"/>
  <c r="BO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X122" i="1"/>
  <c r="Y125" i="1"/>
  <c r="Y129" i="1" s="1"/>
  <c r="BM125" i="1"/>
  <c r="BO125" i="1"/>
  <c r="Y127" i="1"/>
  <c r="BM127" i="1"/>
  <c r="F559" i="1"/>
  <c r="Y134" i="1"/>
  <c r="Y138" i="1" s="1"/>
  <c r="BM134" i="1"/>
  <c r="BO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10" i="1"/>
  <c r="BO204" i="1"/>
  <c r="BM204" i="1"/>
  <c r="Y204" i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BO271" i="1"/>
  <c r="BM271" i="1"/>
  <c r="Y271" i="1"/>
  <c r="BO275" i="1"/>
  <c r="BM275" i="1"/>
  <c r="Y275" i="1"/>
  <c r="BO346" i="1"/>
  <c r="BM346" i="1"/>
  <c r="Y346" i="1"/>
  <c r="X348" i="1"/>
  <c r="X353" i="1"/>
  <c r="BO350" i="1"/>
  <c r="BM350" i="1"/>
  <c r="Y350" i="1"/>
  <c r="Y352" i="1" s="1"/>
  <c r="X352" i="1"/>
  <c r="H9" i="1"/>
  <c r="B559" i="1"/>
  <c r="W550" i="1"/>
  <c r="W551" i="1"/>
  <c r="Y23" i="1"/>
  <c r="Y24" i="1" s="1"/>
  <c r="BM23" i="1"/>
  <c r="X550" i="1" s="1"/>
  <c r="X24" i="1"/>
  <c r="W549" i="1"/>
  <c r="Y27" i="1"/>
  <c r="BM27" i="1"/>
  <c r="BO27" i="1"/>
  <c r="X551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Y63" i="1" s="1"/>
  <c r="BM60" i="1"/>
  <c r="X64" i="1"/>
  <c r="E559" i="1"/>
  <c r="Y68" i="1"/>
  <c r="Y87" i="1" s="1"/>
  <c r="BM68" i="1"/>
  <c r="X87" i="1"/>
  <c r="BO156" i="1"/>
  <c r="BM156" i="1"/>
  <c r="Y156" i="1"/>
  <c r="Y160" i="1" s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Y222" i="1" s="1"/>
  <c r="X222" i="1"/>
  <c r="BO226" i="1"/>
  <c r="BM226" i="1"/>
  <c r="Y226" i="1"/>
  <c r="Y227" i="1" s="1"/>
  <c r="X228" i="1"/>
  <c r="K559" i="1"/>
  <c r="X240" i="1"/>
  <c r="BO231" i="1"/>
  <c r="BM231" i="1"/>
  <c r="Y231" i="1"/>
  <c r="Y239" i="1" s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Y261" i="1" s="1"/>
  <c r="X261" i="1"/>
  <c r="Y267" i="1"/>
  <c r="BO265" i="1"/>
  <c r="BM265" i="1"/>
  <c r="Y265" i="1"/>
  <c r="BO273" i="1"/>
  <c r="BM273" i="1"/>
  <c r="Y273" i="1"/>
  <c r="Y277" i="1" s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X373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Y347" i="1" s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BO371" i="1"/>
  <c r="BM371" i="1"/>
  <c r="Y371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Y456" i="1"/>
  <c r="BO454" i="1"/>
  <c r="BM454" i="1"/>
  <c r="Y454" i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X552" i="1" l="1"/>
  <c r="Y519" i="1"/>
  <c r="Y372" i="1"/>
  <c r="Y283" i="1"/>
  <c r="Y201" i="1"/>
  <c r="Y209" i="1"/>
  <c r="Y182" i="1"/>
  <c r="Y547" i="1"/>
  <c r="Y534" i="1"/>
  <c r="Y437" i="1"/>
  <c r="Y495" i="1"/>
  <c r="Y481" i="1"/>
  <c r="Y410" i="1"/>
  <c r="Y336" i="1"/>
  <c r="Y315" i="1"/>
  <c r="Y248" i="1"/>
  <c r="Y36" i="1"/>
  <c r="Y554" i="1" s="1"/>
  <c r="X553" i="1"/>
  <c r="W552" i="1"/>
  <c r="X549" i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<sst xmlns="http://schemas.openxmlformats.org/spreadsheetml/2006/main" count="2423" uniqueCount="814">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</sst>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8" zoomScaleNormal="100" zoomScaleSheetLayoutView="100" workbookViewId="0">
      <selection activeCell="AA554" sqref="AA55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33" t="s">
        <v>8</v>
      </c>
      <c r="B5" s="517"/>
      <c r="C5" s="518"/>
      <c r="D5" s="426"/>
      <c r="E5" s="428"/>
      <c r="F5" s="720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3">
        <v>45493</v>
      </c>
      <c r="Q5" s="547"/>
      <c r="S5" s="613" t="s">
        <v>11</v>
      </c>
      <c r="T5" s="440"/>
      <c r="U5" s="615" t="s">
        <v>12</v>
      </c>
      <c r="V5" s="547"/>
      <c r="AA5" s="51"/>
      <c r="AB5" s="51"/>
      <c r="AC5" s="51"/>
    </row>
    <row r="6" spans="1:30" s="376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7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9" t="s">
        <v>16</v>
      </c>
      <c r="T6" s="440"/>
      <c r="U6" s="678" t="s">
        <v>17</v>
      </c>
      <c r="V6" s="457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0"/>
      <c r="U7" s="679"/>
      <c r="V7" s="680"/>
      <c r="AA7" s="51"/>
      <c r="AB7" s="51"/>
      <c r="AC7" s="51"/>
    </row>
    <row r="8" spans="1:30" s="376" customFormat="1" ht="25.5" customHeight="1" x14ac:dyDescent="0.2">
      <c r="A8" s="769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0"/>
      <c r="U8" s="679"/>
      <c r="V8" s="680"/>
      <c r="AA8" s="51"/>
      <c r="AB8" s="51"/>
      <c r="AC8" s="51"/>
    </row>
    <row r="9" spans="1:30" s="376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0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8"/>
      <c r="O9" s="26" t="s">
        <v>20</v>
      </c>
      <c r="P9" s="541"/>
      <c r="Q9" s="542"/>
      <c r="S9" s="389"/>
      <c r="T9" s="440"/>
      <c r="U9" s="681"/>
      <c r="V9" s="682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0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5"/>
      <c r="O10" s="26" t="s">
        <v>21</v>
      </c>
      <c r="P10" s="621"/>
      <c r="Q10" s="622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6"/>
      <c r="Q11" s="547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6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4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3"/>
      <c r="Q17" s="463"/>
      <c r="R17" s="463"/>
      <c r="S17" s="464"/>
      <c r="T17" s="752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3"/>
      <c r="BB17" s="750" t="s">
        <v>57</v>
      </c>
    </row>
    <row r="18" spans="1:67" ht="14.25" customHeight="1" x14ac:dyDescent="0.2">
      <c r="A18" s="435"/>
      <c r="B18" s="435"/>
      <c r="C18" s="435"/>
      <c r="D18" s="465"/>
      <c r="E18" s="467"/>
      <c r="F18" s="435"/>
      <c r="G18" s="435"/>
      <c r="H18" s="435"/>
      <c r="I18" s="435"/>
      <c r="J18" s="435"/>
      <c r="K18" s="435"/>
      <c r="L18" s="435"/>
      <c r="M18" s="435"/>
      <c r="N18" s="435"/>
      <c r="O18" s="465"/>
      <c r="P18" s="466"/>
      <c r="Q18" s="466"/>
      <c r="R18" s="466"/>
      <c r="S18" s="467"/>
      <c r="T18" s="377" t="s">
        <v>58</v>
      </c>
      <c r="U18" s="377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4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4"/>
      <c r="AA20" s="374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1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2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2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42.84</v>
      </c>
      <c r="X35" s="381">
        <f t="shared" si="0"/>
        <v>42.84</v>
      </c>
      <c r="Y35" s="36">
        <f t="shared" si="1"/>
        <v>0.12801000000000001</v>
      </c>
      <c r="Z35" s="56"/>
      <c r="AA35" s="57"/>
      <c r="AE35" s="64"/>
      <c r="BB35" s="75" t="s">
        <v>1</v>
      </c>
      <c r="BL35" s="64">
        <f t="shared" si="2"/>
        <v>47.362000000000002</v>
      </c>
      <c r="BM35" s="64">
        <f t="shared" si="3"/>
        <v>47.362000000000002</v>
      </c>
      <c r="BN35" s="64">
        <f t="shared" si="4"/>
        <v>0.10897435897435898</v>
      </c>
      <c r="BO35" s="64">
        <f t="shared" si="5"/>
        <v>0.10897435897435898</v>
      </c>
    </row>
    <row r="36" spans="1:67" x14ac:dyDescent="0.2">
      <c r="A36" s="391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2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17</v>
      </c>
      <c r="X36" s="382">
        <f>IFERROR(X27/H27,"0")+IFERROR(X28/H28,"0")+IFERROR(X29/H29,"0")+IFERROR(X30/H30,"0")+IFERROR(X31/H31,"0")+IFERROR(X32/H32,"0")+IFERROR(X33/H33,"0")+IFERROR(X34/H34,"0")+IFERROR(X35/H35,"0")</f>
        <v>17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0.12801000000000001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2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42.84</v>
      </c>
      <c r="X37" s="382">
        <f>IFERROR(SUM(X27:X35),"0")</f>
        <v>42.84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3"/>
      <c r="AA38" s="373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1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2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2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3"/>
      <c r="AA42" s="373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1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2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2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3"/>
      <c r="AA46" s="373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1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2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2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4"/>
      <c r="AA51" s="374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156.6</v>
      </c>
      <c r="X54" s="381">
        <f>IFERROR(IF(W54="",0,CEILING((W54/$H54),1)*$H54),"")</f>
        <v>156.60000000000002</v>
      </c>
      <c r="Y54" s="36">
        <f>IFERROR(IF(X54=0,"",ROUNDUP(X54/H54,0)*0.00753),"")</f>
        <v>0.43674000000000002</v>
      </c>
      <c r="Z54" s="56"/>
      <c r="AA54" s="57"/>
      <c r="AE54" s="64"/>
      <c r="BB54" s="80" t="s">
        <v>1</v>
      </c>
      <c r="BL54" s="64">
        <f>IFERROR(W54*I54/H54,"0")</f>
        <v>168.2</v>
      </c>
      <c r="BM54" s="64">
        <f>IFERROR(X54*I54/H54,"0")</f>
        <v>168.20000000000002</v>
      </c>
      <c r="BN54" s="64">
        <f>IFERROR(1/J54*(W54/H54),"0")</f>
        <v>0.37179487179487175</v>
      </c>
      <c r="BO54" s="64">
        <f>IFERROR(1/J54*(X54/H54),"0")</f>
        <v>0.37179487179487181</v>
      </c>
    </row>
    <row r="55" spans="1:67" x14ac:dyDescent="0.2">
      <c r="A55" s="391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2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57.999999999999993</v>
      </c>
      <c r="X55" s="382">
        <f>IFERROR(X53/H53,"0")+IFERROR(X54/H54,"0")</f>
        <v>58.000000000000007</v>
      </c>
      <c r="Y55" s="382">
        <f>IFERROR(IF(Y53="",0,Y53),"0")+IFERROR(IF(Y54="",0,Y54),"0")</f>
        <v>0.43674000000000002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2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156.6</v>
      </c>
      <c r="X56" s="382">
        <f>IFERROR(SUM(X53:X54),"0")</f>
        <v>156.60000000000002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4"/>
      <c r="AA57" s="374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2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2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4"/>
      <c r="AA65" s="374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3"/>
      <c r="AA66" s="373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1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2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2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3"/>
      <c r="AA89" s="373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1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2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2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3"/>
      <c r="AA95" s="373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22.4</v>
      </c>
      <c r="X99" s="381">
        <f t="shared" si="13"/>
        <v>22.4</v>
      </c>
      <c r="Y99" s="36">
        <f>IFERROR(IF(X99=0,"",ROUNDUP(X99/H99,0)*0.00502),"")</f>
        <v>4.0160000000000001E-2</v>
      </c>
      <c r="Z99" s="56"/>
      <c r="AA99" s="57"/>
      <c r="AE99" s="64"/>
      <c r="BB99" s="111" t="s">
        <v>1</v>
      </c>
      <c r="BL99" s="64">
        <f t="shared" si="14"/>
        <v>23.52</v>
      </c>
      <c r="BM99" s="64">
        <f t="shared" si="15"/>
        <v>23.52</v>
      </c>
      <c r="BN99" s="64">
        <f t="shared" si="16"/>
        <v>3.4188034188034191E-2</v>
      </c>
      <c r="BO99" s="64">
        <f t="shared" si="17"/>
        <v>3.4188034188034191E-2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1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2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8</v>
      </c>
      <c r="X103" s="382">
        <f>IFERROR(X96/H96,"0")+IFERROR(X97/H97,"0")+IFERROR(X98/H98,"0")+IFERROR(X99/H99,"0")+IFERROR(X100/H100,"0")+IFERROR(X101/H101,"0")+IFERROR(X102/H102,"0")</f>
        <v>8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4.0160000000000001E-2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2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22.4</v>
      </c>
      <c r="X104" s="382">
        <f>IFERROR(SUM(X96:X102),"0")</f>
        <v>22.4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3"/>
      <c r="AA105" s="373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165</v>
      </c>
      <c r="X109" s="381">
        <f t="shared" si="18"/>
        <v>165</v>
      </c>
      <c r="Y109" s="36">
        <f>IFERROR(IF(X109=0,"",ROUNDUP(X109/H109,0)*0.00753),"")</f>
        <v>0.41415000000000002</v>
      </c>
      <c r="Z109" s="56"/>
      <c r="AA109" s="57"/>
      <c r="AE109" s="64"/>
      <c r="BB109" s="118" t="s">
        <v>1</v>
      </c>
      <c r="BL109" s="64">
        <f t="shared" si="19"/>
        <v>180.29</v>
      </c>
      <c r="BM109" s="64">
        <f t="shared" si="20"/>
        <v>180.29</v>
      </c>
      <c r="BN109" s="64">
        <f t="shared" si="21"/>
        <v>0.35256410256410253</v>
      </c>
      <c r="BO109" s="64">
        <f t="shared" si="22"/>
        <v>0.35256410256410253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172.8</v>
      </c>
      <c r="X114" s="381">
        <f t="shared" si="18"/>
        <v>172.8</v>
      </c>
      <c r="Y114" s="36">
        <f>IFERROR(IF(X114=0,"",ROUNDUP(X114/H114,0)*0.00937),"")</f>
        <v>0.59967999999999999</v>
      </c>
      <c r="Z114" s="56"/>
      <c r="AA114" s="57"/>
      <c r="AE114" s="64"/>
      <c r="BB114" s="123" t="s">
        <v>1</v>
      </c>
      <c r="BL114" s="64">
        <f t="shared" si="19"/>
        <v>191.232</v>
      </c>
      <c r="BM114" s="64">
        <f t="shared" si="20"/>
        <v>191.232</v>
      </c>
      <c r="BN114" s="64">
        <f t="shared" si="21"/>
        <v>0.53333333333333333</v>
      </c>
      <c r="BO114" s="64">
        <f t="shared" si="22"/>
        <v>0.53333333333333333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1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2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119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119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1.01383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2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337.8</v>
      </c>
      <c r="X122" s="382">
        <f>IFERROR(SUM(X106:X120),"0")</f>
        <v>337.8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1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2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2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4"/>
      <c r="AA131" s="374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3"/>
      <c r="AA132" s="373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1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2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2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4"/>
      <c r="AA141" s="374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3"/>
      <c r="AA142" s="373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2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2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4"/>
      <c r="AA150" s="374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2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2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4"/>
      <c r="AA162" s="374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3"/>
      <c r="AA163" s="373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1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2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2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3"/>
      <c r="AA168" s="373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1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2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2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2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2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3"/>
      <c r="AA184" s="373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264</v>
      </c>
      <c r="X190" s="381">
        <f t="shared" si="33"/>
        <v>264</v>
      </c>
      <c r="Y190" s="36">
        <f>IFERROR(IF(X190=0,"",ROUNDUP(X190/H190,0)*0.00753),"")</f>
        <v>0.82830000000000004</v>
      </c>
      <c r="Z190" s="56"/>
      <c r="AA190" s="57"/>
      <c r="AE190" s="64"/>
      <c r="BB190" s="170" t="s">
        <v>1</v>
      </c>
      <c r="BL190" s="64">
        <f t="shared" si="34"/>
        <v>293.92</v>
      </c>
      <c r="BM190" s="64">
        <f t="shared" si="35"/>
        <v>293.92</v>
      </c>
      <c r="BN190" s="64">
        <f t="shared" si="36"/>
        <v>0.70512820512820507</v>
      </c>
      <c r="BO190" s="64">
        <f t="shared" si="37"/>
        <v>0.70512820512820507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221.76</v>
      </c>
      <c r="X191" s="381">
        <f t="shared" si="33"/>
        <v>221.76</v>
      </c>
      <c r="Y191" s="36">
        <f>IFERROR(IF(X191=0,"",ROUNDUP(X191/H191,0)*0.00937),"")</f>
        <v>0.61841999999999997</v>
      </c>
      <c r="Z191" s="56"/>
      <c r="AA191" s="57"/>
      <c r="AE191" s="64"/>
      <c r="BB191" s="171" t="s">
        <v>1</v>
      </c>
      <c r="BL191" s="64">
        <f t="shared" si="34"/>
        <v>238.78800000000001</v>
      </c>
      <c r="BM191" s="64">
        <f t="shared" si="35"/>
        <v>238.78800000000001</v>
      </c>
      <c r="BN191" s="64">
        <f t="shared" si="36"/>
        <v>0.55000000000000004</v>
      </c>
      <c r="BO191" s="64">
        <f t="shared" si="37"/>
        <v>0.55000000000000004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403.2</v>
      </c>
      <c r="X192" s="381">
        <f t="shared" si="33"/>
        <v>403.2</v>
      </c>
      <c r="Y192" s="36">
        <f>IFERROR(IF(X192=0,"",ROUNDUP(X192/H192,0)*0.00753),"")</f>
        <v>1.2650399999999999</v>
      </c>
      <c r="Z192" s="56"/>
      <c r="AA192" s="57"/>
      <c r="AE192" s="64"/>
      <c r="BB192" s="172" t="s">
        <v>1</v>
      </c>
      <c r="BL192" s="64">
        <f t="shared" si="34"/>
        <v>436.8</v>
      </c>
      <c r="BM192" s="64">
        <f t="shared" si="35"/>
        <v>436.8</v>
      </c>
      <c r="BN192" s="64">
        <f t="shared" si="36"/>
        <v>1.0769230769230769</v>
      </c>
      <c r="BO192" s="64">
        <f t="shared" si="37"/>
        <v>1.0769230769230769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325.92</v>
      </c>
      <c r="X193" s="381">
        <f t="shared" si="33"/>
        <v>325.92</v>
      </c>
      <c r="Y193" s="36">
        <f>IFERROR(IF(X193=0,"",ROUNDUP(X193/H193,0)*0.00937),"")</f>
        <v>0.90888999999999998</v>
      </c>
      <c r="Z193" s="56"/>
      <c r="AA193" s="57"/>
      <c r="AE193" s="64"/>
      <c r="BB193" s="173" t="s">
        <v>1</v>
      </c>
      <c r="BL193" s="64">
        <f t="shared" si="34"/>
        <v>346.29</v>
      </c>
      <c r="BM193" s="64">
        <f t="shared" si="35"/>
        <v>346.29</v>
      </c>
      <c r="BN193" s="64">
        <f t="shared" si="36"/>
        <v>0.80833333333333346</v>
      </c>
      <c r="BO193" s="64">
        <f t="shared" si="37"/>
        <v>0.80833333333333346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96</v>
      </c>
      <c r="X196" s="381">
        <f t="shared" si="33"/>
        <v>96</v>
      </c>
      <c r="Y196" s="36">
        <f t="shared" si="38"/>
        <v>0.30120000000000002</v>
      </c>
      <c r="Z196" s="56"/>
      <c r="AA196" s="57"/>
      <c r="AE196" s="64"/>
      <c r="BB196" s="176" t="s">
        <v>1</v>
      </c>
      <c r="BL196" s="64">
        <f t="shared" si="34"/>
        <v>106.88000000000001</v>
      </c>
      <c r="BM196" s="64">
        <f t="shared" si="35"/>
        <v>106.88000000000001</v>
      </c>
      <c r="BN196" s="64">
        <f t="shared" si="36"/>
        <v>0.25641025641025639</v>
      </c>
      <c r="BO196" s="64">
        <f t="shared" si="37"/>
        <v>0.25641025641025639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72</v>
      </c>
      <c r="X197" s="381">
        <f t="shared" si="33"/>
        <v>72</v>
      </c>
      <c r="Y197" s="36">
        <f t="shared" si="38"/>
        <v>0.22590000000000002</v>
      </c>
      <c r="Z197" s="56"/>
      <c r="AA197" s="57"/>
      <c r="AE197" s="64"/>
      <c r="BB197" s="177" t="s">
        <v>1</v>
      </c>
      <c r="BL197" s="64">
        <f t="shared" si="34"/>
        <v>80.160000000000011</v>
      </c>
      <c r="BM197" s="64">
        <f t="shared" si="35"/>
        <v>80.160000000000011</v>
      </c>
      <c r="BN197" s="64">
        <f t="shared" si="36"/>
        <v>0.19230769230769229</v>
      </c>
      <c r="BO197" s="64">
        <f t="shared" si="37"/>
        <v>0.19230769230769229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96</v>
      </c>
      <c r="X199" s="381">
        <f t="shared" si="33"/>
        <v>96</v>
      </c>
      <c r="Y199" s="36">
        <f t="shared" si="38"/>
        <v>0.30120000000000002</v>
      </c>
      <c r="Z199" s="56"/>
      <c r="AA199" s="57"/>
      <c r="AE199" s="64"/>
      <c r="BB199" s="179" t="s">
        <v>1</v>
      </c>
      <c r="BL199" s="64">
        <f t="shared" si="34"/>
        <v>106.88000000000001</v>
      </c>
      <c r="BM199" s="64">
        <f t="shared" si="35"/>
        <v>106.88000000000001</v>
      </c>
      <c r="BN199" s="64">
        <f t="shared" si="36"/>
        <v>0.25641025641025639</v>
      </c>
      <c r="BO199" s="64">
        <f t="shared" si="37"/>
        <v>0.25641025641025639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1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2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551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551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4.44895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2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1478.88</v>
      </c>
      <c r="X202" s="382">
        <f>IFERROR(SUM(X185:X200),"0")</f>
        <v>1478.88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3"/>
      <c r="AA203" s="373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1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2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2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4"/>
      <c r="AA211" s="374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3"/>
      <c r="AA212" s="373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1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2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2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3"/>
      <c r="AA224" s="373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1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2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2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4"/>
      <c r="AA229" s="374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3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1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2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2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4"/>
      <c r="AA241" s="374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3"/>
      <c r="AA242" s="373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2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3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1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2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2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4"/>
      <c r="AA250" s="374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3"/>
      <c r="AA251" s="373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4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1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2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2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1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2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2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3"/>
      <c r="AA269" s="373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1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2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2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8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1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2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2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3"/>
      <c r="AA285" s="373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1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2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2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3"/>
      <c r="AA291" s="373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42</v>
      </c>
      <c r="X294" s="381">
        <f>IFERROR(IF(W294="",0,CEILING((W294/$H294),1)*$H294),"")</f>
        <v>42</v>
      </c>
      <c r="Y294" s="36">
        <f>IFERROR(IF(X294=0,"",ROUNDUP(X294/H294,0)*0.00474),"")</f>
        <v>9.9540000000000003E-2</v>
      </c>
      <c r="Z294" s="56"/>
      <c r="AA294" s="57"/>
      <c r="AE294" s="64"/>
      <c r="BB294" s="237" t="s">
        <v>1</v>
      </c>
      <c r="BL294" s="64">
        <f>IFERROR(W294*I294/H294,"0")</f>
        <v>47.040000000000006</v>
      </c>
      <c r="BM294" s="64">
        <f>IFERROR(X294*I294/H294,"0")</f>
        <v>47.040000000000006</v>
      </c>
      <c r="BN294" s="64">
        <f>IFERROR(1/J294*(W294/H294),"0")</f>
        <v>8.8235294117647051E-2</v>
      </c>
      <c r="BO294" s="64">
        <f>IFERROR(1/J294*(X294/H294),"0")</f>
        <v>8.8235294117647051E-2</v>
      </c>
    </row>
    <row r="295" spans="1:67" x14ac:dyDescent="0.2">
      <c r="A295" s="391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2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21</v>
      </c>
      <c r="X295" s="382">
        <f>IFERROR(X292/H292,"0")+IFERROR(X293/H293,"0")+IFERROR(X294/H294,"0")</f>
        <v>21</v>
      </c>
      <c r="Y295" s="382">
        <f>IFERROR(IF(Y292="",0,Y292),"0")+IFERROR(IF(Y293="",0,Y293),"0")+IFERROR(IF(Y294="",0,Y294),"0")</f>
        <v>9.9540000000000003E-2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2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42</v>
      </c>
      <c r="X296" s="382">
        <f>IFERROR(SUM(X292:X294),"0")</f>
        <v>42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4"/>
      <c r="AA297" s="374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3"/>
      <c r="AA298" s="373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220</v>
      </c>
      <c r="X299" s="381">
        <f>IFERROR(IF(W299="",0,CEILING((W299/$H299),1)*$H299),"")</f>
        <v>220</v>
      </c>
      <c r="Y299" s="36">
        <f>IFERROR(IF(X299=0,"",ROUNDUP(X299/H299,0)*0.00937),"")</f>
        <v>0.41227999999999998</v>
      </c>
      <c r="Z299" s="56"/>
      <c r="AA299" s="57"/>
      <c r="AE299" s="64"/>
      <c r="BB299" s="238" t="s">
        <v>1</v>
      </c>
      <c r="BL299" s="64">
        <f>IFERROR(W299*I299/H299,"0")</f>
        <v>230.56</v>
      </c>
      <c r="BM299" s="64">
        <f>IFERROR(X299*I299/H299,"0")</f>
        <v>230.56</v>
      </c>
      <c r="BN299" s="64">
        <f>IFERROR(1/J299*(W299/H299),"0")</f>
        <v>0.36666666666666664</v>
      </c>
      <c r="BO299" s="64">
        <f>IFERROR(1/J299*(X299/H299),"0")</f>
        <v>0.36666666666666664</v>
      </c>
    </row>
    <row r="300" spans="1:67" x14ac:dyDescent="0.2">
      <c r="A300" s="391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2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44</v>
      </c>
      <c r="X300" s="382">
        <f>IFERROR(X299/H299,"0")</f>
        <v>44</v>
      </c>
      <c r="Y300" s="382">
        <f>IFERROR(IF(Y299="",0,Y299),"0")</f>
        <v>0.41227999999999998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2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220</v>
      </c>
      <c r="X301" s="382">
        <f>IFERROR(SUM(X299:X299),"0")</f>
        <v>220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3"/>
      <c r="AA302" s="37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1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2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2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4"/>
      <c r="AA306" s="374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55.8</v>
      </c>
      <c r="X308" s="381">
        <f>IFERROR(IF(W308="",0,CEILING((W308/$H308),1)*$H308),"")</f>
        <v>55.800000000000004</v>
      </c>
      <c r="Y308" s="36">
        <f>IFERROR(IF(X308=0,"",ROUNDUP(X308/H308,0)*0.00753),"")</f>
        <v>0.23343</v>
      </c>
      <c r="Z308" s="56"/>
      <c r="AA308" s="57"/>
      <c r="AE308" s="64"/>
      <c r="BB308" s="240" t="s">
        <v>1</v>
      </c>
      <c r="BL308" s="64">
        <f>IFERROR(W308*I308/H308,"0")</f>
        <v>63.487999999999992</v>
      </c>
      <c r="BM308" s="64">
        <f>IFERROR(X308*I308/H308,"0")</f>
        <v>63.488</v>
      </c>
      <c r="BN308" s="64">
        <f>IFERROR(1/J308*(W308/H308),"0")</f>
        <v>0.19871794871794868</v>
      </c>
      <c r="BO308" s="64">
        <f>IFERROR(1/J308*(X308/H308),"0")</f>
        <v>0.19871794871794871</v>
      </c>
    </row>
    <row r="309" spans="1:67" x14ac:dyDescent="0.2">
      <c r="A309" s="391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2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30.999999999999996</v>
      </c>
      <c r="X309" s="382">
        <f>IFERROR(X308/H308,"0")</f>
        <v>31</v>
      </c>
      <c r="Y309" s="382">
        <f>IFERROR(IF(Y308="",0,Y308),"0")</f>
        <v>0.23343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2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55.8</v>
      </c>
      <c r="X310" s="382">
        <f>IFERROR(SUM(X308:X308),"0")</f>
        <v>55.800000000000004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3"/>
      <c r="AA311" s="373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201.6</v>
      </c>
      <c r="X313" s="381">
        <f>IFERROR(IF(W313="",0,CEILING((W313/$H313),1)*$H313),"")</f>
        <v>201.60000000000002</v>
      </c>
      <c r="Y313" s="36">
        <f>IFERROR(IF(X313=0,"",ROUNDUP(X313/H313,0)*0.00753),"")</f>
        <v>0.72287999999999997</v>
      </c>
      <c r="Z313" s="56"/>
      <c r="AA313" s="57"/>
      <c r="AE313" s="64"/>
      <c r="BB313" s="242" t="s">
        <v>1</v>
      </c>
      <c r="BL313" s="64">
        <f>IFERROR(W313*I313/H313,"0")</f>
        <v>227.71199999999996</v>
      </c>
      <c r="BM313" s="64">
        <f>IFERROR(X313*I313/H313,"0")</f>
        <v>227.71200000000002</v>
      </c>
      <c r="BN313" s="64">
        <f>IFERROR(1/J313*(W313/H313),"0")</f>
        <v>0.61538461538461542</v>
      </c>
      <c r="BO313" s="64">
        <f>IFERROR(1/J313*(X313/H313),"0")</f>
        <v>0.61538461538461542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151.19999999999999</v>
      </c>
      <c r="X314" s="381">
        <f>IFERROR(IF(W314="",0,CEILING((W314/$H314),1)*$H314),"")</f>
        <v>151.20000000000002</v>
      </c>
      <c r="Y314" s="36">
        <f>IFERROR(IF(X314=0,"",ROUNDUP(X314/H314,0)*0.00753),"")</f>
        <v>0.54215999999999998</v>
      </c>
      <c r="Z314" s="56"/>
      <c r="AA314" s="57"/>
      <c r="AE314" s="64"/>
      <c r="BB314" s="243" t="s">
        <v>1</v>
      </c>
      <c r="BL314" s="64">
        <f>IFERROR(W314*I314/H314,"0")</f>
        <v>169.91999999999996</v>
      </c>
      <c r="BM314" s="64">
        <f>IFERROR(X314*I314/H314,"0")</f>
        <v>169.92</v>
      </c>
      <c r="BN314" s="64">
        <f>IFERROR(1/J314*(W314/H314),"0")</f>
        <v>0.46153846153846145</v>
      </c>
      <c r="BO314" s="64">
        <f>IFERROR(1/J314*(X314/H314),"0")</f>
        <v>0.46153846153846151</v>
      </c>
    </row>
    <row r="315" spans="1:67" x14ac:dyDescent="0.2">
      <c r="A315" s="391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2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168</v>
      </c>
      <c r="X315" s="382">
        <f>IFERROR(X312/H312,"0")+IFERROR(X313/H313,"0")+IFERROR(X314/H314,"0")</f>
        <v>168</v>
      </c>
      <c r="Y315" s="382">
        <f>IFERROR(IF(Y312="",0,Y312),"0")+IFERROR(IF(Y313="",0,Y313),"0")+IFERROR(IF(Y314="",0,Y314),"0")</f>
        <v>1.2650399999999999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2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352.79999999999995</v>
      </c>
      <c r="X316" s="382">
        <f>IFERROR(SUM(X312:X314),"0")</f>
        <v>352.80000000000007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43.35</v>
      </c>
      <c r="X318" s="381">
        <f>IFERROR(IF(W318="",0,CEILING((W318/$H318),1)*$H318),"")</f>
        <v>43.349999999999994</v>
      </c>
      <c r="Y318" s="36">
        <f>IFERROR(IF(X318=0,"",ROUNDUP(X318/H318,0)*0.00753),"")</f>
        <v>0.12801000000000001</v>
      </c>
      <c r="Z318" s="56"/>
      <c r="AA318" s="57"/>
      <c r="AE318" s="64"/>
      <c r="BB318" s="244" t="s">
        <v>1</v>
      </c>
      <c r="BL318" s="64">
        <f>IFERROR(W318*I318/H318,"0")</f>
        <v>50.575000000000003</v>
      </c>
      <c r="BM318" s="64">
        <f>IFERROR(X318*I318/H318,"0")</f>
        <v>50.574999999999996</v>
      </c>
      <c r="BN318" s="64">
        <f>IFERROR(1/J318*(W318/H318),"0")</f>
        <v>0.10897435897435898</v>
      </c>
      <c r="BO318" s="64">
        <f>IFERROR(1/J318*(X318/H318),"0")</f>
        <v>0.10897435897435898</v>
      </c>
    </row>
    <row r="319" spans="1:67" x14ac:dyDescent="0.2">
      <c r="A319" s="391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2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17</v>
      </c>
      <c r="X319" s="382">
        <f>IFERROR(X318/H318,"0")</f>
        <v>17</v>
      </c>
      <c r="Y319" s="382">
        <f>IFERROR(IF(Y318="",0,Y318),"0")</f>
        <v>0.12801000000000001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2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43.35</v>
      </c>
      <c r="X320" s="382">
        <f>IFERROR(SUM(X318:X318),"0")</f>
        <v>43.349999999999994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4"/>
      <c r="AA322" s="374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3"/>
      <c r="AA323" s="373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0</v>
      </c>
      <c r="X328" s="381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1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2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2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0</v>
      </c>
      <c r="X337" s="382">
        <f>IFERROR(SUM(X324:X335),"0")</f>
        <v>0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0</v>
      </c>
      <c r="X339" s="38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7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24</v>
      </c>
      <c r="X340" s="381">
        <f>IFERROR(IF(W340="",0,CEILING((W340/$H340),1)*$H340),"")</f>
        <v>24</v>
      </c>
      <c r="Y340" s="36">
        <f>IFERROR(IF(X340=0,"",ROUNDUP(X340/H340,0)*0.00937),"")</f>
        <v>5.6219999999999999E-2</v>
      </c>
      <c r="Z340" s="56"/>
      <c r="AA340" s="57"/>
      <c r="AE340" s="64"/>
      <c r="BB340" s="258" t="s">
        <v>1</v>
      </c>
      <c r="BL340" s="64">
        <f>IFERROR(W340*I340/H340,"0")</f>
        <v>25.44</v>
      </c>
      <c r="BM340" s="64">
        <f>IFERROR(X340*I340/H340,"0")</f>
        <v>25.44</v>
      </c>
      <c r="BN340" s="64">
        <f>IFERROR(1/J340*(W340/H340),"0")</f>
        <v>0.05</v>
      </c>
      <c r="BO340" s="64">
        <f>IFERROR(1/J340*(X340/H340),"0")</f>
        <v>0.05</v>
      </c>
    </row>
    <row r="341" spans="1:67" x14ac:dyDescent="0.2">
      <c r="A341" s="391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2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6</v>
      </c>
      <c r="X341" s="382">
        <f>IFERROR(X339/H339,"0")+IFERROR(X340/H340,"0")</f>
        <v>6</v>
      </c>
      <c r="Y341" s="382">
        <f>IFERROR(IF(Y339="",0,Y339),"0")+IFERROR(IF(Y340="",0,Y340),"0")</f>
        <v>5.6219999999999999E-2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2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24</v>
      </c>
      <c r="X342" s="382">
        <f>IFERROR(SUM(X339:X340),"0")</f>
        <v>24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3"/>
      <c r="AA343" s="373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1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2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2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450</v>
      </c>
      <c r="X350" s="381">
        <f>IFERROR(IF(W350="",0,CEILING((W350/$H350),1)*$H350),"")</f>
        <v>452.4</v>
      </c>
      <c r="Y350" s="36">
        <f>IFERROR(IF(X350=0,"",ROUNDUP(X350/H350,0)*0.02175),"")</f>
        <v>1.2614999999999998</v>
      </c>
      <c r="Z350" s="56"/>
      <c r="AA350" s="57"/>
      <c r="AE350" s="64"/>
      <c r="BB350" s="262" t="s">
        <v>1</v>
      </c>
      <c r="BL350" s="64">
        <f>IFERROR(W350*I350/H350,"0")</f>
        <v>482.53846153846155</v>
      </c>
      <c r="BM350" s="64">
        <f>IFERROR(X350*I350/H350,"0")</f>
        <v>485.11200000000008</v>
      </c>
      <c r="BN350" s="64">
        <f>IFERROR(1/J350*(W350/H350),"0")</f>
        <v>1.0302197802197801</v>
      </c>
      <c r="BO350" s="64">
        <f>IFERROR(1/J350*(X350/H350),"0")</f>
        <v>1.0357142857142856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3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1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2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57.692307692307693</v>
      </c>
      <c r="X352" s="382">
        <f>IFERROR(X350/H350,"0")+IFERROR(X351/H351,"0")</f>
        <v>58</v>
      </c>
      <c r="Y352" s="382">
        <f>IFERROR(IF(Y350="",0,Y350),"0")+IFERROR(IF(Y351="",0,Y351),"0")</f>
        <v>1.2614999999999998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2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450</v>
      </c>
      <c r="X353" s="382">
        <f>IFERROR(SUM(X350:X351),"0")</f>
        <v>452.4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4"/>
      <c r="AA354" s="374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3"/>
      <c r="AA355" s="373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1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2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2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3"/>
      <c r="AA360" s="373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1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2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2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6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204</v>
      </c>
      <c r="X369" s="381">
        <f>IFERROR(IF(W369="",0,CEILING((W369/$H369),1)*$H369),"")</f>
        <v>204</v>
      </c>
      <c r="Y369" s="36">
        <f>IFERROR(IF(X369=0,"",ROUNDUP(X369/H369,0)*0.00753),"")</f>
        <v>0.64005000000000001</v>
      </c>
      <c r="Z369" s="56"/>
      <c r="AA369" s="57"/>
      <c r="AE369" s="64"/>
      <c r="BB369" s="271" t="s">
        <v>1</v>
      </c>
      <c r="BL369" s="64">
        <f>IFERROR(W369*I369/H369,"0")</f>
        <v>228.14000000000004</v>
      </c>
      <c r="BM369" s="64">
        <f>IFERROR(X369*I369/H369,"0")</f>
        <v>228.14000000000004</v>
      </c>
      <c r="BN369" s="64">
        <f>IFERROR(1/J369*(W369/H369),"0")</f>
        <v>0.54487179487179482</v>
      </c>
      <c r="BO369" s="64">
        <f>IFERROR(1/J369*(X369/H369),"0")</f>
        <v>0.54487179487179482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1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2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85</v>
      </c>
      <c r="X372" s="382">
        <f>IFERROR(X367/H367,"0")+IFERROR(X368/H368,"0")+IFERROR(X369/H369,"0")+IFERROR(X370/H370,"0")+IFERROR(X371/H371,"0")</f>
        <v>85</v>
      </c>
      <c r="Y372" s="382">
        <f>IFERROR(IF(Y367="",0,Y367),"0")+IFERROR(IF(Y368="",0,Y368),"0")+IFERROR(IF(Y369="",0,Y369),"0")+IFERROR(IF(Y370="",0,Y370),"0")+IFERROR(IF(Y371="",0,Y371),"0")</f>
        <v>0.64005000000000001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2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204</v>
      </c>
      <c r="X373" s="382">
        <f>IFERROR(SUM(X367:X371),"0")</f>
        <v>204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3"/>
      <c r="AA374" s="373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1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2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2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4"/>
      <c r="AA380" s="374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3"/>
      <c r="AA381" s="373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1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2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2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11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1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8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10.5</v>
      </c>
      <c r="X397" s="381">
        <f t="shared" si="64"/>
        <v>10.5</v>
      </c>
      <c r="Y397" s="36">
        <f t="shared" si="70"/>
        <v>2.5100000000000001E-2</v>
      </c>
      <c r="Z397" s="56"/>
      <c r="AA397" s="57"/>
      <c r="AE397" s="64"/>
      <c r="BB397" s="288" t="s">
        <v>1</v>
      </c>
      <c r="BL397" s="64">
        <f t="shared" si="66"/>
        <v>11.149999999999999</v>
      </c>
      <c r="BM397" s="64">
        <f t="shared" si="67"/>
        <v>11.149999999999999</v>
      </c>
      <c r="BN397" s="64">
        <f t="shared" si="68"/>
        <v>2.1367521367521368E-2</v>
      </c>
      <c r="BO397" s="64">
        <f t="shared" si="69"/>
        <v>2.1367521367521368E-2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62.999999999999993</v>
      </c>
      <c r="X400" s="381">
        <f t="shared" si="64"/>
        <v>63</v>
      </c>
      <c r="Y400" s="36">
        <f t="shared" si="70"/>
        <v>0.15060000000000001</v>
      </c>
      <c r="Z400" s="56"/>
      <c r="AA400" s="57"/>
      <c r="AE400" s="64"/>
      <c r="BB400" s="291" t="s">
        <v>1</v>
      </c>
      <c r="BL400" s="64">
        <f t="shared" si="66"/>
        <v>66.899999999999991</v>
      </c>
      <c r="BM400" s="64">
        <f t="shared" si="67"/>
        <v>66.900000000000006</v>
      </c>
      <c r="BN400" s="64">
        <f t="shared" si="68"/>
        <v>0.12820512820512819</v>
      </c>
      <c r="BO400" s="64">
        <f t="shared" si="69"/>
        <v>0.12820512820512822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8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21</v>
      </c>
      <c r="X404" s="381">
        <f t="shared" si="64"/>
        <v>21</v>
      </c>
      <c r="Y404" s="36">
        <f t="shared" si="70"/>
        <v>5.0200000000000002E-2</v>
      </c>
      <c r="Z404" s="56"/>
      <c r="AA404" s="57"/>
      <c r="AE404" s="64"/>
      <c r="BB404" s="295" t="s">
        <v>1</v>
      </c>
      <c r="BL404" s="64">
        <f t="shared" si="66"/>
        <v>22.299999999999997</v>
      </c>
      <c r="BM404" s="64">
        <f t="shared" si="67"/>
        <v>22.299999999999997</v>
      </c>
      <c r="BN404" s="64">
        <f t="shared" si="68"/>
        <v>4.2735042735042736E-2</v>
      </c>
      <c r="BO404" s="64">
        <f t="shared" si="69"/>
        <v>4.2735042735042736E-2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1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2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45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45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0.22590000000000002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2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94.5</v>
      </c>
      <c r="X411" s="382">
        <f>IFERROR(SUM(X387:X409),"0")</f>
        <v>94.5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3"/>
      <c r="AA412" s="373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1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2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2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3"/>
      <c r="AA417" s="373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1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2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2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4"/>
      <c r="AA423" s="374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3"/>
      <c r="AA424" s="373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1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2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2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3"/>
      <c r="AA428" s="373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03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2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1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2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2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3"/>
      <c r="AA439" s="373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2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2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3"/>
      <c r="AA443" s="373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1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2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2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1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2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2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4"/>
      <c r="AA451" s="374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3"/>
      <c r="AA452" s="373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1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2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2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4"/>
      <c r="AA458" s="374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3"/>
      <c r="AA459" s="373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5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1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2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2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3"/>
      <c r="AA464" s="373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1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2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2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4"/>
      <c r="AA469" s="374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3"/>
      <c r="AA470" s="373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120</v>
      </c>
      <c r="X479" s="381">
        <f t="shared" si="77"/>
        <v>120</v>
      </c>
      <c r="Y479" s="36">
        <f>IFERROR(IF(X479=0,"",ROUNDUP(X479/H479,0)*0.00753),"")</f>
        <v>0.3765</v>
      </c>
      <c r="Z479" s="56"/>
      <c r="AA479" s="57"/>
      <c r="AE479" s="64"/>
      <c r="BB479" s="332" t="s">
        <v>1</v>
      </c>
      <c r="BL479" s="64">
        <f t="shared" si="79"/>
        <v>130</v>
      </c>
      <c r="BM479" s="64">
        <f t="shared" si="80"/>
        <v>130</v>
      </c>
      <c r="BN479" s="64">
        <f t="shared" si="81"/>
        <v>0.32051282051282048</v>
      </c>
      <c r="BO479" s="64">
        <f t="shared" si="82"/>
        <v>0.32051282051282048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1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2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50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50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0.3765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2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120</v>
      </c>
      <c r="X482" s="382">
        <f>IFERROR(SUM(X471:X480),"0")</f>
        <v>120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1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2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2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1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2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2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3"/>
      <c r="AA497" s="373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1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2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2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3"/>
      <c r="AA503" s="373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1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2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2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4"/>
      <c r="AA508" s="374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3"/>
      <c r="AA509" s="373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7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2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1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2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2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3"/>
      <c r="AA521" s="373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34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8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1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2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2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3"/>
      <c r="AA529" s="373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6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1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2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2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1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2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2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3"/>
      <c r="AA542" s="373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1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2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2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0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3644.97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3647.3700000000008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0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3976.0854615384615</v>
      </c>
      <c r="X550" s="382">
        <f>IFERROR(SUM(BM22:BM546),"0")</f>
        <v>3978.6590000000001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0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10</v>
      </c>
      <c r="X551" s="38">
        <f>ROUNDUP(SUM(BO22:BO546),0)</f>
        <v>10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0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4226.0854615384615</v>
      </c>
      <c r="X552" s="382">
        <f>GrossWeightTotalR+PalletQtyTotalR*25</f>
        <v>4228.6589999999997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0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1277.6923076923076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1278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0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10.766159999999999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8" t="s">
        <v>103</v>
      </c>
      <c r="D556" s="409"/>
      <c r="E556" s="409"/>
      <c r="F556" s="410"/>
      <c r="G556" s="408" t="s">
        <v>233</v>
      </c>
      <c r="H556" s="409"/>
      <c r="I556" s="409"/>
      <c r="J556" s="409"/>
      <c r="K556" s="409"/>
      <c r="L556" s="409"/>
      <c r="M556" s="409"/>
      <c r="N556" s="409"/>
      <c r="O556" s="409"/>
      <c r="P556" s="410"/>
      <c r="Q556" s="408" t="s">
        <v>484</v>
      </c>
      <c r="R556" s="410"/>
      <c r="S556" s="408" t="s">
        <v>541</v>
      </c>
      <c r="T556" s="409"/>
      <c r="U556" s="409"/>
      <c r="V556" s="410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594" t="s">
        <v>780</v>
      </c>
      <c r="B557" s="408" t="s">
        <v>60</v>
      </c>
      <c r="C557" s="408" t="s">
        <v>104</v>
      </c>
      <c r="D557" s="408" t="s">
        <v>112</v>
      </c>
      <c r="E557" s="408" t="s">
        <v>103</v>
      </c>
      <c r="F557" s="408" t="s">
        <v>223</v>
      </c>
      <c r="G557" s="408" t="s">
        <v>234</v>
      </c>
      <c r="H557" s="408" t="s">
        <v>249</v>
      </c>
      <c r="I557" s="408" t="s">
        <v>266</v>
      </c>
      <c r="J557" s="408" t="s">
        <v>342</v>
      </c>
      <c r="K557" s="408" t="s">
        <v>365</v>
      </c>
      <c r="L557" s="408" t="s">
        <v>383</v>
      </c>
      <c r="M557" s="372"/>
      <c r="N557" s="408" t="s">
        <v>400</v>
      </c>
      <c r="O557" s="408" t="s">
        <v>468</v>
      </c>
      <c r="P557" s="408" t="s">
        <v>473</v>
      </c>
      <c r="Q557" s="408" t="s">
        <v>485</v>
      </c>
      <c r="R557" s="408" t="s">
        <v>519</v>
      </c>
      <c r="S557" s="408" t="s">
        <v>542</v>
      </c>
      <c r="T557" s="408" t="s">
        <v>606</v>
      </c>
      <c r="U557" s="408" t="s">
        <v>634</v>
      </c>
      <c r="V557" s="408" t="s">
        <v>641</v>
      </c>
      <c r="W557" s="408" t="s">
        <v>650</v>
      </c>
      <c r="X557" s="408" t="s">
        <v>697</v>
      </c>
      <c r="AA557" s="52"/>
      <c r="AD557" s="372"/>
    </row>
    <row r="558" spans="1:67" ht="13.5" customHeight="1" thickBot="1" x14ac:dyDescent="0.25">
      <c r="A558" s="59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372"/>
      <c r="N558" s="413"/>
      <c r="O558" s="413"/>
      <c r="P558" s="413"/>
      <c r="Q558" s="413"/>
      <c r="R558" s="413"/>
      <c r="S558" s="413"/>
      <c r="T558" s="413"/>
      <c r="U558" s="413"/>
      <c r="V558" s="413"/>
      <c r="W558" s="413"/>
      <c r="X558" s="413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42.84</v>
      </c>
      <c r="C559" s="46">
        <f>IFERROR(X53*1,"0")+IFERROR(X54*1,"0")</f>
        <v>156.60000000000002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360.20000000000005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1478.88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42</v>
      </c>
      <c r="O559" s="46">
        <f>IFERROR(X299*1,"0")+IFERROR(X303*1,"0")</f>
        <v>220</v>
      </c>
      <c r="P559" s="46">
        <f>IFERROR(X308*1,"0")+IFERROR(X312*1,"0")+IFERROR(X313*1,"0")+IFERROR(X314*1,"0")+IFERROR(X318*1,"0")</f>
        <v>451.95000000000005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476.4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204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94.5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120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Q556:R556"/>
    <mergeCell ref="D237:E237"/>
    <mergeCell ref="O411:U411"/>
    <mergeCell ref="A129:N130"/>
    <mergeCell ref="O442:U442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O504:S504"/>
    <mergeCell ref="D478:E478"/>
    <mergeCell ref="D107:E107"/>
    <mergeCell ref="D234:E234"/>
    <mergeCell ref="D405:E405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D252:E252"/>
    <mergeCell ref="O274:S274"/>
    <mergeCell ref="O299:S299"/>
    <mergeCell ref="O178:S178"/>
    <mergeCell ref="A297:Y297"/>
    <mergeCell ref="D218:E218"/>
    <mergeCell ref="D247:E247"/>
    <mergeCell ref="O186:S186"/>
    <mergeCell ref="A483:Y483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D170:E170"/>
    <mergeCell ref="A415:N416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A201:N202"/>
    <mergeCell ref="O164:S164"/>
    <mergeCell ref="O335:S335"/>
    <mergeCell ref="A372:N373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22:E22"/>
    <mergeCell ref="D155:E155"/>
    <mergeCell ref="O358:U358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D215:E215"/>
    <mergeCell ref="O233:S233"/>
    <mergeCell ref="A289:N290"/>
    <mergeCell ref="O460:S460"/>
    <mergeCell ref="D513:E513"/>
    <mergeCell ref="D216:E216"/>
    <mergeCell ref="O247:S247"/>
    <mergeCell ref="D265:E265"/>
    <mergeCell ref="O416:U416"/>
    <mergeCell ref="A93:N94"/>
    <mergeCell ref="D461:E461"/>
    <mergeCell ref="D200:E200"/>
    <mergeCell ref="A462:N463"/>
    <mergeCell ref="O187:S187"/>
    <mergeCell ref="D436:E436"/>
    <mergeCell ref="D292:E292"/>
    <mergeCell ref="O378:U378"/>
    <mergeCell ref="A534:N535"/>
    <mergeCell ref="O174:S174"/>
    <mergeCell ref="O472:S472"/>
    <mergeCell ref="D525:E525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A341:N342"/>
    <mergeCell ref="A377:N378"/>
    <mergeCell ref="D425:E425"/>
    <mergeCell ref="H17:H18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O27:S27"/>
    <mergeCell ref="A360:Y360"/>
    <mergeCell ref="D74:E74"/>
    <mergeCell ref="O486:U486"/>
    <mergeCell ref="O41:U41"/>
    <mergeCell ref="D68:E68"/>
    <mergeCell ref="D335:E335"/>
    <mergeCell ref="O277:U277"/>
    <mergeCell ref="D188:E188"/>
    <mergeCell ref="D286:E28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S556:V556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O330:S330"/>
    <mergeCell ref="D371:E371"/>
    <mergeCell ref="O74:S74"/>
    <mergeCell ref="D43:E4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P12:Q12"/>
    <mergeCell ref="O169:S169"/>
    <mergeCell ref="O538:S538"/>
    <mergeCell ref="O119:S119"/>
    <mergeCell ref="O183:U183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O554:U554"/>
    <mergeCell ref="D232:E232"/>
    <mergeCell ref="O348:U348"/>
    <mergeCell ref="D403:E403"/>
    <mergeCell ref="D530:E530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A529:Y529"/>
    <mergeCell ref="D390:E390"/>
    <mergeCell ref="O408:S408"/>
    <mergeCell ref="O528:U528"/>
    <mergeCell ref="O402:S402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A6:C6"/>
    <mergeCell ref="A527:N528"/>
    <mergeCell ref="D113:E113"/>
    <mergeCell ref="A358:N359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P9:Q9"/>
    <mergeCell ref="D523:E523"/>
    <mergeCell ref="O182:U182"/>
    <mergeCell ref="A311:Y311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75:E375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71:S71"/>
    <mergeCell ref="D382:E382"/>
    <mergeCell ref="A355:Y355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O170:S170"/>
    <mergeCell ref="O53:S53"/>
    <mergeCell ref="A150:Y150"/>
    <mergeCell ref="A321:Y321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D543:E543"/>
    <mergeCell ref="D518:E518"/>
    <mergeCell ref="D124:E124"/>
    <mergeCell ref="O215:S215"/>
    <mergeCell ref="D195:E195"/>
    <mergeCell ref="S6:T9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85:S85"/>
    <mergeCell ref="O389:S389"/>
    <mergeCell ref="O454:S454"/>
    <mergeCell ref="O305:U305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A269:Y269"/>
    <mergeCell ref="O28:S28"/>
    <mergeCell ref="A55:N56"/>
    <mergeCell ref="D174:E174"/>
    <mergeCell ref="O270:S270"/>
    <mergeCell ref="O326:S326"/>
    <mergeCell ref="D472:E472"/>
    <mergeCell ref="A141:Y141"/>
    <mergeCell ref="A439:Y439"/>
    <mergeCell ref="O136:S136"/>
    <mergeCell ref="O207:S207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