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2C7088F-8495-4860-8175-B41E7C9126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X264" i="1"/>
  <c r="W264" i="1"/>
  <c r="Y263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X239" i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X208" i="1"/>
  <c r="W208" i="1"/>
  <c r="Y207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X201" i="1"/>
  <c r="X207" i="1" s="1"/>
  <c r="O201" i="1"/>
  <c r="W198" i="1"/>
  <c r="W197" i="1"/>
  <c r="BN196" i="1"/>
  <c r="BL196" i="1"/>
  <c r="Y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Y194" i="1"/>
  <c r="X194" i="1"/>
  <c r="X198" i="1" s="1"/>
  <c r="O194" i="1"/>
  <c r="W191" i="1"/>
  <c r="Y190" i="1"/>
  <c r="W190" i="1"/>
  <c r="BN189" i="1"/>
  <c r="BL189" i="1"/>
  <c r="Y189" i="1"/>
  <c r="X189" i="1"/>
  <c r="X190" i="1" s="1"/>
  <c r="O189" i="1"/>
  <c r="W185" i="1"/>
  <c r="Y184" i="1"/>
  <c r="W184" i="1"/>
  <c r="BN183" i="1"/>
  <c r="BL183" i="1"/>
  <c r="Y183" i="1"/>
  <c r="X183" i="1"/>
  <c r="X184" i="1" s="1"/>
  <c r="O183" i="1"/>
  <c r="W180" i="1"/>
  <c r="Y179" i="1"/>
  <c r="W179" i="1"/>
  <c r="BN178" i="1"/>
  <c r="BL178" i="1"/>
  <c r="Y178" i="1"/>
  <c r="X178" i="1"/>
  <c r="X179" i="1" s="1"/>
  <c r="O178" i="1"/>
  <c r="W175" i="1"/>
  <c r="Y174" i="1"/>
  <c r="W174" i="1"/>
  <c r="BN173" i="1"/>
  <c r="BL173" i="1"/>
  <c r="Y173" i="1"/>
  <c r="X173" i="1"/>
  <c r="X174" i="1" s="1"/>
  <c r="O173" i="1"/>
  <c r="W170" i="1"/>
  <c r="W169" i="1"/>
  <c r="BN168" i="1"/>
  <c r="BL168" i="1"/>
  <c r="Y168" i="1"/>
  <c r="X168" i="1"/>
  <c r="BO168" i="1" s="1"/>
  <c r="O168" i="1"/>
  <c r="BO167" i="1"/>
  <c r="BN167" i="1"/>
  <c r="BM167" i="1"/>
  <c r="BL167" i="1"/>
  <c r="Y167" i="1"/>
  <c r="Y169" i="1" s="1"/>
  <c r="X167" i="1"/>
  <c r="X169" i="1" s="1"/>
  <c r="O167" i="1"/>
  <c r="W163" i="1"/>
  <c r="W162" i="1"/>
  <c r="BO161" i="1"/>
  <c r="BN161" i="1"/>
  <c r="BM161" i="1"/>
  <c r="BL161" i="1"/>
  <c r="Y161" i="1"/>
  <c r="X161" i="1"/>
  <c r="O161" i="1"/>
  <c r="BN160" i="1"/>
  <c r="BL160" i="1"/>
  <c r="Y160" i="1"/>
  <c r="Y162" i="1" s="1"/>
  <c r="X160" i="1"/>
  <c r="X163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49" i="1" s="1"/>
  <c r="O148" i="1"/>
  <c r="W145" i="1"/>
  <c r="Y144" i="1"/>
  <c r="W144" i="1"/>
  <c r="BN143" i="1"/>
  <c r="BL143" i="1"/>
  <c r="Y143" i="1"/>
  <c r="X143" i="1"/>
  <c r="X144" i="1" s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Y122" i="1" s="1"/>
  <c r="X120" i="1"/>
  <c r="O120" i="1"/>
  <c r="BN119" i="1"/>
  <c r="BL119" i="1"/>
  <c r="Y119" i="1"/>
  <c r="X119" i="1"/>
  <c r="X122" i="1" s="1"/>
  <c r="O119" i="1"/>
  <c r="W116" i="1"/>
  <c r="W115" i="1"/>
  <c r="BN114" i="1"/>
  <c r="BL114" i="1"/>
  <c r="Y114" i="1"/>
  <c r="X114" i="1"/>
  <c r="BO114" i="1" s="1"/>
  <c r="O114" i="1"/>
  <c r="BO113" i="1"/>
  <c r="BN113" i="1"/>
  <c r="BM113" i="1"/>
  <c r="BL113" i="1"/>
  <c r="Y113" i="1"/>
  <c r="Y115" i="1" s="1"/>
  <c r="X113" i="1"/>
  <c r="X115" i="1" s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Y103" i="1" s="1"/>
  <c r="X99" i="1"/>
  <c r="X104" i="1" s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Y88" i="1" s="1"/>
  <c r="X82" i="1"/>
  <c r="X88" i="1" s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Y78" i="1" s="1"/>
  <c r="X76" i="1"/>
  <c r="X79" i="1" s="1"/>
  <c r="O76" i="1"/>
  <c r="W73" i="1"/>
  <c r="Y72" i="1"/>
  <c r="W72" i="1"/>
  <c r="BN71" i="1"/>
  <c r="BL71" i="1"/>
  <c r="Y71" i="1"/>
  <c r="X71" i="1"/>
  <c r="X72" i="1" s="1"/>
  <c r="O71" i="1"/>
  <c r="W68" i="1"/>
  <c r="Y67" i="1"/>
  <c r="W67" i="1"/>
  <c r="BN66" i="1"/>
  <c r="BL66" i="1"/>
  <c r="Y66" i="1"/>
  <c r="X66" i="1"/>
  <c r="O66" i="1"/>
  <c r="BO65" i="1"/>
  <c r="BN65" i="1"/>
  <c r="BM65" i="1"/>
  <c r="BL65" i="1"/>
  <c r="Y65" i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O59" i="1"/>
  <c r="BO58" i="1"/>
  <c r="BN58" i="1"/>
  <c r="BM58" i="1"/>
  <c r="BL58" i="1"/>
  <c r="Y58" i="1"/>
  <c r="X58" i="1"/>
  <c r="O58" i="1"/>
  <c r="BN57" i="1"/>
  <c r="BL57" i="1"/>
  <c r="Y57" i="1"/>
  <c r="X57" i="1"/>
  <c r="O57" i="1"/>
  <c r="BO56" i="1"/>
  <c r="BN56" i="1"/>
  <c r="BM56" i="1"/>
  <c r="BL56" i="1"/>
  <c r="Y56" i="1"/>
  <c r="X56" i="1"/>
  <c r="O56" i="1"/>
  <c r="BN55" i="1"/>
  <c r="BL55" i="1"/>
  <c r="Y55" i="1"/>
  <c r="X55" i="1"/>
  <c r="O55" i="1"/>
  <c r="BO54" i="1"/>
  <c r="BN54" i="1"/>
  <c r="BM54" i="1"/>
  <c r="BL54" i="1"/>
  <c r="Y54" i="1"/>
  <c r="Y61" i="1" s="1"/>
  <c r="X54" i="1"/>
  <c r="X62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O48" i="1"/>
  <c r="BO47" i="1"/>
  <c r="BN47" i="1"/>
  <c r="BM47" i="1"/>
  <c r="BL47" i="1"/>
  <c r="Y47" i="1"/>
  <c r="X47" i="1"/>
  <c r="O47" i="1"/>
  <c r="BN46" i="1"/>
  <c r="BL46" i="1"/>
  <c r="Y46" i="1"/>
  <c r="X46" i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O44" i="1"/>
  <c r="W41" i="1"/>
  <c r="W40" i="1"/>
  <c r="BN39" i="1"/>
  <c r="BL39" i="1"/>
  <c r="Y39" i="1"/>
  <c r="X39" i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N36" i="1"/>
  <c r="BL36" i="1"/>
  <c r="Y36" i="1"/>
  <c r="X36" i="1"/>
  <c r="O36" i="1"/>
  <c r="X33" i="1"/>
  <c r="W33" i="1"/>
  <c r="Y32" i="1"/>
  <c r="W32" i="1"/>
  <c r="BN31" i="1"/>
  <c r="BL31" i="1"/>
  <c r="Y31" i="1"/>
  <c r="X31" i="1"/>
  <c r="O31" i="1"/>
  <c r="BO30" i="1"/>
  <c r="BN30" i="1"/>
  <c r="BM30" i="1"/>
  <c r="BL30" i="1"/>
  <c r="Y30" i="1"/>
  <c r="X30" i="1"/>
  <c r="O30" i="1"/>
  <c r="BN29" i="1"/>
  <c r="BL29" i="1"/>
  <c r="Y29" i="1"/>
  <c r="X29" i="1"/>
  <c r="O29" i="1"/>
  <c r="BO28" i="1"/>
  <c r="BN28" i="1"/>
  <c r="BM28" i="1"/>
  <c r="BL28" i="1"/>
  <c r="Y28" i="1"/>
  <c r="X28" i="1"/>
  <c r="X32" i="1" s="1"/>
  <c r="O28" i="1"/>
  <c r="W24" i="1"/>
  <c r="W289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40" i="1" l="1"/>
  <c r="BO36" i="1"/>
  <c r="BM36" i="1"/>
  <c r="BO37" i="1"/>
  <c r="BM37" i="1"/>
  <c r="BO39" i="1"/>
  <c r="BM39" i="1"/>
  <c r="BO29" i="1"/>
  <c r="X291" i="1" s="1"/>
  <c r="BM29" i="1"/>
  <c r="X290" i="1" s="1"/>
  <c r="X292" i="1" s="1"/>
  <c r="BO31" i="1"/>
  <c r="BM31" i="1"/>
  <c r="X41" i="1"/>
  <c r="X289" i="1" s="1"/>
  <c r="X51" i="1"/>
  <c r="BO44" i="1"/>
  <c r="BM44" i="1"/>
  <c r="BO46" i="1"/>
  <c r="BM46" i="1"/>
  <c r="BO48" i="1"/>
  <c r="BM48" i="1"/>
  <c r="X50" i="1"/>
  <c r="X293" i="1" s="1"/>
  <c r="BO55" i="1"/>
  <c r="BM55" i="1"/>
  <c r="BO57" i="1"/>
  <c r="BM57" i="1"/>
  <c r="BO59" i="1"/>
  <c r="BM59" i="1"/>
  <c r="X61" i="1"/>
  <c r="BO66" i="1"/>
  <c r="BM66" i="1"/>
  <c r="X68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94" i="1" s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C302" i="1" l="1"/>
  <c r="B302" i="1"/>
  <c r="W292" i="1"/>
  <c r="A302" i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<sst xmlns="http://schemas.openxmlformats.org/spreadsheetml/2006/main" count="1123" uniqueCount="437">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</sst>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0" zoomScaleNormal="100" zoomScaleSheetLayoutView="100" workbookViewId="0">
      <selection activeCell="AB295" sqref="AB295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14</v>
      </c>
      <c r="X32" s="194">
        <f>IFERROR(SUM(X28:X31),"0")</f>
        <v>14</v>
      </c>
      <c r="Y32" s="194">
        <f>IFERROR(IF(Y28="",0,Y28),"0")+IFERROR(IF(Y29="",0,Y29),"0")+IFERROR(IF(Y30="",0,Y30),"0")+IFERROR(IF(Y31="",0,Y31),"0")</f>
        <v>0.13103999999999999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21</v>
      </c>
      <c r="X33" s="194">
        <f>IFERROR(SUMPRODUCT(X28:X31*H28:H31),"0")</f>
        <v>21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10</v>
      </c>
      <c r="X50" s="194">
        <f>IFERROR(SUM(X44:X49),"0")</f>
        <v>10</v>
      </c>
      <c r="Y50" s="194">
        <f>IFERROR(IF(Y44="",0,Y44),"0")+IFERROR(IF(Y45="",0,Y45),"0")+IFERROR(IF(Y46="",0,Y46),"0")+IFERROR(IF(Y47="",0,Y47),"0")+IFERROR(IF(Y48="",0,Y48),"0")+IFERROR(IF(Y49="",0,Y49),"0")</f>
        <v>9.5000000000000001E-2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12</v>
      </c>
      <c r="X51" s="194">
        <f>IFERROR(SUMPRODUCT(X44:X49*H44:H49),"0")</f>
        <v>12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36</v>
      </c>
      <c r="X66" s="193">
        <f>IFERROR(IF(W66="","",W66),"")</f>
        <v>36</v>
      </c>
      <c r="Y66" s="36">
        <f>IFERROR(IF(W66="","",W66*0.00866),"")</f>
        <v>0.31175999999999998</v>
      </c>
      <c r="Z66" s="56"/>
      <c r="AA66" s="57"/>
      <c r="AE66" s="67"/>
      <c r="BB66" s="91" t="s">
        <v>1</v>
      </c>
      <c r="BL66" s="67">
        <f>IFERROR(W66*I66,"0")</f>
        <v>187.67519999999999</v>
      </c>
      <c r="BM66" s="67">
        <f>IFERROR(X66*I66,"0")</f>
        <v>187.67519999999999</v>
      </c>
      <c r="BN66" s="67">
        <f>IFERROR(W66/J66,"0")</f>
        <v>0.25</v>
      </c>
      <c r="BO66" s="67">
        <f>IFERROR(X66/J66,"0")</f>
        <v>0.25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36</v>
      </c>
      <c r="X67" s="194">
        <f>IFERROR(SUM(X65:X66),"0")</f>
        <v>36</v>
      </c>
      <c r="Y67" s="194">
        <f>IFERROR(IF(Y65="",0,Y65),"0")+IFERROR(IF(Y66="",0,Y66),"0")</f>
        <v>0.31175999999999998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180</v>
      </c>
      <c r="X68" s="194">
        <f>IFERROR(SUMPRODUCT(X65:X66*H65:H66),"0")</f>
        <v>180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14</v>
      </c>
      <c r="X78" s="194">
        <f>IFERROR(SUM(X76:X77),"0")</f>
        <v>14</v>
      </c>
      <c r="Y78" s="194">
        <f>IFERROR(IF(Y76="",0,Y76),"0")+IFERROR(IF(Y77="",0,Y77),"0")</f>
        <v>0.25031999999999999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50.4</v>
      </c>
      <c r="X79" s="194">
        <f>IFERROR(SUMPRODUCT(X76:X77*H76:H77),"0")</f>
        <v>50.4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14</v>
      </c>
      <c r="X83" s="193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75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14</v>
      </c>
      <c r="X84" s="193">
        <f t="shared" si="12"/>
        <v>14</v>
      </c>
      <c r="Y84" s="36">
        <f t="shared" si="13"/>
        <v>0.25031999999999999</v>
      </c>
      <c r="Z84" s="56"/>
      <c r="AA84" s="57"/>
      <c r="AE84" s="67"/>
      <c r="BB84" s="97" t="s">
        <v>75</v>
      </c>
      <c r="BL84" s="67">
        <f t="shared" si="14"/>
        <v>60.250400000000006</v>
      </c>
      <c r="BM84" s="67">
        <f t="shared" si="15"/>
        <v>60.250400000000006</v>
      </c>
      <c r="BN84" s="67">
        <f t="shared" si="16"/>
        <v>0.2</v>
      </c>
      <c r="BO84" s="67">
        <f t="shared" si="17"/>
        <v>0.2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75</v>
      </c>
      <c r="BL87" s="67">
        <f t="shared" si="14"/>
        <v>60.250400000000006</v>
      </c>
      <c r="BM87" s="67">
        <f t="shared" si="15"/>
        <v>60.250400000000006</v>
      </c>
      <c r="BN87" s="67">
        <f t="shared" si="16"/>
        <v>0.2</v>
      </c>
      <c r="BO87" s="67">
        <f t="shared" si="17"/>
        <v>0.2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42</v>
      </c>
      <c r="X88" s="194">
        <f>IFERROR(SUM(X82:X87),"0")</f>
        <v>42</v>
      </c>
      <c r="Y88" s="194">
        <f>IFERROR(IF(Y82="",0,Y82),"0")+IFERROR(IF(Y83="",0,Y83),"0")+IFERROR(IF(Y84="",0,Y84),"0")+IFERROR(IF(Y85="",0,Y85),"0")+IFERROR(IF(Y86="",0,Y86),"0")+IFERROR(IF(Y87="",0,Y87),"0")</f>
        <v>0.75095999999999996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151.19999999999999</v>
      </c>
      <c r="X89" s="194">
        <f>IFERROR(SUMPRODUCT(X82:X87*H82:H87),"0")</f>
        <v>151.19999999999999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14</v>
      </c>
      <c r="X92" s="193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75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14</v>
      </c>
      <c r="X93" s="193">
        <f>IFERROR(IF(W93="","",W93),"")</f>
        <v>14</v>
      </c>
      <c r="Y93" s="36">
        <f>IFERROR(IF(W93="","",W93*0.01788),"")</f>
        <v>0.25031999999999999</v>
      </c>
      <c r="Z93" s="56"/>
      <c r="AA93" s="57"/>
      <c r="AE93" s="67"/>
      <c r="BB93" s="102" t="s">
        <v>75</v>
      </c>
      <c r="BL93" s="67">
        <f>IFERROR(W93*I93,"0")</f>
        <v>59.415999999999997</v>
      </c>
      <c r="BM93" s="67">
        <f>IFERROR(X93*I93,"0")</f>
        <v>59.415999999999997</v>
      </c>
      <c r="BN93" s="67">
        <f>IFERROR(W93/J93,"0")</f>
        <v>0.2</v>
      </c>
      <c r="BO93" s="67">
        <f>IFERROR(X93/J93,"0")</f>
        <v>0.2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28</v>
      </c>
      <c r="X95" s="194">
        <f>IFERROR(SUM(X92:X94),"0")</f>
        <v>28</v>
      </c>
      <c r="Y95" s="194">
        <f>IFERROR(IF(Y92="",0,Y92),"0")+IFERROR(IF(Y93="",0,Y93),"0")+IFERROR(IF(Y94="",0,Y94),"0")</f>
        <v>0.38135999999999998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80.64</v>
      </c>
      <c r="X96" s="194">
        <f>IFERROR(SUMPRODUCT(X92:X94*H92:H94),"0")</f>
        <v>80.64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12</v>
      </c>
      <c r="X103" s="194">
        <f>IFERROR(SUM(X99:X102),"0")</f>
        <v>12</v>
      </c>
      <c r="Y103" s="194">
        <f>IFERROR(IF(Y99="",0,Y99),"0")+IFERROR(IF(Y100="",0,Y100),"0")+IFERROR(IF(Y101="",0,Y101),"0")+IFERROR(IF(Y102="",0,Y102),"0")</f>
        <v>0.186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82.56</v>
      </c>
      <c r="X104" s="194">
        <f>IFERROR(SUMPRODUCT(X99:X102*H99:H102),"0")</f>
        <v>82.56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75</v>
      </c>
      <c r="BL114" s="67">
        <f>IFERROR(W114*I114,"0")</f>
        <v>51.850399999999993</v>
      </c>
      <c r="BM114" s="67">
        <f>IFERROR(X114*I114,"0")</f>
        <v>51.850399999999993</v>
      </c>
      <c r="BN114" s="67">
        <f>IFERROR(W114/J114,"0")</f>
        <v>0.2</v>
      </c>
      <c r="BO114" s="67">
        <f>IFERROR(X114/J114,"0")</f>
        <v>0.2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14</v>
      </c>
      <c r="X115" s="194">
        <f>IFERROR(SUM(X113:X114),"0")</f>
        <v>14</v>
      </c>
      <c r="Y115" s="194">
        <f>IFERROR(IF(Y113="",0,Y113),"0")+IFERROR(IF(Y114="",0,Y114),"0")</f>
        <v>0.25031999999999999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42</v>
      </c>
      <c r="X116" s="194">
        <f>IFERROR(SUMPRODUCT(X113:X114*H113:H114),"0")</f>
        <v>42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14</v>
      </c>
      <c r="X126" s="193">
        <f>IFERROR(IF(W126="","",W126),"")</f>
        <v>14</v>
      </c>
      <c r="Y126" s="36">
        <f>IFERROR(IF(W126="","",W126*0.01788),"")</f>
        <v>0.25031999999999999</v>
      </c>
      <c r="Z126" s="56"/>
      <c r="AA126" s="57"/>
      <c r="AE126" s="67"/>
      <c r="BB126" s="115" t="s">
        <v>75</v>
      </c>
      <c r="BL126" s="67">
        <f>IFERROR(W126*I126,"0")</f>
        <v>51.850399999999993</v>
      </c>
      <c r="BM126" s="67">
        <f>IFERROR(X126*I126,"0")</f>
        <v>51.850399999999993</v>
      </c>
      <c r="BN126" s="67">
        <f>IFERROR(W126/J126,"0")</f>
        <v>0.2</v>
      </c>
      <c r="BO126" s="67">
        <f>IFERROR(X126/J126,"0")</f>
        <v>0.2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14</v>
      </c>
      <c r="X127" s="194">
        <f>IFERROR(SUM(X126:X126),"0")</f>
        <v>14</v>
      </c>
      <c r="Y127" s="194">
        <f>IFERROR(IF(Y126="",0,Y126),"0")</f>
        <v>0.25031999999999999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42</v>
      </c>
      <c r="X128" s="194">
        <f>IFERROR(SUMPRODUCT(X126:X126*H126:H126),"0")</f>
        <v>42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14</v>
      </c>
      <c r="X167" s="193">
        <f>IFERROR(IF(W167="","",W167),"")</f>
        <v>14</v>
      </c>
      <c r="Y167" s="36">
        <f>IFERROR(IF(W167="","",W167*0.01788),"")</f>
        <v>0.25031999999999999</v>
      </c>
      <c r="Z167" s="56"/>
      <c r="AA167" s="57"/>
      <c r="AE167" s="67"/>
      <c r="BB167" s="127" t="s">
        <v>75</v>
      </c>
      <c r="BL167" s="67">
        <f>IFERROR(W167*I167,"0")</f>
        <v>47.432000000000002</v>
      </c>
      <c r="BM167" s="67">
        <f>IFERROR(X167*I167,"0")</f>
        <v>47.432000000000002</v>
      </c>
      <c r="BN167" s="67">
        <f>IFERROR(W167/J167,"0")</f>
        <v>0.2</v>
      </c>
      <c r="BO167" s="67">
        <f>IFERROR(X167/J167,"0")</f>
        <v>0.2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42</v>
      </c>
      <c r="X169" s="194">
        <f>IFERROR(SUM(X167:X168),"0")</f>
        <v>42</v>
      </c>
      <c r="Y169" s="194">
        <f>IFERROR(IF(Y167="",0,Y167),"0")+IFERROR(IF(Y168="",0,Y168),"0")</f>
        <v>0.75095999999999996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126</v>
      </c>
      <c r="X170" s="194">
        <f>IFERROR(SUMPRODUCT(X167:X168*H167:H168),"0")</f>
        <v>126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0</v>
      </c>
      <c r="X207" s="194">
        <f>IFERROR(SUM(X201:X206),"0")</f>
        <v>0</v>
      </c>
      <c r="Y207" s="194">
        <f>IFERROR(IF(Y201="",0,Y201),"0")+IFERROR(IF(Y202="",0,Y202),"0")+IFERROR(IF(Y203="",0,Y203),"0")+IFERROR(IF(Y204="",0,Y204),"0")+IFERROR(IF(Y205="",0,Y205),"0")+IFERROR(IF(Y206="",0,Y206),"0")</f>
        <v>0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0</v>
      </c>
      <c r="X208" s="194">
        <f>IFERROR(SUMPRODUCT(X201:X206*H201:H206),"0")</f>
        <v>0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24</v>
      </c>
      <c r="X214" s="193">
        <f>IFERROR(IF(W214="","",W214),"")</f>
        <v>24</v>
      </c>
      <c r="Y214" s="36">
        <f>IFERROR(IF(W214="","",W214*0.0155),"")</f>
        <v>0.372</v>
      </c>
      <c r="Z214" s="56"/>
      <c r="AA214" s="57"/>
      <c r="AE214" s="67"/>
      <c r="BB214" s="145" t="s">
        <v>1</v>
      </c>
      <c r="BL214" s="67">
        <f>IFERROR(W214*I214,"0")</f>
        <v>179.28</v>
      </c>
      <c r="BM214" s="67">
        <f>IFERROR(X214*I214,"0")</f>
        <v>179.28</v>
      </c>
      <c r="BN214" s="67">
        <f>IFERROR(W214/J214,"0")</f>
        <v>0.2857142857142857</v>
      </c>
      <c r="BO214" s="67">
        <f>IFERROR(X214/J214,"0")</f>
        <v>0.2857142857142857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36</v>
      </c>
      <c r="X254" s="193">
        <f>IFERROR(IF(W254="","",W254),"")</f>
        <v>36</v>
      </c>
      <c r="Y254" s="36">
        <f>IFERROR(IF(W254="","",W254*0.0155),"")</f>
        <v>0.55800000000000005</v>
      </c>
      <c r="Z254" s="56"/>
      <c r="AA254" s="57"/>
      <c r="AE254" s="67"/>
      <c r="BB254" s="156" t="s">
        <v>75</v>
      </c>
      <c r="BL254" s="67">
        <f>IFERROR(W254*I254,"0")</f>
        <v>225.35999999999999</v>
      </c>
      <c r="BM254" s="67">
        <f>IFERROR(X254*I254,"0")</f>
        <v>225.35999999999999</v>
      </c>
      <c r="BN254" s="67">
        <f>IFERROR(W254/J254,"0")</f>
        <v>0.42857142857142855</v>
      </c>
      <c r="BO254" s="67">
        <f>IFERROR(X254/J254,"0")</f>
        <v>0.42857142857142855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36</v>
      </c>
      <c r="X256" s="194">
        <f>IFERROR(SUM(X254:X255),"0")</f>
        <v>36</v>
      </c>
      <c r="Y256" s="194">
        <f>IFERROR(IF(Y254="",0,Y254),"0")+IFERROR(IF(Y255="",0,Y255),"0")</f>
        <v>0.55800000000000005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216</v>
      </c>
      <c r="X257" s="194">
        <f>IFERROR(SUMPRODUCT(X254:X255*H254:H255),"0")</f>
        <v>216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72</v>
      </c>
      <c r="X261" s="193">
        <f>IFERROR(IF(W261="","",W261),"")</f>
        <v>72</v>
      </c>
      <c r="Y261" s="36">
        <f>IFERROR(IF(W261="","",W261*0.0155),"")</f>
        <v>1.1160000000000001</v>
      </c>
      <c r="Z261" s="56"/>
      <c r="AA261" s="57"/>
      <c r="AE261" s="67"/>
      <c r="BB261" s="160" t="s">
        <v>75</v>
      </c>
      <c r="BL261" s="67">
        <f>IFERROR(W261*I261,"0")</f>
        <v>376.92</v>
      </c>
      <c r="BM261" s="67">
        <f>IFERROR(X261*I261,"0")</f>
        <v>376.92</v>
      </c>
      <c r="BN261" s="67">
        <f>IFERROR(W261/J261,"0")</f>
        <v>0.8571428571428571</v>
      </c>
      <c r="BO261" s="67">
        <f>IFERROR(X261/J261,"0")</f>
        <v>0.8571428571428571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72</v>
      </c>
      <c r="X263" s="194">
        <f>IFERROR(SUM(X259:X262),"0")</f>
        <v>72</v>
      </c>
      <c r="Y263" s="194">
        <f>IFERROR(IF(Y259="",0,Y259),"0")+IFERROR(IF(Y260="",0,Y260),"0")+IFERROR(IF(Y261="",0,Y261),"0")+IFERROR(IF(Y262="",0,Y262),"0")</f>
        <v>1.1160000000000001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360</v>
      </c>
      <c r="X264" s="194">
        <f>IFERROR(SUMPRODUCT(X259:X262*H259:H262),"0")</f>
        <v>360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14</v>
      </c>
      <c r="X266" s="193">
        <f t="shared" ref="X266:X286" si="24">IFERROR(IF(W266="","",W266),"")</f>
        <v>14</v>
      </c>
      <c r="Y266" s="36">
        <f t="shared" ref="Y266:Y271" si="25">IFERROR(IF(W266="","",W266*0.00936),"")</f>
        <v>0.13103999999999999</v>
      </c>
      <c r="Z266" s="56"/>
      <c r="AA266" s="57"/>
      <c r="AE266" s="67"/>
      <c r="BB266" s="162" t="s">
        <v>75</v>
      </c>
      <c r="BL266" s="67">
        <f t="shared" ref="BL266:BL286" si="26">IFERROR(W266*I266,"0")</f>
        <v>44.688000000000002</v>
      </c>
      <c r="BM266" s="67">
        <f t="shared" ref="BM266:BM286" si="27">IFERROR(X266*I266,"0")</f>
        <v>44.688000000000002</v>
      </c>
      <c r="BN266" s="67">
        <f t="shared" ref="BN266:BN286" si="28">IFERROR(W266/J266,"0")</f>
        <v>0.1111111111111111</v>
      </c>
      <c r="BO266" s="67">
        <f t="shared" ref="BO266:BO286" si="29">IFERROR(X266/J266,"0")</f>
        <v>0.1111111111111111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98</v>
      </c>
      <c r="X268" s="193">
        <f t="shared" si="24"/>
        <v>98</v>
      </c>
      <c r="Y268" s="36">
        <f t="shared" si="25"/>
        <v>0.91727999999999998</v>
      </c>
      <c r="Z268" s="56"/>
      <c r="AA268" s="57"/>
      <c r="AE268" s="67"/>
      <c r="BB268" s="164" t="s">
        <v>75</v>
      </c>
      <c r="BL268" s="67">
        <f t="shared" si="26"/>
        <v>381.416</v>
      </c>
      <c r="BM268" s="67">
        <f t="shared" si="27"/>
        <v>381.416</v>
      </c>
      <c r="BN268" s="67">
        <f t="shared" si="28"/>
        <v>0.77777777777777779</v>
      </c>
      <c r="BO268" s="67">
        <f t="shared" si="29"/>
        <v>0.77777777777777779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42</v>
      </c>
      <c r="X274" s="193">
        <f t="shared" si="24"/>
        <v>42</v>
      </c>
      <c r="Y274" s="36">
        <f>IFERROR(IF(W274="","",W274*0.00936),"")</f>
        <v>0.39312000000000002</v>
      </c>
      <c r="Z274" s="56"/>
      <c r="AA274" s="57"/>
      <c r="AE274" s="67"/>
      <c r="BB274" s="170" t="s">
        <v>75</v>
      </c>
      <c r="BL274" s="67">
        <f t="shared" si="26"/>
        <v>163.464</v>
      </c>
      <c r="BM274" s="67">
        <f t="shared" si="27"/>
        <v>163.464</v>
      </c>
      <c r="BN274" s="67">
        <f t="shared" si="28"/>
        <v>0.33333333333333331</v>
      </c>
      <c r="BO274" s="67">
        <f t="shared" si="29"/>
        <v>0.33333333333333331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154</v>
      </c>
      <c r="X287" s="194">
        <f>IFERROR(SUM(X266:X286),"0")</f>
        <v>154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1.4414400000000001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560</v>
      </c>
      <c r="X288" s="194">
        <f>IFERROR(SUMPRODUCT(X266:X286*H266:H286),"0")</f>
        <v>560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2264.6</v>
      </c>
      <c r="X289" s="194">
        <f>IFERROR(X24+X33+X41+X51+X62+X68+X73+X79+X89+X96+X104+X110+X116+X123+X128+X134+X139+X145+X150+X158+X163+X170+X175+X180+X185+X191+X198+X208+X216+X221+X227+X233+X239+X247+X252+X257+X264+X288,"0")</f>
        <v>2264.6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2444.0328</v>
      </c>
      <c r="X290" s="194">
        <f>IFERROR(SUM(BM22:BM286),"0")</f>
        <v>2444.0328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6</v>
      </c>
      <c r="X291" s="38">
        <f>ROUNDUP(SUM(BO22:BO286),0)</f>
        <v>6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2594.0328</v>
      </c>
      <c r="X292" s="194">
        <f>GrossWeightTotalR+PalletQtyTotalR*25</f>
        <v>2594.0328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536</v>
      </c>
      <c r="X293" s="194">
        <f>IFERROR(X23+X32+X40+X50+X61+X67+X72+X78+X88+X95+X103+X109+X115+X122+X127+X133+X138+X144+X149+X157+X162+X169+X174+X179+X184+X190+X197+X207+X215+X220+X226+X232+X238+X246+X251+X256+X263+X287,"0")</f>
        <v>536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7.2174800000000001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21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12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180</v>
      </c>
      <c r="H299" s="46">
        <f>IFERROR(W71*H71,"0")</f>
        <v>0</v>
      </c>
      <c r="I299" s="46">
        <f>IFERROR(W76*H76,"0")+IFERROR(W77*H77,"0")</f>
        <v>50.4</v>
      </c>
      <c r="J299" s="46">
        <f>IFERROR(W82*H82,"0")+IFERROR(W83*H83,"0")+IFERROR(W84*H84,"0")+IFERROR(W85*H85,"0")+IFERROR(W86*H86,"0")+IFERROR(W87*H87,"0")</f>
        <v>151.19999999999999</v>
      </c>
      <c r="K299" s="46">
        <f>IFERROR(W92*H92,"0")+IFERROR(W93*H93,"0")+IFERROR(W94*H94,"0")</f>
        <v>80.64</v>
      </c>
      <c r="L299" s="46">
        <f>IFERROR(W99*H99,"0")+IFERROR(W100*H100,"0")+IFERROR(W101*H101,"0")+IFERROR(W102*H102,"0")</f>
        <v>82.56</v>
      </c>
      <c r="M299" s="184"/>
      <c r="N299" s="46">
        <f>IFERROR(W107*H107,"0")+IFERROR(W108*H108,"0")</f>
        <v>0</v>
      </c>
      <c r="O299" s="46">
        <f>IFERROR(W113*H113,"0")+IFERROR(W114*H114,"0")</f>
        <v>42</v>
      </c>
      <c r="P299" s="46">
        <f>IFERROR(W119*H119,"0")+IFERROR(W120*H120,"0")+IFERROR(W121*H121,"0")</f>
        <v>0</v>
      </c>
      <c r="Q299" s="46">
        <f>IFERROR(W126*H126,"0")</f>
        <v>42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126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0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1136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603.36</v>
      </c>
      <c r="B302" s="60">
        <f>SUMPRODUCT(--(BB:BB="ПГП"),--(V:V="кор"),H:H,X:X)+SUMPRODUCT(--(BB:BB="ПГП"),--(V:V="кг"),X:X)</f>
        <v>1661.2400000000002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