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841E9D2-FEDA-4779-9DE6-B74DF2C844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W288" i="1"/>
  <c r="Y287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X266" i="1"/>
  <c r="X287" i="1" s="1"/>
  <c r="W264" i="1"/>
  <c r="W263" i="1"/>
  <c r="BN262" i="1"/>
  <c r="BL262" i="1"/>
  <c r="Y262" i="1"/>
  <c r="X262" i="1"/>
  <c r="O262" i="1"/>
  <c r="BO261" i="1"/>
  <c r="BN261" i="1"/>
  <c r="BM261" i="1"/>
  <c r="BL261" i="1"/>
  <c r="Y261" i="1"/>
  <c r="X261" i="1"/>
  <c r="BO260" i="1"/>
  <c r="BN260" i="1"/>
  <c r="BM260" i="1"/>
  <c r="BL260" i="1"/>
  <c r="Y260" i="1"/>
  <c r="Y263" i="1" s="1"/>
  <c r="X260" i="1"/>
  <c r="O260" i="1"/>
  <c r="BN259" i="1"/>
  <c r="BL259" i="1"/>
  <c r="Y259" i="1"/>
  <c r="X259" i="1"/>
  <c r="W257" i="1"/>
  <c r="X256" i="1"/>
  <c r="W256" i="1"/>
  <c r="BO255" i="1"/>
  <c r="BN255" i="1"/>
  <c r="BM255" i="1"/>
  <c r="BL255" i="1"/>
  <c r="Y255" i="1"/>
  <c r="X255" i="1"/>
  <c r="BO254" i="1"/>
  <c r="BN254" i="1"/>
  <c r="BM254" i="1"/>
  <c r="BL254" i="1"/>
  <c r="Y254" i="1"/>
  <c r="Y256" i="1" s="1"/>
  <c r="X254" i="1"/>
  <c r="X257" i="1" s="1"/>
  <c r="X252" i="1"/>
  <c r="W252" i="1"/>
  <c r="Y251" i="1"/>
  <c r="W251" i="1"/>
  <c r="BN250" i="1"/>
  <c r="BL250" i="1"/>
  <c r="Y250" i="1"/>
  <c r="X250" i="1"/>
  <c r="W247" i="1"/>
  <c r="X246" i="1"/>
  <c r="W246" i="1"/>
  <c r="BO245" i="1"/>
  <c r="BN245" i="1"/>
  <c r="BM245" i="1"/>
  <c r="BL245" i="1"/>
  <c r="Y245" i="1"/>
  <c r="X245" i="1"/>
  <c r="BO244" i="1"/>
  <c r="BN244" i="1"/>
  <c r="BM244" i="1"/>
  <c r="BL244" i="1"/>
  <c r="Y244" i="1"/>
  <c r="X244" i="1"/>
  <c r="BO243" i="1"/>
  <c r="BN243" i="1"/>
  <c r="BM243" i="1"/>
  <c r="BL243" i="1"/>
  <c r="Y243" i="1"/>
  <c r="Y246" i="1" s="1"/>
  <c r="X243" i="1"/>
  <c r="X247" i="1" s="1"/>
  <c r="W239" i="1"/>
  <c r="Y238" i="1"/>
  <c r="W238" i="1"/>
  <c r="BN237" i="1"/>
  <c r="BL237" i="1"/>
  <c r="Y237" i="1"/>
  <c r="X237" i="1"/>
  <c r="BN236" i="1"/>
  <c r="BL236" i="1"/>
  <c r="Y236" i="1"/>
  <c r="X236" i="1"/>
  <c r="O236" i="1"/>
  <c r="X233" i="1"/>
  <c r="W233" i="1"/>
  <c r="Y232" i="1"/>
  <c r="W232" i="1"/>
  <c r="BN231" i="1"/>
  <c r="BL231" i="1"/>
  <c r="Y231" i="1"/>
  <c r="X231" i="1"/>
  <c r="W227" i="1"/>
  <c r="W226" i="1"/>
  <c r="BO225" i="1"/>
  <c r="BN225" i="1"/>
  <c r="BM225" i="1"/>
  <c r="BL225" i="1"/>
  <c r="Y225" i="1"/>
  <c r="X225" i="1"/>
  <c r="O225" i="1"/>
  <c r="BN224" i="1"/>
  <c r="BL224" i="1"/>
  <c r="Y224" i="1"/>
  <c r="Y226" i="1" s="1"/>
  <c r="X224" i="1"/>
  <c r="W221" i="1"/>
  <c r="X220" i="1"/>
  <c r="W220" i="1"/>
  <c r="BO219" i="1"/>
  <c r="BN219" i="1"/>
  <c r="BM219" i="1"/>
  <c r="BL219" i="1"/>
  <c r="Y219" i="1"/>
  <c r="Y220" i="1" s="1"/>
  <c r="X219" i="1"/>
  <c r="X221" i="1" s="1"/>
  <c r="O219" i="1"/>
  <c r="W216" i="1"/>
  <c r="W215" i="1"/>
  <c r="BO214" i="1"/>
  <c r="BN214" i="1"/>
  <c r="BM214" i="1"/>
  <c r="BL214" i="1"/>
  <c r="Y214" i="1"/>
  <c r="X214" i="1"/>
  <c r="O214" i="1"/>
  <c r="BN213" i="1"/>
  <c r="BL213" i="1"/>
  <c r="Y213" i="1"/>
  <c r="X213" i="1"/>
  <c r="O213" i="1"/>
  <c r="BO212" i="1"/>
  <c r="BN212" i="1"/>
  <c r="BM212" i="1"/>
  <c r="BL212" i="1"/>
  <c r="Y212" i="1"/>
  <c r="X212" i="1"/>
  <c r="O212" i="1"/>
  <c r="BN211" i="1"/>
  <c r="BL211" i="1"/>
  <c r="Y211" i="1"/>
  <c r="Y215" i="1" s="1"/>
  <c r="X211" i="1"/>
  <c r="O211" i="1"/>
  <c r="W208" i="1"/>
  <c r="W207" i="1"/>
  <c r="BN206" i="1"/>
  <c r="BL206" i="1"/>
  <c r="Y206" i="1"/>
  <c r="X206" i="1"/>
  <c r="O206" i="1"/>
  <c r="BO205" i="1"/>
  <c r="BN205" i="1"/>
  <c r="BM205" i="1"/>
  <c r="BL205" i="1"/>
  <c r="Y205" i="1"/>
  <c r="X205" i="1"/>
  <c r="O205" i="1"/>
  <c r="BN204" i="1"/>
  <c r="BL204" i="1"/>
  <c r="Y204" i="1"/>
  <c r="X204" i="1"/>
  <c r="O204" i="1"/>
  <c r="BO203" i="1"/>
  <c r="BN203" i="1"/>
  <c r="BM203" i="1"/>
  <c r="BL203" i="1"/>
  <c r="Y203" i="1"/>
  <c r="X203" i="1"/>
  <c r="O203" i="1"/>
  <c r="BN202" i="1"/>
  <c r="BL202" i="1"/>
  <c r="Y202" i="1"/>
  <c r="X202" i="1"/>
  <c r="O202" i="1"/>
  <c r="BO201" i="1"/>
  <c r="BN201" i="1"/>
  <c r="BM201" i="1"/>
  <c r="BL201" i="1"/>
  <c r="Y201" i="1"/>
  <c r="Y207" i="1" s="1"/>
  <c r="X201" i="1"/>
  <c r="O201" i="1"/>
  <c r="W198" i="1"/>
  <c r="W197" i="1"/>
  <c r="BO196" i="1"/>
  <c r="BN196" i="1"/>
  <c r="BM196" i="1"/>
  <c r="BL196" i="1"/>
  <c r="Y196" i="1"/>
  <c r="X196" i="1"/>
  <c r="O196" i="1"/>
  <c r="BN195" i="1"/>
  <c r="BL195" i="1"/>
  <c r="Y195" i="1"/>
  <c r="X195" i="1"/>
  <c r="BO195" i="1" s="1"/>
  <c r="O195" i="1"/>
  <c r="BO194" i="1"/>
  <c r="BN194" i="1"/>
  <c r="BM194" i="1"/>
  <c r="BL194" i="1"/>
  <c r="Y194" i="1"/>
  <c r="Y197" i="1" s="1"/>
  <c r="X194" i="1"/>
  <c r="O194" i="1"/>
  <c r="W191" i="1"/>
  <c r="X190" i="1"/>
  <c r="W190" i="1"/>
  <c r="BO189" i="1"/>
  <c r="BN189" i="1"/>
  <c r="BM189" i="1"/>
  <c r="BL189" i="1"/>
  <c r="Y189" i="1"/>
  <c r="Y190" i="1" s="1"/>
  <c r="X189" i="1"/>
  <c r="X191" i="1" s="1"/>
  <c r="O189" i="1"/>
  <c r="W185" i="1"/>
  <c r="X184" i="1"/>
  <c r="W184" i="1"/>
  <c r="BO183" i="1"/>
  <c r="BN183" i="1"/>
  <c r="BM183" i="1"/>
  <c r="BL183" i="1"/>
  <c r="Y183" i="1"/>
  <c r="Y184" i="1" s="1"/>
  <c r="X183" i="1"/>
  <c r="X185" i="1" s="1"/>
  <c r="O183" i="1"/>
  <c r="W180" i="1"/>
  <c r="X179" i="1"/>
  <c r="W179" i="1"/>
  <c r="BO178" i="1"/>
  <c r="BN178" i="1"/>
  <c r="BM178" i="1"/>
  <c r="BL178" i="1"/>
  <c r="Y178" i="1"/>
  <c r="Y179" i="1" s="1"/>
  <c r="X178" i="1"/>
  <c r="X180" i="1" s="1"/>
  <c r="O178" i="1"/>
  <c r="W175" i="1"/>
  <c r="X174" i="1"/>
  <c r="W174" i="1"/>
  <c r="BO173" i="1"/>
  <c r="BN173" i="1"/>
  <c r="BM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Y169" i="1" s="1"/>
  <c r="X167" i="1"/>
  <c r="X170" i="1" s="1"/>
  <c r="O167" i="1"/>
  <c r="W163" i="1"/>
  <c r="W162" i="1"/>
  <c r="BN161" i="1"/>
  <c r="BL161" i="1"/>
  <c r="Y161" i="1"/>
  <c r="X161" i="1"/>
  <c r="BO161" i="1" s="1"/>
  <c r="O161" i="1"/>
  <c r="BO160" i="1"/>
  <c r="BN160" i="1"/>
  <c r="BM160" i="1"/>
  <c r="BL160" i="1"/>
  <c r="Y160" i="1"/>
  <c r="Y162" i="1" s="1"/>
  <c r="X160" i="1"/>
  <c r="X162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Y157" i="1" s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Y144" i="1" s="1"/>
  <c r="X143" i="1"/>
  <c r="X145" i="1" s="1"/>
  <c r="W139" i="1"/>
  <c r="Y138" i="1"/>
  <c r="W138" i="1"/>
  <c r="BN137" i="1"/>
  <c r="BL137" i="1"/>
  <c r="Y137" i="1"/>
  <c r="X137" i="1"/>
  <c r="X138" i="1" s="1"/>
  <c r="O137" i="1"/>
  <c r="W134" i="1"/>
  <c r="W133" i="1"/>
  <c r="BN132" i="1"/>
  <c r="BL132" i="1"/>
  <c r="Y132" i="1"/>
  <c r="X132" i="1"/>
  <c r="BO132" i="1" s="1"/>
  <c r="O132" i="1"/>
  <c r="BO131" i="1"/>
  <c r="BN131" i="1"/>
  <c r="BM131" i="1"/>
  <c r="BL131" i="1"/>
  <c r="Y131" i="1"/>
  <c r="Y133" i="1" s="1"/>
  <c r="X131" i="1"/>
  <c r="X133" i="1" s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Y122" i="1" s="1"/>
  <c r="X119" i="1"/>
  <c r="X123" i="1" s="1"/>
  <c r="O119" i="1"/>
  <c r="W116" i="1"/>
  <c r="W115" i="1"/>
  <c r="BO114" i="1"/>
  <c r="BN114" i="1"/>
  <c r="BM114" i="1"/>
  <c r="BL114" i="1"/>
  <c r="Y114" i="1"/>
  <c r="X114" i="1"/>
  <c r="O114" i="1"/>
  <c r="BN113" i="1"/>
  <c r="BL113" i="1"/>
  <c r="Y113" i="1"/>
  <c r="Y115" i="1" s="1"/>
  <c r="X113" i="1"/>
  <c r="X116" i="1" s="1"/>
  <c r="W110" i="1"/>
  <c r="W109" i="1"/>
  <c r="BO108" i="1"/>
  <c r="BN108" i="1"/>
  <c r="BM108" i="1"/>
  <c r="BL108" i="1"/>
  <c r="Y108" i="1"/>
  <c r="X108" i="1"/>
  <c r="O108" i="1"/>
  <c r="BN107" i="1"/>
  <c r="BL107" i="1"/>
  <c r="Y107" i="1"/>
  <c r="Y109" i="1" s="1"/>
  <c r="X107" i="1"/>
  <c r="X110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X103" i="1" s="1"/>
  <c r="O99" i="1"/>
  <c r="W96" i="1"/>
  <c r="W95" i="1"/>
  <c r="BO94" i="1"/>
  <c r="BN94" i="1"/>
  <c r="BM94" i="1"/>
  <c r="BL94" i="1"/>
  <c r="Y94" i="1"/>
  <c r="X94" i="1"/>
  <c r="O94" i="1"/>
  <c r="BN93" i="1"/>
  <c r="BL93" i="1"/>
  <c r="Y93" i="1"/>
  <c r="X93" i="1"/>
  <c r="BO93" i="1" s="1"/>
  <c r="O93" i="1"/>
  <c r="BO92" i="1"/>
  <c r="BN92" i="1"/>
  <c r="BM92" i="1"/>
  <c r="BL92" i="1"/>
  <c r="Y92" i="1"/>
  <c r="Y95" i="1" s="1"/>
  <c r="X92" i="1"/>
  <c r="X96" i="1" s="1"/>
  <c r="O92" i="1"/>
  <c r="W89" i="1"/>
  <c r="W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Y88" i="1" s="1"/>
  <c r="X82" i="1"/>
  <c r="X89" i="1" s="1"/>
  <c r="O82" i="1"/>
  <c r="W79" i="1"/>
  <c r="W78" i="1"/>
  <c r="BN77" i="1"/>
  <c r="BL77" i="1"/>
  <c r="Y77" i="1"/>
  <c r="X77" i="1"/>
  <c r="BO77" i="1" s="1"/>
  <c r="O77" i="1"/>
  <c r="BO76" i="1"/>
  <c r="BN76" i="1"/>
  <c r="BM76" i="1"/>
  <c r="BL76" i="1"/>
  <c r="Y76" i="1"/>
  <c r="Y78" i="1" s="1"/>
  <c r="X76" i="1"/>
  <c r="X78" i="1" s="1"/>
  <c r="O76" i="1"/>
  <c r="W73" i="1"/>
  <c r="X72" i="1"/>
  <c r="W72" i="1"/>
  <c r="BO71" i="1"/>
  <c r="BN71" i="1"/>
  <c r="BM71" i="1"/>
  <c r="BL71" i="1"/>
  <c r="Y71" i="1"/>
  <c r="Y72" i="1" s="1"/>
  <c r="X71" i="1"/>
  <c r="X73" i="1" s="1"/>
  <c r="O71" i="1"/>
  <c r="W68" i="1"/>
  <c r="W67" i="1"/>
  <c r="BO66" i="1"/>
  <c r="BN66" i="1"/>
  <c r="BM66" i="1"/>
  <c r="BL66" i="1"/>
  <c r="Y66" i="1"/>
  <c r="X66" i="1"/>
  <c r="O66" i="1"/>
  <c r="BN65" i="1"/>
  <c r="BL65" i="1"/>
  <c r="Y65" i="1"/>
  <c r="Y67" i="1" s="1"/>
  <c r="X65" i="1"/>
  <c r="X68" i="1" s="1"/>
  <c r="O65" i="1"/>
  <c r="W62" i="1"/>
  <c r="W61" i="1"/>
  <c r="BN60" i="1"/>
  <c r="BL60" i="1"/>
  <c r="Y60" i="1"/>
  <c r="X60" i="1"/>
  <c r="BO60" i="1" s="1"/>
  <c r="O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Y61" i="1" s="1"/>
  <c r="X55" i="1"/>
  <c r="O55" i="1"/>
  <c r="BN54" i="1"/>
  <c r="BL54" i="1"/>
  <c r="Y54" i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Y23" i="1"/>
  <c r="W23" i="1"/>
  <c r="W293" i="1" s="1"/>
  <c r="BN22" i="1"/>
  <c r="W291" i="1" s="1"/>
  <c r="BL22" i="1"/>
  <c r="W290" i="1" s="1"/>
  <c r="W292" i="1" s="1"/>
  <c r="Y22" i="1"/>
  <c r="X22" i="1"/>
  <c r="X23" i="1" s="1"/>
  <c r="O22" i="1"/>
  <c r="H10" i="1"/>
  <c r="A9" i="1"/>
  <c r="F10" i="1" s="1"/>
  <c r="D7" i="1"/>
  <c r="P6" i="1"/>
  <c r="O2" i="1"/>
  <c r="H9" i="1" l="1"/>
  <c r="A10" i="1"/>
  <c r="Y294" i="1"/>
  <c r="X24" i="1"/>
  <c r="X32" i="1"/>
  <c r="X293" i="1" s="1"/>
  <c r="X40" i="1"/>
  <c r="X51" i="1"/>
  <c r="X62" i="1"/>
  <c r="X67" i="1"/>
  <c r="X79" i="1"/>
  <c r="X88" i="1"/>
  <c r="X95" i="1"/>
  <c r="X104" i="1"/>
  <c r="X109" i="1"/>
  <c r="X115" i="1"/>
  <c r="X122" i="1"/>
  <c r="X134" i="1"/>
  <c r="X139" i="1"/>
  <c r="X157" i="1"/>
  <c r="X163" i="1"/>
  <c r="X169" i="1"/>
  <c r="X197" i="1"/>
  <c r="BO202" i="1"/>
  <c r="BM202" i="1"/>
  <c r="BO204" i="1"/>
  <c r="BM204" i="1"/>
  <c r="BO206" i="1"/>
  <c r="BM206" i="1"/>
  <c r="X238" i="1"/>
  <c r="BO236" i="1"/>
  <c r="BM236" i="1"/>
  <c r="BO237" i="1"/>
  <c r="BM237" i="1"/>
  <c r="X263" i="1"/>
  <c r="BO259" i="1"/>
  <c r="BM259" i="1"/>
  <c r="BO262" i="1"/>
  <c r="BM262" i="1"/>
  <c r="F9" i="1"/>
  <c r="J9" i="1"/>
  <c r="BM22" i="1"/>
  <c r="BO22" i="1"/>
  <c r="W289" i="1"/>
  <c r="BM28" i="1"/>
  <c r="BO28" i="1"/>
  <c r="BM30" i="1"/>
  <c r="BM38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7" i="1"/>
  <c r="BO107" i="1"/>
  <c r="BM113" i="1"/>
  <c r="BO113" i="1"/>
  <c r="BM120" i="1"/>
  <c r="BM132" i="1"/>
  <c r="BM137" i="1"/>
  <c r="BO137" i="1"/>
  <c r="BM153" i="1"/>
  <c r="BO153" i="1"/>
  <c r="BM154" i="1"/>
  <c r="BM161" i="1"/>
  <c r="BM167" i="1"/>
  <c r="BO167" i="1"/>
  <c r="X198" i="1"/>
  <c r="BM195" i="1"/>
  <c r="X207" i="1"/>
  <c r="X208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39" i="1"/>
  <c r="X251" i="1"/>
  <c r="BO250" i="1"/>
  <c r="BM250" i="1"/>
  <c r="X264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X290" i="1" l="1"/>
  <c r="X291" i="1"/>
  <c r="X289" i="1"/>
  <c r="C302" i="1" l="1"/>
  <c r="X292" i="1"/>
  <c r="A302" i="1" s="1"/>
  <c r="B302" i="1" l="1"/>
</calcChain>
</file>

<file path=xl/sharedStrings.xml><?xml version="1.0" encoding="utf-8"?>
<sst xmlns="http://schemas.openxmlformats.org/spreadsheetml/2006/main" count="1123" uniqueCount="437">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</sst>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2"/>
  <sheetViews>
    <sheetView showGridLines="0" tabSelected="1" topLeftCell="A283" zoomScaleNormal="100" zoomScaleSheetLayoutView="100" workbookViewId="0">
      <selection activeCell="AA303" sqref="AA303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94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83" t="s">
        <v>8</v>
      </c>
      <c r="B5" s="284"/>
      <c r="C5" s="285"/>
      <c r="D5" s="226"/>
      <c r="E5" s="228"/>
      <c r="F5" s="379" t="s">
        <v>9</v>
      </c>
      <c r="G5" s="285"/>
      <c r="H5" s="226"/>
      <c r="I5" s="227"/>
      <c r="J5" s="227"/>
      <c r="K5" s="227"/>
      <c r="L5" s="228"/>
      <c r="M5" s="61"/>
      <c r="O5" s="24" t="s">
        <v>10</v>
      </c>
      <c r="P5" s="393">
        <v>45488</v>
      </c>
      <c r="Q5" s="293"/>
      <c r="S5" s="332" t="s">
        <v>11</v>
      </c>
      <c r="T5" s="234"/>
      <c r="U5" s="334" t="s">
        <v>12</v>
      </c>
      <c r="V5" s="293"/>
      <c r="AA5" s="51"/>
      <c r="AB5" s="51"/>
      <c r="AC5" s="51"/>
    </row>
    <row r="6" spans="1:30" s="189" customFormat="1" ht="24" customHeight="1" x14ac:dyDescent="0.2">
      <c r="A6" s="283" t="s">
        <v>13</v>
      </c>
      <c r="B6" s="284"/>
      <c r="C6" s="285"/>
      <c r="D6" s="371" t="s">
        <v>14</v>
      </c>
      <c r="E6" s="372"/>
      <c r="F6" s="372"/>
      <c r="G6" s="372"/>
      <c r="H6" s="372"/>
      <c r="I6" s="372"/>
      <c r="J6" s="372"/>
      <c r="K6" s="372"/>
      <c r="L6" s="293"/>
      <c r="M6" s="62"/>
      <c r="O6" s="24" t="s">
        <v>15</v>
      </c>
      <c r="P6" s="217" t="str">
        <f>IF(P5=0," ",CHOOSE(WEEKDAY(P5,2),"Понедельник","Вторник","Среда","Четверг","Пятница","Суббота","Воскресенье"))</f>
        <v>Понедельник</v>
      </c>
      <c r="Q6" s="198"/>
      <c r="S6" s="233" t="s">
        <v>16</v>
      </c>
      <c r="T6" s="234"/>
      <c r="U6" s="364" t="s">
        <v>17</v>
      </c>
      <c r="V6" s="240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13"/>
      <c r="M7" s="63"/>
      <c r="O7" s="24"/>
      <c r="P7" s="42"/>
      <c r="Q7" s="42"/>
      <c r="S7" s="205"/>
      <c r="T7" s="234"/>
      <c r="U7" s="365"/>
      <c r="V7" s="366"/>
      <c r="AA7" s="51"/>
      <c r="AB7" s="51"/>
      <c r="AC7" s="51"/>
    </row>
    <row r="8" spans="1:30" s="189" customFormat="1" ht="25.5" customHeight="1" x14ac:dyDescent="0.2">
      <c r="A8" s="396" t="s">
        <v>18</v>
      </c>
      <c r="B8" s="215"/>
      <c r="C8" s="216"/>
      <c r="D8" s="262"/>
      <c r="E8" s="263"/>
      <c r="F8" s="263"/>
      <c r="G8" s="263"/>
      <c r="H8" s="263"/>
      <c r="I8" s="263"/>
      <c r="J8" s="263"/>
      <c r="K8" s="263"/>
      <c r="L8" s="264"/>
      <c r="M8" s="64"/>
      <c r="O8" s="24" t="s">
        <v>19</v>
      </c>
      <c r="P8" s="312">
        <v>0.41666666666666669</v>
      </c>
      <c r="Q8" s="313"/>
      <c r="S8" s="205"/>
      <c r="T8" s="234"/>
      <c r="U8" s="365"/>
      <c r="V8" s="366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299"/>
      <c r="E9" s="212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90"/>
      <c r="O9" s="26" t="s">
        <v>20</v>
      </c>
      <c r="P9" s="290"/>
      <c r="Q9" s="291"/>
      <c r="S9" s="205"/>
      <c r="T9" s="234"/>
      <c r="U9" s="367"/>
      <c r="V9" s="368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299"/>
      <c r="E10" s="212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9" t="str">
        <f>IFERROR(VLOOKUP($D$10,Proxy,2,FALSE),"")</f>
        <v/>
      </c>
      <c r="I10" s="205"/>
      <c r="J10" s="205"/>
      <c r="K10" s="205"/>
      <c r="L10" s="205"/>
      <c r="M10" s="188"/>
      <c r="O10" s="26" t="s">
        <v>21</v>
      </c>
      <c r="P10" s="338"/>
      <c r="Q10" s="339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2"/>
      <c r="Q11" s="293"/>
      <c r="T11" s="24" t="s">
        <v>26</v>
      </c>
      <c r="U11" s="331" t="s">
        <v>27</v>
      </c>
      <c r="V11" s="291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6" t="s">
        <v>28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5"/>
      <c r="M12" s="65"/>
      <c r="O12" s="24" t="s">
        <v>29</v>
      </c>
      <c r="P12" s="312"/>
      <c r="Q12" s="313"/>
      <c r="R12" s="23"/>
      <c r="T12" s="24"/>
      <c r="U12" s="270"/>
      <c r="V12" s="205"/>
      <c r="AA12" s="51"/>
      <c r="AB12" s="51"/>
      <c r="AC12" s="51"/>
    </row>
    <row r="13" spans="1:30" s="189" customFormat="1" ht="23.25" customHeight="1" x14ac:dyDescent="0.2">
      <c r="A13" s="376" t="s">
        <v>30</v>
      </c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5"/>
      <c r="M13" s="65"/>
      <c r="N13" s="26"/>
      <c r="O13" s="26" t="s">
        <v>31</v>
      </c>
      <c r="P13" s="331"/>
      <c r="Q13" s="291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6" t="s">
        <v>32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5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1" t="s">
        <v>33</v>
      </c>
      <c r="B15" s="284"/>
      <c r="C15" s="284"/>
      <c r="D15" s="284"/>
      <c r="E15" s="284"/>
      <c r="F15" s="284"/>
      <c r="G15" s="284"/>
      <c r="H15" s="284"/>
      <c r="I15" s="284"/>
      <c r="J15" s="284"/>
      <c r="K15" s="284"/>
      <c r="L15" s="285"/>
      <c r="M15" s="66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35</v>
      </c>
      <c r="B17" s="231" t="s">
        <v>36</v>
      </c>
      <c r="C17" s="298" t="s">
        <v>37</v>
      </c>
      <c r="D17" s="231" t="s">
        <v>38</v>
      </c>
      <c r="E17" s="245"/>
      <c r="F17" s="231" t="s">
        <v>39</v>
      </c>
      <c r="G17" s="231" t="s">
        <v>40</v>
      </c>
      <c r="H17" s="231" t="s">
        <v>41</v>
      </c>
      <c r="I17" s="231" t="s">
        <v>42</v>
      </c>
      <c r="J17" s="231" t="s">
        <v>43</v>
      </c>
      <c r="K17" s="231" t="s">
        <v>44</v>
      </c>
      <c r="L17" s="231" t="s">
        <v>45</v>
      </c>
      <c r="M17" s="231" t="s">
        <v>46</v>
      </c>
      <c r="N17" s="231" t="s">
        <v>47</v>
      </c>
      <c r="O17" s="231" t="s">
        <v>48</v>
      </c>
      <c r="P17" s="244"/>
      <c r="Q17" s="244"/>
      <c r="R17" s="244"/>
      <c r="S17" s="245"/>
      <c r="T17" s="390" t="s">
        <v>49</v>
      </c>
      <c r="U17" s="285"/>
      <c r="V17" s="231" t="s">
        <v>50</v>
      </c>
      <c r="W17" s="231" t="s">
        <v>51</v>
      </c>
      <c r="X17" s="401" t="s">
        <v>52</v>
      </c>
      <c r="Y17" s="231" t="s">
        <v>53</v>
      </c>
      <c r="Z17" s="253" t="s">
        <v>54</v>
      </c>
      <c r="AA17" s="253" t="s">
        <v>55</v>
      </c>
      <c r="AB17" s="253" t="s">
        <v>56</v>
      </c>
      <c r="AC17" s="254"/>
      <c r="AD17" s="255"/>
      <c r="AE17" s="260"/>
      <c r="BB17" s="389" t="s">
        <v>57</v>
      </c>
    </row>
    <row r="18" spans="1:67" ht="14.25" customHeight="1" x14ac:dyDescent="0.2">
      <c r="A18" s="232"/>
      <c r="B18" s="232"/>
      <c r="C18" s="232"/>
      <c r="D18" s="246"/>
      <c r="E18" s="248"/>
      <c r="F18" s="232"/>
      <c r="G18" s="232"/>
      <c r="H18" s="232"/>
      <c r="I18" s="232"/>
      <c r="J18" s="232"/>
      <c r="K18" s="232"/>
      <c r="L18" s="232"/>
      <c r="M18" s="232"/>
      <c r="N18" s="232"/>
      <c r="O18" s="246"/>
      <c r="P18" s="247"/>
      <c r="Q18" s="247"/>
      <c r="R18" s="247"/>
      <c r="S18" s="248"/>
      <c r="T18" s="187" t="s">
        <v>58</v>
      </c>
      <c r="U18" s="187" t="s">
        <v>59</v>
      </c>
      <c r="V18" s="232"/>
      <c r="W18" s="232"/>
      <c r="X18" s="402"/>
      <c r="Y18" s="232"/>
      <c r="Z18" s="349"/>
      <c r="AA18" s="349"/>
      <c r="AB18" s="256"/>
      <c r="AC18" s="257"/>
      <c r="AD18" s="258"/>
      <c r="AE18" s="261"/>
      <c r="BB18" s="205"/>
    </row>
    <row r="19" spans="1:67" ht="27.75" customHeight="1" x14ac:dyDescent="0.2">
      <c r="A19" s="266" t="s">
        <v>60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48"/>
      <c r="AA19" s="48"/>
    </row>
    <row r="20" spans="1:67" ht="16.5" customHeight="1" x14ac:dyDescent="0.25">
      <c r="A20" s="204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6"/>
      <c r="AA20" s="186"/>
    </row>
    <row r="21" spans="1:67" ht="14.25" customHeight="1" x14ac:dyDescent="0.25">
      <c r="A21" s="208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5"/>
      <c r="AA21" s="185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199">
        <v>4607111035752</v>
      </c>
      <c r="E22" s="198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7"/>
      <c r="Q22" s="197"/>
      <c r="R22" s="197"/>
      <c r="S22" s="198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06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7"/>
      <c r="O23" s="214" t="s">
        <v>67</v>
      </c>
      <c r="P23" s="215"/>
      <c r="Q23" s="215"/>
      <c r="R23" s="215"/>
      <c r="S23" s="215"/>
      <c r="T23" s="215"/>
      <c r="U23" s="216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07"/>
      <c r="O24" s="214" t="s">
        <v>67</v>
      </c>
      <c r="P24" s="215"/>
      <c r="Q24" s="215"/>
      <c r="R24" s="215"/>
      <c r="S24" s="215"/>
      <c r="T24" s="215"/>
      <c r="U24" s="216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customHeight="1" x14ac:dyDescent="0.2">
      <c r="A25" s="266" t="s">
        <v>69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48"/>
      <c r="AA25" s="48"/>
    </row>
    <row r="26" spans="1:67" ht="16.5" customHeight="1" x14ac:dyDescent="0.25">
      <c r="A26" s="204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6"/>
      <c r="AA26" s="186"/>
    </row>
    <row r="27" spans="1:67" ht="14.25" customHeight="1" x14ac:dyDescent="0.25">
      <c r="A27" s="208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9">
        <v>4607111036520</v>
      </c>
      <c r="E28" s="198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7"/>
      <c r="Q28" s="197"/>
      <c r="R28" s="197"/>
      <c r="S28" s="198"/>
      <c r="T28" s="34"/>
      <c r="U28" s="34"/>
      <c r="V28" s="35" t="s">
        <v>66</v>
      </c>
      <c r="W28" s="192">
        <v>14</v>
      </c>
      <c r="X28" s="193">
        <f>IFERROR(IF(W28="","",W28),"")</f>
        <v>14</v>
      </c>
      <c r="Y28" s="36">
        <f>IFERROR(IF(W28="","",W28*0.00936),"")</f>
        <v>0.13103999999999999</v>
      </c>
      <c r="Z28" s="56"/>
      <c r="AA28" s="57"/>
      <c r="AE28" s="67"/>
      <c r="BB28" s="69" t="s">
        <v>75</v>
      </c>
      <c r="BL28" s="67">
        <f>IFERROR(W28*I28,"0")</f>
        <v>26.905200000000001</v>
      </c>
      <c r="BM28" s="67">
        <f>IFERROR(X28*I28,"0")</f>
        <v>26.905200000000001</v>
      </c>
      <c r="BN28" s="67">
        <f>IFERROR(W28/J28,"0")</f>
        <v>0.1111111111111111</v>
      </c>
      <c r="BO28" s="67">
        <f>IFERROR(X28/J28,"0")</f>
        <v>0.1111111111111111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9">
        <v>4607111036605</v>
      </c>
      <c r="E29" s="198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7"/>
      <c r="Q29" s="197"/>
      <c r="R29" s="197"/>
      <c r="S29" s="198"/>
      <c r="T29" s="34"/>
      <c r="U29" s="34"/>
      <c r="V29" s="35" t="s">
        <v>66</v>
      </c>
      <c r="W29" s="192">
        <v>28</v>
      </c>
      <c r="X29" s="193">
        <f>IFERROR(IF(W29="","",W29),"")</f>
        <v>28</v>
      </c>
      <c r="Y29" s="36">
        <f>IFERROR(IF(W29="","",W29*0.00936),"")</f>
        <v>0.26207999999999998</v>
      </c>
      <c r="Z29" s="56"/>
      <c r="AA29" s="57"/>
      <c r="AE29" s="67"/>
      <c r="BB29" s="70" t="s">
        <v>75</v>
      </c>
      <c r="BL29" s="67">
        <f>IFERROR(W29*I29,"0")</f>
        <v>53.810400000000001</v>
      </c>
      <c r="BM29" s="67">
        <f>IFERROR(X29*I29,"0")</f>
        <v>53.810400000000001</v>
      </c>
      <c r="BN29" s="67">
        <f>IFERROR(W29/J29,"0")</f>
        <v>0.22222222222222221</v>
      </c>
      <c r="BO29" s="67">
        <f>IFERROR(X29/J29,"0")</f>
        <v>0.22222222222222221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9">
        <v>4607111036537</v>
      </c>
      <c r="E30" s="198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7"/>
      <c r="Q30" s="197"/>
      <c r="R30" s="197"/>
      <c r="S30" s="198"/>
      <c r="T30" s="34"/>
      <c r="U30" s="34"/>
      <c r="V30" s="35" t="s">
        <v>66</v>
      </c>
      <c r="W30" s="192">
        <v>70</v>
      </c>
      <c r="X30" s="193">
        <f>IFERROR(IF(W30="","",W30),"")</f>
        <v>70</v>
      </c>
      <c r="Y30" s="36">
        <f>IFERROR(IF(W30="","",W30*0.00936),"")</f>
        <v>0.6552</v>
      </c>
      <c r="Z30" s="56"/>
      <c r="AA30" s="57"/>
      <c r="AE30" s="67"/>
      <c r="BB30" s="71" t="s">
        <v>75</v>
      </c>
      <c r="BL30" s="67">
        <f>IFERROR(W30*I30,"0")</f>
        <v>134.52600000000001</v>
      </c>
      <c r="BM30" s="67">
        <f>IFERROR(X30*I30,"0")</f>
        <v>134.52600000000001</v>
      </c>
      <c r="BN30" s="67">
        <f>IFERROR(W30/J30,"0")</f>
        <v>0.55555555555555558</v>
      </c>
      <c r="BO30" s="67">
        <f>IFERROR(X30/J30,"0")</f>
        <v>0.55555555555555558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9">
        <v>4607111036599</v>
      </c>
      <c r="E31" s="198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7"/>
      <c r="Q31" s="197"/>
      <c r="R31" s="197"/>
      <c r="S31" s="198"/>
      <c r="T31" s="34"/>
      <c r="U31" s="34"/>
      <c r="V31" s="35" t="s">
        <v>66</v>
      </c>
      <c r="W31" s="192">
        <v>14</v>
      </c>
      <c r="X31" s="193">
        <f>IFERROR(IF(W31="","",W31),"")</f>
        <v>14</v>
      </c>
      <c r="Y31" s="36">
        <f>IFERROR(IF(W31="","",W31*0.00936),"")</f>
        <v>0.13103999999999999</v>
      </c>
      <c r="Z31" s="56"/>
      <c r="AA31" s="57"/>
      <c r="AE31" s="67"/>
      <c r="BB31" s="72" t="s">
        <v>75</v>
      </c>
      <c r="BL31" s="67">
        <f>IFERROR(W31*I31,"0")</f>
        <v>26.905200000000001</v>
      </c>
      <c r="BM31" s="67">
        <f>IFERROR(X31*I31,"0")</f>
        <v>26.905200000000001</v>
      </c>
      <c r="BN31" s="67">
        <f>IFERROR(W31/J31,"0")</f>
        <v>0.1111111111111111</v>
      </c>
      <c r="BO31" s="67">
        <f>IFERROR(X31/J31,"0")</f>
        <v>0.1111111111111111</v>
      </c>
    </row>
    <row r="32" spans="1:67" x14ac:dyDescent="0.2">
      <c r="A32" s="206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7"/>
      <c r="O32" s="214" t="s">
        <v>67</v>
      </c>
      <c r="P32" s="215"/>
      <c r="Q32" s="215"/>
      <c r="R32" s="215"/>
      <c r="S32" s="215"/>
      <c r="T32" s="215"/>
      <c r="U32" s="216"/>
      <c r="V32" s="37" t="s">
        <v>66</v>
      </c>
      <c r="W32" s="194">
        <f>IFERROR(SUM(W28:W31),"0")</f>
        <v>126</v>
      </c>
      <c r="X32" s="194">
        <f>IFERROR(SUM(X28:X31),"0")</f>
        <v>126</v>
      </c>
      <c r="Y32" s="194">
        <f>IFERROR(IF(Y28="",0,Y28),"0")+IFERROR(IF(Y29="",0,Y29),"0")+IFERROR(IF(Y30="",0,Y30),"0")+IFERROR(IF(Y31="",0,Y31),"0")</f>
        <v>1.17936</v>
      </c>
      <c r="Z32" s="195"/>
      <c r="AA32" s="195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7"/>
      <c r="O33" s="214" t="s">
        <v>67</v>
      </c>
      <c r="P33" s="215"/>
      <c r="Q33" s="215"/>
      <c r="R33" s="215"/>
      <c r="S33" s="215"/>
      <c r="T33" s="215"/>
      <c r="U33" s="216"/>
      <c r="V33" s="37" t="s">
        <v>68</v>
      </c>
      <c r="W33" s="194">
        <f>IFERROR(SUMPRODUCT(W28:W31*H28:H31),"0")</f>
        <v>189</v>
      </c>
      <c r="X33" s="194">
        <f>IFERROR(SUMPRODUCT(X28:X31*H28:H31),"0")</f>
        <v>189</v>
      </c>
      <c r="Y33" s="37"/>
      <c r="Z33" s="195"/>
      <c r="AA33" s="195"/>
    </row>
    <row r="34" spans="1:67" ht="16.5" customHeight="1" x14ac:dyDescent="0.25">
      <c r="A34" s="204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6"/>
      <c r="AA34" s="186"/>
    </row>
    <row r="35" spans="1:67" ht="14.25" customHeight="1" x14ac:dyDescent="0.25">
      <c r="A35" s="208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5"/>
      <c r="AA35" s="185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199">
        <v>4607111036285</v>
      </c>
      <c r="E36" s="198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7"/>
      <c r="Q36" s="197"/>
      <c r="R36" s="197"/>
      <c r="S36" s="198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199">
        <v>4607111036308</v>
      </c>
      <c r="E37" s="198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5" t="s">
        <v>87</v>
      </c>
      <c r="P37" s="197"/>
      <c r="Q37" s="197"/>
      <c r="R37" s="197"/>
      <c r="S37" s="198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199">
        <v>4607111036315</v>
      </c>
      <c r="E38" s="198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7"/>
      <c r="Q38" s="197"/>
      <c r="R38" s="197"/>
      <c r="S38" s="198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9">
        <v>4607111036292</v>
      </c>
      <c r="E39" s="198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7"/>
      <c r="Q39" s="197"/>
      <c r="R39" s="197"/>
      <c r="S39" s="198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06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7"/>
      <c r="O40" s="214" t="s">
        <v>67</v>
      </c>
      <c r="P40" s="215"/>
      <c r="Q40" s="215"/>
      <c r="R40" s="215"/>
      <c r="S40" s="215"/>
      <c r="T40" s="215"/>
      <c r="U40" s="216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7"/>
      <c r="O41" s="214" t="s">
        <v>67</v>
      </c>
      <c r="P41" s="215"/>
      <c r="Q41" s="215"/>
      <c r="R41" s="215"/>
      <c r="S41" s="215"/>
      <c r="T41" s="215"/>
      <c r="U41" s="216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customHeight="1" x14ac:dyDescent="0.25">
      <c r="A42" s="204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6"/>
      <c r="AA42" s="186"/>
    </row>
    <row r="43" spans="1:67" ht="14.25" customHeight="1" x14ac:dyDescent="0.25">
      <c r="A43" s="208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5"/>
      <c r="AA43" s="185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199">
        <v>4607111038951</v>
      </c>
      <c r="E44" s="198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7"/>
      <c r="Q44" s="197"/>
      <c r="R44" s="197"/>
      <c r="S44" s="198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199">
        <v>4607111037596</v>
      </c>
      <c r="E45" s="198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197"/>
      <c r="Q45" s="197"/>
      <c r="R45" s="197"/>
      <c r="S45" s="198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199">
        <v>4607111038579</v>
      </c>
      <c r="E46" s="198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197"/>
      <c r="Q46" s="197"/>
      <c r="R46" s="197"/>
      <c r="S46" s="198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9">
        <v>4607111037053</v>
      </c>
      <c r="E47" s="198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3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7"/>
      <c r="Q47" s="197"/>
      <c r="R47" s="197"/>
      <c r="S47" s="198"/>
      <c r="T47" s="34"/>
      <c r="U47" s="34"/>
      <c r="V47" s="35" t="s">
        <v>66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9">
        <v>4607111037060</v>
      </c>
      <c r="E48" s="198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7"/>
      <c r="Q48" s="197"/>
      <c r="R48" s="197"/>
      <c r="S48" s="198"/>
      <c r="T48" s="34"/>
      <c r="U48" s="34"/>
      <c r="V48" s="35" t="s">
        <v>66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199">
        <v>4607111038968</v>
      </c>
      <c r="E49" s="198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197"/>
      <c r="Q49" s="197"/>
      <c r="R49" s="197"/>
      <c r="S49" s="198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6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7"/>
      <c r="O50" s="214" t="s">
        <v>67</v>
      </c>
      <c r="P50" s="215"/>
      <c r="Q50" s="215"/>
      <c r="R50" s="215"/>
      <c r="S50" s="215"/>
      <c r="T50" s="215"/>
      <c r="U50" s="216"/>
      <c r="V50" s="37" t="s">
        <v>66</v>
      </c>
      <c r="W50" s="194">
        <f>IFERROR(SUM(W44:W49),"0")</f>
        <v>0</v>
      </c>
      <c r="X50" s="194">
        <f>IFERROR(SUM(X44:X49),"0")</f>
        <v>0</v>
      </c>
      <c r="Y50" s="194">
        <f>IFERROR(IF(Y44="",0,Y44),"0")+IFERROR(IF(Y45="",0,Y45),"0")+IFERROR(IF(Y46="",0,Y46),"0")+IFERROR(IF(Y47="",0,Y47),"0")+IFERROR(IF(Y48="",0,Y48),"0")+IFERROR(IF(Y49="",0,Y49),"0")</f>
        <v>0</v>
      </c>
      <c r="Z50" s="195"/>
      <c r="AA50" s="195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7"/>
      <c r="O51" s="214" t="s">
        <v>67</v>
      </c>
      <c r="P51" s="215"/>
      <c r="Q51" s="215"/>
      <c r="R51" s="215"/>
      <c r="S51" s="215"/>
      <c r="T51" s="215"/>
      <c r="U51" s="216"/>
      <c r="V51" s="37" t="s">
        <v>68</v>
      </c>
      <c r="W51" s="194">
        <f>IFERROR(SUMPRODUCT(W44:W49*H44:H49),"0")</f>
        <v>0</v>
      </c>
      <c r="X51" s="194">
        <f>IFERROR(SUMPRODUCT(X44:X49*H44:H49),"0")</f>
        <v>0</v>
      </c>
      <c r="Y51" s="37"/>
      <c r="Z51" s="195"/>
      <c r="AA51" s="195"/>
    </row>
    <row r="52" spans="1:67" ht="16.5" customHeight="1" x14ac:dyDescent="0.25">
      <c r="A52" s="204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6"/>
      <c r="AA52" s="186"/>
    </row>
    <row r="53" spans="1:67" ht="14.25" customHeight="1" x14ac:dyDescent="0.25">
      <c r="A53" s="208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5"/>
      <c r="AA53" s="185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199">
        <v>4607111037190</v>
      </c>
      <c r="E54" s="198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197"/>
      <c r="Q54" s="197"/>
      <c r="R54" s="197"/>
      <c r="S54" s="198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199">
        <v>4607111037183</v>
      </c>
      <c r="E55" s="198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197"/>
      <c r="Q55" s="197"/>
      <c r="R55" s="197"/>
      <c r="S55" s="198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199">
        <v>4607111037091</v>
      </c>
      <c r="E56" s="198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197"/>
      <c r="Q56" s="197"/>
      <c r="R56" s="197"/>
      <c r="S56" s="198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199">
        <v>4607111036902</v>
      </c>
      <c r="E57" s="198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197"/>
      <c r="Q57" s="197"/>
      <c r="R57" s="197"/>
      <c r="S57" s="198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199">
        <v>4607111036858</v>
      </c>
      <c r="E58" s="198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6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197"/>
      <c r="Q58" s="197"/>
      <c r="R58" s="197"/>
      <c r="S58" s="198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4301070947</v>
      </c>
      <c r="D59" s="199">
        <v>4607111037510</v>
      </c>
      <c r="E59" s="198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197"/>
      <c r="Q59" s="197"/>
      <c r="R59" s="197"/>
      <c r="S59" s="198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9">
        <v>4607111036889</v>
      </c>
      <c r="E60" s="198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197"/>
      <c r="Q60" s="197"/>
      <c r="R60" s="197"/>
      <c r="S60" s="198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06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7"/>
      <c r="O61" s="214" t="s">
        <v>67</v>
      </c>
      <c r="P61" s="215"/>
      <c r="Q61" s="215"/>
      <c r="R61" s="215"/>
      <c r="S61" s="215"/>
      <c r="T61" s="215"/>
      <c r="U61" s="216"/>
      <c r="V61" s="37" t="s">
        <v>66</v>
      </c>
      <c r="W61" s="194">
        <f>IFERROR(SUM(W54:W60),"0")</f>
        <v>0</v>
      </c>
      <c r="X61" s="194">
        <f>IFERROR(SUM(X54:X60),"0")</f>
        <v>0</v>
      </c>
      <c r="Y61" s="194">
        <f>IFERROR(IF(Y54="",0,Y54),"0")+IFERROR(IF(Y55="",0,Y55),"0")+IFERROR(IF(Y56="",0,Y56),"0")+IFERROR(IF(Y57="",0,Y57),"0")+IFERROR(IF(Y58="",0,Y58),"0")+IFERROR(IF(Y59="",0,Y59),"0")+IFERROR(IF(Y60="",0,Y60),"0")</f>
        <v>0</v>
      </c>
      <c r="Z61" s="195"/>
      <c r="AA61" s="195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7"/>
      <c r="O62" s="214" t="s">
        <v>67</v>
      </c>
      <c r="P62" s="215"/>
      <c r="Q62" s="215"/>
      <c r="R62" s="215"/>
      <c r="S62" s="215"/>
      <c r="T62" s="215"/>
      <c r="U62" s="216"/>
      <c r="V62" s="37" t="s">
        <v>68</v>
      </c>
      <c r="W62" s="194">
        <f>IFERROR(SUMPRODUCT(W54:W60*H54:H60),"0")</f>
        <v>0</v>
      </c>
      <c r="X62" s="194">
        <f>IFERROR(SUMPRODUCT(X54:X60*H54:H60),"0")</f>
        <v>0</v>
      </c>
      <c r="Y62" s="37"/>
      <c r="Z62" s="195"/>
      <c r="AA62" s="195"/>
    </row>
    <row r="63" spans="1:67" ht="16.5" customHeight="1" x14ac:dyDescent="0.25">
      <c r="A63" s="204" t="s">
        <v>122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6"/>
      <c r="AA63" s="186"/>
    </row>
    <row r="64" spans="1:67" ht="14.25" customHeight="1" x14ac:dyDescent="0.25">
      <c r="A64" s="208" t="s">
        <v>61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5"/>
      <c r="AA64" s="185"/>
    </row>
    <row r="65" spans="1:67" ht="27" customHeight="1" x14ac:dyDescent="0.25">
      <c r="A65" s="54" t="s">
        <v>123</v>
      </c>
      <c r="B65" s="54" t="s">
        <v>124</v>
      </c>
      <c r="C65" s="31">
        <v>4301070977</v>
      </c>
      <c r="D65" s="199">
        <v>4607111037411</v>
      </c>
      <c r="E65" s="198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197"/>
      <c r="Q65" s="197"/>
      <c r="R65" s="197"/>
      <c r="S65" s="198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9">
        <v>4607111036728</v>
      </c>
      <c r="E66" s="198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7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197"/>
      <c r="Q66" s="197"/>
      <c r="R66" s="197"/>
      <c r="S66" s="198"/>
      <c r="T66" s="34"/>
      <c r="U66" s="34"/>
      <c r="V66" s="35" t="s">
        <v>66</v>
      </c>
      <c r="W66" s="192">
        <v>156</v>
      </c>
      <c r="X66" s="193">
        <f>IFERROR(IF(W66="","",W66),"")</f>
        <v>156</v>
      </c>
      <c r="Y66" s="36">
        <f>IFERROR(IF(W66="","",W66*0.00866),"")</f>
        <v>1.3509599999999999</v>
      </c>
      <c r="Z66" s="56"/>
      <c r="AA66" s="57"/>
      <c r="AE66" s="67"/>
      <c r="BB66" s="91" t="s">
        <v>1</v>
      </c>
      <c r="BL66" s="67">
        <f>IFERROR(W66*I66,"0")</f>
        <v>813.25919999999996</v>
      </c>
      <c r="BM66" s="67">
        <f>IFERROR(X66*I66,"0")</f>
        <v>813.25919999999996</v>
      </c>
      <c r="BN66" s="67">
        <f>IFERROR(W66/J66,"0")</f>
        <v>1.0833333333333333</v>
      </c>
      <c r="BO66" s="67">
        <f>IFERROR(X66/J66,"0")</f>
        <v>1.0833333333333333</v>
      </c>
    </row>
    <row r="67" spans="1:67" x14ac:dyDescent="0.2">
      <c r="A67" s="206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7"/>
      <c r="O67" s="214" t="s">
        <v>67</v>
      </c>
      <c r="P67" s="215"/>
      <c r="Q67" s="215"/>
      <c r="R67" s="215"/>
      <c r="S67" s="215"/>
      <c r="T67" s="215"/>
      <c r="U67" s="216"/>
      <c r="V67" s="37" t="s">
        <v>66</v>
      </c>
      <c r="W67" s="194">
        <f>IFERROR(SUM(W65:W66),"0")</f>
        <v>156</v>
      </c>
      <c r="X67" s="194">
        <f>IFERROR(SUM(X65:X66),"0")</f>
        <v>156</v>
      </c>
      <c r="Y67" s="194">
        <f>IFERROR(IF(Y65="",0,Y65),"0")+IFERROR(IF(Y66="",0,Y66),"0")</f>
        <v>1.3509599999999999</v>
      </c>
      <c r="Z67" s="195"/>
      <c r="AA67" s="195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7"/>
      <c r="O68" s="214" t="s">
        <v>67</v>
      </c>
      <c r="P68" s="215"/>
      <c r="Q68" s="215"/>
      <c r="R68" s="215"/>
      <c r="S68" s="215"/>
      <c r="T68" s="215"/>
      <c r="U68" s="216"/>
      <c r="V68" s="37" t="s">
        <v>68</v>
      </c>
      <c r="W68" s="194">
        <f>IFERROR(SUMPRODUCT(W65:W66*H65:H66),"0")</f>
        <v>780</v>
      </c>
      <c r="X68" s="194">
        <f>IFERROR(SUMPRODUCT(X65:X66*H65:H66),"0")</f>
        <v>780</v>
      </c>
      <c r="Y68" s="37"/>
      <c r="Z68" s="195"/>
      <c r="AA68" s="195"/>
    </row>
    <row r="69" spans="1:67" ht="16.5" customHeight="1" x14ac:dyDescent="0.25">
      <c r="A69" s="204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6"/>
      <c r="AA69" s="186"/>
    </row>
    <row r="70" spans="1:67" ht="14.25" customHeight="1" x14ac:dyDescent="0.25">
      <c r="A70" s="208" t="s">
        <v>129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5"/>
      <c r="AA70" s="185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199">
        <v>4607111033659</v>
      </c>
      <c r="E71" s="198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6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197"/>
      <c r="Q71" s="197"/>
      <c r="R71" s="197"/>
      <c r="S71" s="198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x14ac:dyDescent="0.2">
      <c r="A72" s="206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7"/>
      <c r="O72" s="214" t="s">
        <v>67</v>
      </c>
      <c r="P72" s="215"/>
      <c r="Q72" s="215"/>
      <c r="R72" s="215"/>
      <c r="S72" s="215"/>
      <c r="T72" s="215"/>
      <c r="U72" s="216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7"/>
      <c r="O73" s="214" t="s">
        <v>67</v>
      </c>
      <c r="P73" s="215"/>
      <c r="Q73" s="215"/>
      <c r="R73" s="215"/>
      <c r="S73" s="215"/>
      <c r="T73" s="215"/>
      <c r="U73" s="216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customHeight="1" x14ac:dyDescent="0.25">
      <c r="A74" s="204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6"/>
      <c r="AA74" s="186"/>
    </row>
    <row r="75" spans="1:67" ht="14.25" customHeight="1" x14ac:dyDescent="0.25">
      <c r="A75" s="208" t="s">
        <v>133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5"/>
      <c r="AA75" s="185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9">
        <v>4607111034137</v>
      </c>
      <c r="E76" s="198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197"/>
      <c r="Q76" s="197"/>
      <c r="R76" s="197"/>
      <c r="S76" s="198"/>
      <c r="T76" s="34"/>
      <c r="U76" s="34"/>
      <c r="V76" s="35" t="s">
        <v>66</v>
      </c>
      <c r="W76" s="192">
        <v>28</v>
      </c>
      <c r="X76" s="193">
        <f>IFERROR(IF(W76="","",W76),"")</f>
        <v>28</v>
      </c>
      <c r="Y76" s="36">
        <f>IFERROR(IF(W76="","",W76*0.01788),"")</f>
        <v>0.50063999999999997</v>
      </c>
      <c r="Z76" s="56"/>
      <c r="AA76" s="57"/>
      <c r="AE76" s="67"/>
      <c r="BB76" s="93" t="s">
        <v>75</v>
      </c>
      <c r="BL76" s="67">
        <f>IFERROR(W76*I76,"0")</f>
        <v>120.50080000000001</v>
      </c>
      <c r="BM76" s="67">
        <f>IFERROR(X76*I76,"0")</f>
        <v>120.50080000000001</v>
      </c>
      <c r="BN76" s="67">
        <f>IFERROR(W76/J76,"0")</f>
        <v>0.4</v>
      </c>
      <c r="BO76" s="67">
        <f>IFERROR(X76/J76,"0")</f>
        <v>0.4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9">
        <v>4607111034120</v>
      </c>
      <c r="E77" s="198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3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197"/>
      <c r="Q77" s="197"/>
      <c r="R77" s="197"/>
      <c r="S77" s="198"/>
      <c r="T77" s="34"/>
      <c r="U77" s="34"/>
      <c r="V77" s="35" t="s">
        <v>66</v>
      </c>
      <c r="W77" s="192">
        <v>0</v>
      </c>
      <c r="X77" s="193">
        <f>IFERROR(IF(W77="","",W77),"")</f>
        <v>0</v>
      </c>
      <c r="Y77" s="36">
        <f>IFERROR(IF(W77="","",W77*0.01788),"")</f>
        <v>0</v>
      </c>
      <c r="Z77" s="56"/>
      <c r="AA77" s="57"/>
      <c r="AE77" s="67"/>
      <c r="BB77" s="94" t="s">
        <v>75</v>
      </c>
      <c r="BL77" s="67">
        <f>IFERROR(W77*I77,"0")</f>
        <v>0</v>
      </c>
      <c r="BM77" s="67">
        <f>IFERROR(X77*I77,"0")</f>
        <v>0</v>
      </c>
      <c r="BN77" s="67">
        <f>IFERROR(W77/J77,"0")</f>
        <v>0</v>
      </c>
      <c r="BO77" s="67">
        <f>IFERROR(X77/J77,"0")</f>
        <v>0</v>
      </c>
    </row>
    <row r="78" spans="1:67" x14ac:dyDescent="0.2">
      <c r="A78" s="206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7"/>
      <c r="O78" s="214" t="s">
        <v>67</v>
      </c>
      <c r="P78" s="215"/>
      <c r="Q78" s="215"/>
      <c r="R78" s="215"/>
      <c r="S78" s="215"/>
      <c r="T78" s="215"/>
      <c r="U78" s="216"/>
      <c r="V78" s="37" t="s">
        <v>66</v>
      </c>
      <c r="W78" s="194">
        <f>IFERROR(SUM(W76:W77),"0")</f>
        <v>28</v>
      </c>
      <c r="X78" s="194">
        <f>IFERROR(SUM(X76:X77),"0")</f>
        <v>28</v>
      </c>
      <c r="Y78" s="194">
        <f>IFERROR(IF(Y76="",0,Y76),"0")+IFERROR(IF(Y77="",0,Y77),"0")</f>
        <v>0.50063999999999997</v>
      </c>
      <c r="Z78" s="195"/>
      <c r="AA78" s="195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7"/>
      <c r="O79" s="214" t="s">
        <v>67</v>
      </c>
      <c r="P79" s="215"/>
      <c r="Q79" s="215"/>
      <c r="R79" s="215"/>
      <c r="S79" s="215"/>
      <c r="T79" s="215"/>
      <c r="U79" s="216"/>
      <c r="V79" s="37" t="s">
        <v>68</v>
      </c>
      <c r="W79" s="194">
        <f>IFERROR(SUMPRODUCT(W76:W77*H76:H77),"0")</f>
        <v>100.8</v>
      </c>
      <c r="X79" s="194">
        <f>IFERROR(SUMPRODUCT(X76:X77*H76:H77),"0")</f>
        <v>100.8</v>
      </c>
      <c r="Y79" s="37"/>
      <c r="Z79" s="195"/>
      <c r="AA79" s="195"/>
    </row>
    <row r="80" spans="1:67" ht="16.5" customHeight="1" x14ac:dyDescent="0.25">
      <c r="A80" s="204" t="s">
        <v>138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6"/>
      <c r="AA80" s="186"/>
    </row>
    <row r="81" spans="1:67" ht="14.25" customHeight="1" x14ac:dyDescent="0.25">
      <c r="A81" s="208" t="s">
        <v>129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5"/>
      <c r="AA81" s="185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199">
        <v>4607111036407</v>
      </c>
      <c r="E82" s="198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197"/>
      <c r="Q82" s="197"/>
      <c r="R82" s="197"/>
      <c r="S82" s="198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9">
        <v>4607111033628</v>
      </c>
      <c r="E83" s="198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7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197"/>
      <c r="Q83" s="197"/>
      <c r="R83" s="197"/>
      <c r="S83" s="198"/>
      <c r="T83" s="34"/>
      <c r="U83" s="34"/>
      <c r="V83" s="35" t="s">
        <v>66</v>
      </c>
      <c r="W83" s="192">
        <v>42</v>
      </c>
      <c r="X83" s="193">
        <f t="shared" si="12"/>
        <v>42</v>
      </c>
      <c r="Y83" s="36">
        <f t="shared" si="13"/>
        <v>0.75095999999999996</v>
      </c>
      <c r="Z83" s="56"/>
      <c r="AA83" s="57"/>
      <c r="AE83" s="67"/>
      <c r="BB83" s="96" t="s">
        <v>75</v>
      </c>
      <c r="BL83" s="67">
        <f t="shared" si="14"/>
        <v>180.75120000000001</v>
      </c>
      <c r="BM83" s="67">
        <f t="shared" si="15"/>
        <v>180.75120000000001</v>
      </c>
      <c r="BN83" s="67">
        <f t="shared" si="16"/>
        <v>0.6</v>
      </c>
      <c r="BO83" s="67">
        <f t="shared" si="17"/>
        <v>0.6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9">
        <v>4607111033451</v>
      </c>
      <c r="E84" s="198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3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197"/>
      <c r="Q84" s="197"/>
      <c r="R84" s="197"/>
      <c r="S84" s="198"/>
      <c r="T84" s="34"/>
      <c r="U84" s="34"/>
      <c r="V84" s="35" t="s">
        <v>66</v>
      </c>
      <c r="W84" s="192">
        <v>84</v>
      </c>
      <c r="X84" s="193">
        <f t="shared" si="12"/>
        <v>84</v>
      </c>
      <c r="Y84" s="36">
        <f t="shared" si="13"/>
        <v>1.5019199999999999</v>
      </c>
      <c r="Z84" s="56"/>
      <c r="AA84" s="57"/>
      <c r="AE84" s="67"/>
      <c r="BB84" s="97" t="s">
        <v>75</v>
      </c>
      <c r="BL84" s="67">
        <f t="shared" si="14"/>
        <v>361.50240000000002</v>
      </c>
      <c r="BM84" s="67">
        <f t="shared" si="15"/>
        <v>361.50240000000002</v>
      </c>
      <c r="BN84" s="67">
        <f t="shared" si="16"/>
        <v>1.2</v>
      </c>
      <c r="BO84" s="67">
        <f t="shared" si="17"/>
        <v>1.2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199">
        <v>4607111035141</v>
      </c>
      <c r="E85" s="198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197"/>
      <c r="Q85" s="197"/>
      <c r="R85" s="197"/>
      <c r="S85" s="198"/>
      <c r="T85" s="34"/>
      <c r="U85" s="34"/>
      <c r="V85" s="35" t="s">
        <v>66</v>
      </c>
      <c r="W85" s="192">
        <v>14</v>
      </c>
      <c r="X85" s="193">
        <f t="shared" si="12"/>
        <v>14</v>
      </c>
      <c r="Y85" s="36">
        <f t="shared" si="13"/>
        <v>0.25031999999999999</v>
      </c>
      <c r="Z85" s="56"/>
      <c r="AA85" s="57"/>
      <c r="AE85" s="67"/>
      <c r="BB85" s="98" t="s">
        <v>75</v>
      </c>
      <c r="BL85" s="67">
        <f t="shared" si="14"/>
        <v>60.250400000000006</v>
      </c>
      <c r="BM85" s="67">
        <f t="shared" si="15"/>
        <v>60.250400000000006</v>
      </c>
      <c r="BN85" s="67">
        <f t="shared" si="16"/>
        <v>0.2</v>
      </c>
      <c r="BO85" s="67">
        <f t="shared" si="17"/>
        <v>0.2</v>
      </c>
    </row>
    <row r="86" spans="1:67" ht="27" customHeight="1" x14ac:dyDescent="0.25">
      <c r="A86" s="54" t="s">
        <v>147</v>
      </c>
      <c r="B86" s="54" t="s">
        <v>148</v>
      </c>
      <c r="C86" s="31">
        <v>4301135290</v>
      </c>
      <c r="D86" s="199">
        <v>4607111035028</v>
      </c>
      <c r="E86" s="198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197"/>
      <c r="Q86" s="197"/>
      <c r="R86" s="197"/>
      <c r="S86" s="198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9">
        <v>4607111033444</v>
      </c>
      <c r="E87" s="198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197"/>
      <c r="Q87" s="197"/>
      <c r="R87" s="197"/>
      <c r="S87" s="198"/>
      <c r="T87" s="34"/>
      <c r="U87" s="34"/>
      <c r="V87" s="35" t="s">
        <v>66</v>
      </c>
      <c r="W87" s="192">
        <v>56</v>
      </c>
      <c r="X87" s="193">
        <f t="shared" si="12"/>
        <v>56</v>
      </c>
      <c r="Y87" s="36">
        <f t="shared" si="13"/>
        <v>1.0012799999999999</v>
      </c>
      <c r="Z87" s="56"/>
      <c r="AA87" s="57"/>
      <c r="AE87" s="67"/>
      <c r="BB87" s="100" t="s">
        <v>75</v>
      </c>
      <c r="BL87" s="67">
        <f t="shared" si="14"/>
        <v>241.00160000000002</v>
      </c>
      <c r="BM87" s="67">
        <f t="shared" si="15"/>
        <v>241.00160000000002</v>
      </c>
      <c r="BN87" s="67">
        <f t="shared" si="16"/>
        <v>0.8</v>
      </c>
      <c r="BO87" s="67">
        <f t="shared" si="17"/>
        <v>0.8</v>
      </c>
    </row>
    <row r="88" spans="1:67" x14ac:dyDescent="0.2">
      <c r="A88" s="206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7"/>
      <c r="O88" s="214" t="s">
        <v>67</v>
      </c>
      <c r="P88" s="215"/>
      <c r="Q88" s="215"/>
      <c r="R88" s="215"/>
      <c r="S88" s="215"/>
      <c r="T88" s="215"/>
      <c r="U88" s="216"/>
      <c r="V88" s="37" t="s">
        <v>66</v>
      </c>
      <c r="W88" s="194">
        <f>IFERROR(SUM(W82:W87),"0")</f>
        <v>196</v>
      </c>
      <c r="X88" s="194">
        <f>IFERROR(SUM(X82:X87),"0")</f>
        <v>196</v>
      </c>
      <c r="Y88" s="194">
        <f>IFERROR(IF(Y82="",0,Y82),"0")+IFERROR(IF(Y83="",0,Y83),"0")+IFERROR(IF(Y84="",0,Y84),"0")+IFERROR(IF(Y85="",0,Y85),"0")+IFERROR(IF(Y86="",0,Y86),"0")+IFERROR(IF(Y87="",0,Y87),"0")</f>
        <v>3.5044799999999996</v>
      </c>
      <c r="Z88" s="195"/>
      <c r="AA88" s="195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7"/>
      <c r="O89" s="214" t="s">
        <v>67</v>
      </c>
      <c r="P89" s="215"/>
      <c r="Q89" s="215"/>
      <c r="R89" s="215"/>
      <c r="S89" s="215"/>
      <c r="T89" s="215"/>
      <c r="U89" s="216"/>
      <c r="V89" s="37" t="s">
        <v>68</v>
      </c>
      <c r="W89" s="194">
        <f>IFERROR(SUMPRODUCT(W82:W87*H82:H87),"0")</f>
        <v>705.6</v>
      </c>
      <c r="X89" s="194">
        <f>IFERROR(SUMPRODUCT(X82:X87*H82:H87),"0")</f>
        <v>705.6</v>
      </c>
      <c r="Y89" s="37"/>
      <c r="Z89" s="195"/>
      <c r="AA89" s="195"/>
    </row>
    <row r="90" spans="1:67" ht="16.5" customHeight="1" x14ac:dyDescent="0.25">
      <c r="A90" s="204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6"/>
      <c r="AA90" s="186"/>
    </row>
    <row r="91" spans="1:67" ht="14.25" customHeight="1" x14ac:dyDescent="0.25">
      <c r="A91" s="208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5"/>
      <c r="AA91" s="185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199">
        <v>4607025784012</v>
      </c>
      <c r="E92" s="198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1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197"/>
      <c r="Q92" s="197"/>
      <c r="R92" s="197"/>
      <c r="S92" s="198"/>
      <c r="T92" s="34"/>
      <c r="U92" s="34"/>
      <c r="V92" s="35" t="s">
        <v>66</v>
      </c>
      <c r="W92" s="192">
        <v>0</v>
      </c>
      <c r="X92" s="193">
        <f>IFERROR(IF(W92="","",W92),"")</f>
        <v>0</v>
      </c>
      <c r="Y92" s="36">
        <f>IFERROR(IF(W92="","",W92*0.00936),"")</f>
        <v>0</v>
      </c>
      <c r="Z92" s="56"/>
      <c r="AA92" s="57"/>
      <c r="AE92" s="67"/>
      <c r="BB92" s="101" t="s">
        <v>75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199">
        <v>4607025784319</v>
      </c>
      <c r="E93" s="198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197"/>
      <c r="Q93" s="197"/>
      <c r="R93" s="197"/>
      <c r="S93" s="198"/>
      <c r="T93" s="34"/>
      <c r="U93" s="34"/>
      <c r="V93" s="35" t="s">
        <v>66</v>
      </c>
      <c r="W93" s="192">
        <v>0</v>
      </c>
      <c r="X93" s="193">
        <f>IFERROR(IF(W93="","",W93),"")</f>
        <v>0</v>
      </c>
      <c r="Y93" s="36">
        <f>IFERROR(IF(W93="","",W93*0.01788),"")</f>
        <v>0</v>
      </c>
      <c r="Z93" s="56"/>
      <c r="AA93" s="57"/>
      <c r="AE93" s="67"/>
      <c r="BB93" s="102" t="s">
        <v>75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9">
        <v>4607111035370</v>
      </c>
      <c r="E94" s="198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5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197"/>
      <c r="Q94" s="197"/>
      <c r="R94" s="197"/>
      <c r="S94" s="198"/>
      <c r="T94" s="34"/>
      <c r="U94" s="34"/>
      <c r="V94" s="35" t="s">
        <v>66</v>
      </c>
      <c r="W94" s="192">
        <v>60</v>
      </c>
      <c r="X94" s="193">
        <f>IFERROR(IF(W94="","",W94),"")</f>
        <v>60</v>
      </c>
      <c r="Y94" s="36">
        <f>IFERROR(IF(W94="","",W94*0.0155),"")</f>
        <v>0.92999999999999994</v>
      </c>
      <c r="Z94" s="56"/>
      <c r="AA94" s="57"/>
      <c r="AE94" s="67"/>
      <c r="BB94" s="103" t="s">
        <v>75</v>
      </c>
      <c r="BL94" s="67">
        <f>IFERROR(W94*I94,"0")</f>
        <v>207.84</v>
      </c>
      <c r="BM94" s="67">
        <f>IFERROR(X94*I94,"0")</f>
        <v>207.84</v>
      </c>
      <c r="BN94" s="67">
        <f>IFERROR(W94/J94,"0")</f>
        <v>0.7142857142857143</v>
      </c>
      <c r="BO94" s="67">
        <f>IFERROR(X94/J94,"0")</f>
        <v>0.7142857142857143</v>
      </c>
    </row>
    <row r="95" spans="1:67" x14ac:dyDescent="0.2">
      <c r="A95" s="206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07"/>
      <c r="O95" s="214" t="s">
        <v>67</v>
      </c>
      <c r="P95" s="215"/>
      <c r="Q95" s="215"/>
      <c r="R95" s="215"/>
      <c r="S95" s="215"/>
      <c r="T95" s="215"/>
      <c r="U95" s="216"/>
      <c r="V95" s="37" t="s">
        <v>66</v>
      </c>
      <c r="W95" s="194">
        <f>IFERROR(SUM(W92:W94),"0")</f>
        <v>60</v>
      </c>
      <c r="X95" s="194">
        <f>IFERROR(SUM(X92:X94),"0")</f>
        <v>60</v>
      </c>
      <c r="Y95" s="194">
        <f>IFERROR(IF(Y92="",0,Y92),"0")+IFERROR(IF(Y93="",0,Y93),"0")+IFERROR(IF(Y94="",0,Y94),"0")</f>
        <v>0.92999999999999994</v>
      </c>
      <c r="Z95" s="195"/>
      <c r="AA95" s="195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7"/>
      <c r="O96" s="214" t="s">
        <v>67</v>
      </c>
      <c r="P96" s="215"/>
      <c r="Q96" s="215"/>
      <c r="R96" s="215"/>
      <c r="S96" s="215"/>
      <c r="T96" s="215"/>
      <c r="U96" s="216"/>
      <c r="V96" s="37" t="s">
        <v>68</v>
      </c>
      <c r="W96" s="194">
        <f>IFERROR(SUMPRODUCT(W92:W94*H92:H94),"0")</f>
        <v>184.8</v>
      </c>
      <c r="X96" s="194">
        <f>IFERROR(SUMPRODUCT(X92:X94*H92:H94),"0")</f>
        <v>184.8</v>
      </c>
      <c r="Y96" s="37"/>
      <c r="Z96" s="195"/>
      <c r="AA96" s="195"/>
    </row>
    <row r="97" spans="1:67" ht="16.5" customHeight="1" x14ac:dyDescent="0.25">
      <c r="A97" s="204" t="s">
        <v>158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6"/>
      <c r="AA97" s="186"/>
    </row>
    <row r="98" spans="1:67" ht="14.25" customHeight="1" x14ac:dyDescent="0.25">
      <c r="A98" s="208" t="s">
        <v>61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5"/>
      <c r="AA98" s="185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9">
        <v>4607111033970</v>
      </c>
      <c r="E99" s="198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197"/>
      <c r="Q99" s="197"/>
      <c r="R99" s="197"/>
      <c r="S99" s="198"/>
      <c r="T99" s="34"/>
      <c r="U99" s="34"/>
      <c r="V99" s="35" t="s">
        <v>66</v>
      </c>
      <c r="W99" s="192">
        <v>0</v>
      </c>
      <c r="X99" s="193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9">
        <v>4607111034144</v>
      </c>
      <c r="E100" s="198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197"/>
      <c r="Q100" s="197"/>
      <c r="R100" s="197"/>
      <c r="S100" s="198"/>
      <c r="T100" s="34"/>
      <c r="U100" s="34"/>
      <c r="V100" s="35" t="s">
        <v>66</v>
      </c>
      <c r="W100" s="192">
        <v>48</v>
      </c>
      <c r="X100" s="193">
        <f>IFERROR(IF(W100="","",W100),"")</f>
        <v>48</v>
      </c>
      <c r="Y100" s="36">
        <f>IFERROR(IF(W100="","",W100*0.0155),"")</f>
        <v>0.74399999999999999</v>
      </c>
      <c r="Z100" s="56"/>
      <c r="AA100" s="57"/>
      <c r="AE100" s="67"/>
      <c r="BB100" s="105" t="s">
        <v>1</v>
      </c>
      <c r="BL100" s="67">
        <f>IFERROR(W100*I100,"0")</f>
        <v>359.32799999999997</v>
      </c>
      <c r="BM100" s="67">
        <f>IFERROR(X100*I100,"0")</f>
        <v>359.32799999999997</v>
      </c>
      <c r="BN100" s="67">
        <f>IFERROR(W100/J100,"0")</f>
        <v>0.5714285714285714</v>
      </c>
      <c r="BO100" s="67">
        <f>IFERROR(X100/J100,"0")</f>
        <v>0.5714285714285714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9">
        <v>4607111033987</v>
      </c>
      <c r="E101" s="198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197"/>
      <c r="Q101" s="197"/>
      <c r="R101" s="197"/>
      <c r="S101" s="198"/>
      <c r="T101" s="34"/>
      <c r="U101" s="34"/>
      <c r="V101" s="35" t="s">
        <v>66</v>
      </c>
      <c r="W101" s="192">
        <v>12</v>
      </c>
      <c r="X101" s="193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86.395200000000003</v>
      </c>
      <c r="BM101" s="67">
        <f>IFERROR(X101*I101,"0")</f>
        <v>86.395200000000003</v>
      </c>
      <c r="BN101" s="67">
        <f>IFERROR(W101/J101,"0")</f>
        <v>0.14285714285714285</v>
      </c>
      <c r="BO101" s="67">
        <f>IFERROR(X101/J101,"0")</f>
        <v>0.14285714285714285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9">
        <v>4607111034151</v>
      </c>
      <c r="E102" s="198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7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197"/>
      <c r="Q102" s="197"/>
      <c r="R102" s="197"/>
      <c r="S102" s="198"/>
      <c r="T102" s="34"/>
      <c r="U102" s="34"/>
      <c r="V102" s="35" t="s">
        <v>66</v>
      </c>
      <c r="W102" s="192">
        <v>60</v>
      </c>
      <c r="X102" s="193">
        <f>IFERROR(IF(W102="","",W102),"")</f>
        <v>60</v>
      </c>
      <c r="Y102" s="36">
        <f>IFERROR(IF(W102="","",W102*0.0155),"")</f>
        <v>0.92999999999999994</v>
      </c>
      <c r="Z102" s="56"/>
      <c r="AA102" s="57"/>
      <c r="AE102" s="67"/>
      <c r="BB102" s="107" t="s">
        <v>1</v>
      </c>
      <c r="BL102" s="67">
        <f>IFERROR(W102*I102,"0")</f>
        <v>449.15999999999997</v>
      </c>
      <c r="BM102" s="67">
        <f>IFERROR(X102*I102,"0")</f>
        <v>449.15999999999997</v>
      </c>
      <c r="BN102" s="67">
        <f>IFERROR(W102/J102,"0")</f>
        <v>0.7142857142857143</v>
      </c>
      <c r="BO102" s="67">
        <f>IFERROR(X102/J102,"0")</f>
        <v>0.7142857142857143</v>
      </c>
    </row>
    <row r="103" spans="1:67" x14ac:dyDescent="0.2">
      <c r="A103" s="206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07"/>
      <c r="O103" s="214" t="s">
        <v>67</v>
      </c>
      <c r="P103" s="215"/>
      <c r="Q103" s="215"/>
      <c r="R103" s="215"/>
      <c r="S103" s="215"/>
      <c r="T103" s="215"/>
      <c r="U103" s="216"/>
      <c r="V103" s="37" t="s">
        <v>66</v>
      </c>
      <c r="W103" s="194">
        <f>IFERROR(SUM(W99:W102),"0")</f>
        <v>120</v>
      </c>
      <c r="X103" s="194">
        <f>IFERROR(SUM(X99:X102),"0")</f>
        <v>120</v>
      </c>
      <c r="Y103" s="194">
        <f>IFERROR(IF(Y99="",0,Y99),"0")+IFERROR(IF(Y100="",0,Y100),"0")+IFERROR(IF(Y101="",0,Y101),"0")+IFERROR(IF(Y102="",0,Y102),"0")</f>
        <v>1.8599999999999999</v>
      </c>
      <c r="Z103" s="195"/>
      <c r="AA103" s="195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7"/>
      <c r="O104" s="214" t="s">
        <v>67</v>
      </c>
      <c r="P104" s="215"/>
      <c r="Q104" s="215"/>
      <c r="R104" s="215"/>
      <c r="S104" s="215"/>
      <c r="T104" s="215"/>
      <c r="U104" s="216"/>
      <c r="V104" s="37" t="s">
        <v>68</v>
      </c>
      <c r="W104" s="194">
        <f>IFERROR(SUMPRODUCT(W99:W102*H99:H102),"0")</f>
        <v>860.16000000000008</v>
      </c>
      <c r="X104" s="194">
        <f>IFERROR(SUMPRODUCT(X99:X102*H99:H102),"0")</f>
        <v>860.16000000000008</v>
      </c>
      <c r="Y104" s="37"/>
      <c r="Z104" s="195"/>
      <c r="AA104" s="195"/>
    </row>
    <row r="105" spans="1:67" ht="16.5" customHeight="1" x14ac:dyDescent="0.25">
      <c r="A105" s="204" t="s">
        <v>167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86"/>
      <c r="AA105" s="186"/>
    </row>
    <row r="106" spans="1:67" ht="14.25" customHeight="1" x14ac:dyDescent="0.25">
      <c r="A106" s="208" t="s">
        <v>129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5"/>
      <c r="AA106" s="185"/>
    </row>
    <row r="107" spans="1:67" ht="27" customHeight="1" x14ac:dyDescent="0.25">
      <c r="A107" s="54" t="s">
        <v>168</v>
      </c>
      <c r="B107" s="54" t="s">
        <v>169</v>
      </c>
      <c r="C107" s="31">
        <v>4301135299</v>
      </c>
      <c r="D107" s="199">
        <v>4607111033994</v>
      </c>
      <c r="E107" s="198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7"/>
      <c r="Q107" s="197"/>
      <c r="R107" s="197"/>
      <c r="S107" s="198"/>
      <c r="T107" s="34"/>
      <c r="U107" s="34"/>
      <c r="V107" s="35" t="s">
        <v>66</v>
      </c>
      <c r="W107" s="192">
        <v>154</v>
      </c>
      <c r="X107" s="193">
        <f>IFERROR(IF(W107="","",W107),"")</f>
        <v>154</v>
      </c>
      <c r="Y107" s="36">
        <f>IFERROR(IF(W107="","",W107*0.01788),"")</f>
        <v>2.75352</v>
      </c>
      <c r="Z107" s="56"/>
      <c r="AA107" s="57"/>
      <c r="AE107" s="67"/>
      <c r="BB107" s="108" t="s">
        <v>75</v>
      </c>
      <c r="BL107" s="67">
        <f>IFERROR(W107*I107,"0")</f>
        <v>570.35439999999994</v>
      </c>
      <c r="BM107" s="67">
        <f>IFERROR(X107*I107,"0")</f>
        <v>570.35439999999994</v>
      </c>
      <c r="BN107" s="67">
        <f>IFERROR(W107/J107,"0")</f>
        <v>2.2000000000000002</v>
      </c>
      <c r="BO107" s="67">
        <f>IFERROR(X107/J107,"0")</f>
        <v>2.2000000000000002</v>
      </c>
    </row>
    <row r="108" spans="1:67" ht="27" customHeight="1" x14ac:dyDescent="0.25">
      <c r="A108" s="54" t="s">
        <v>170</v>
      </c>
      <c r="B108" s="54" t="s">
        <v>171</v>
      </c>
      <c r="C108" s="31">
        <v>4301135289</v>
      </c>
      <c r="D108" s="199">
        <v>4607111034014</v>
      </c>
      <c r="E108" s="198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197"/>
      <c r="Q108" s="197"/>
      <c r="R108" s="197"/>
      <c r="S108" s="198"/>
      <c r="T108" s="34"/>
      <c r="U108" s="34"/>
      <c r="V108" s="35" t="s">
        <v>66</v>
      </c>
      <c r="W108" s="192">
        <v>70</v>
      </c>
      <c r="X108" s="193">
        <f>IFERROR(IF(W108="","",W108),"")</f>
        <v>70</v>
      </c>
      <c r="Y108" s="36">
        <f>IFERROR(IF(W108="","",W108*0.01788),"")</f>
        <v>1.2516</v>
      </c>
      <c r="Z108" s="56"/>
      <c r="AA108" s="57"/>
      <c r="AE108" s="67"/>
      <c r="BB108" s="109" t="s">
        <v>75</v>
      </c>
      <c r="BL108" s="67">
        <f>IFERROR(W108*I108,"0")</f>
        <v>259.25200000000001</v>
      </c>
      <c r="BM108" s="67">
        <f>IFERROR(X108*I108,"0")</f>
        <v>259.25200000000001</v>
      </c>
      <c r="BN108" s="67">
        <f>IFERROR(W108/J108,"0")</f>
        <v>1</v>
      </c>
      <c r="BO108" s="67">
        <f>IFERROR(X108/J108,"0")</f>
        <v>1</v>
      </c>
    </row>
    <row r="109" spans="1:67" x14ac:dyDescent="0.2">
      <c r="A109" s="206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07"/>
      <c r="O109" s="214" t="s">
        <v>67</v>
      </c>
      <c r="P109" s="215"/>
      <c r="Q109" s="215"/>
      <c r="R109" s="215"/>
      <c r="S109" s="215"/>
      <c r="T109" s="215"/>
      <c r="U109" s="216"/>
      <c r="V109" s="37" t="s">
        <v>66</v>
      </c>
      <c r="W109" s="194">
        <f>IFERROR(SUM(W107:W108),"0")</f>
        <v>224</v>
      </c>
      <c r="X109" s="194">
        <f>IFERROR(SUM(X107:X108),"0")</f>
        <v>224</v>
      </c>
      <c r="Y109" s="194">
        <f>IFERROR(IF(Y107="",0,Y107),"0")+IFERROR(IF(Y108="",0,Y108),"0")</f>
        <v>4.0051199999999998</v>
      </c>
      <c r="Z109" s="195"/>
      <c r="AA109" s="195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7"/>
      <c r="O110" s="214" t="s">
        <v>67</v>
      </c>
      <c r="P110" s="215"/>
      <c r="Q110" s="215"/>
      <c r="R110" s="215"/>
      <c r="S110" s="215"/>
      <c r="T110" s="215"/>
      <c r="U110" s="216"/>
      <c r="V110" s="37" t="s">
        <v>68</v>
      </c>
      <c r="W110" s="194">
        <f>IFERROR(SUMPRODUCT(W107:W108*H107:H108),"0")</f>
        <v>672</v>
      </c>
      <c r="X110" s="194">
        <f>IFERROR(SUMPRODUCT(X107:X108*H107:H108),"0")</f>
        <v>672</v>
      </c>
      <c r="Y110" s="37"/>
      <c r="Z110" s="195"/>
      <c r="AA110" s="195"/>
    </row>
    <row r="111" spans="1:67" ht="16.5" customHeight="1" x14ac:dyDescent="0.25">
      <c r="A111" s="204" t="s">
        <v>172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86"/>
      <c r="AA111" s="186"/>
    </row>
    <row r="112" spans="1:67" ht="14.25" customHeight="1" x14ac:dyDescent="0.25">
      <c r="A112" s="208" t="s">
        <v>129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5"/>
      <c r="AA112" s="185"/>
    </row>
    <row r="113" spans="1:67" ht="16.5" customHeight="1" x14ac:dyDescent="0.25">
      <c r="A113" s="54" t="s">
        <v>173</v>
      </c>
      <c r="B113" s="54" t="s">
        <v>174</v>
      </c>
      <c r="C113" s="31">
        <v>4301135311</v>
      </c>
      <c r="D113" s="199">
        <v>4607111039095</v>
      </c>
      <c r="E113" s="198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8" t="s">
        <v>175</v>
      </c>
      <c r="P113" s="197"/>
      <c r="Q113" s="197"/>
      <c r="R113" s="197"/>
      <c r="S113" s="198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9">
        <v>4607111034199</v>
      </c>
      <c r="E114" s="198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197"/>
      <c r="Q114" s="197"/>
      <c r="R114" s="197"/>
      <c r="S114" s="198"/>
      <c r="T114" s="34"/>
      <c r="U114" s="34"/>
      <c r="V114" s="35" t="s">
        <v>66</v>
      </c>
      <c r="W114" s="192">
        <v>0</v>
      </c>
      <c r="X114" s="193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75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x14ac:dyDescent="0.2">
      <c r="A115" s="206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07"/>
      <c r="O115" s="214" t="s">
        <v>67</v>
      </c>
      <c r="P115" s="215"/>
      <c r="Q115" s="215"/>
      <c r="R115" s="215"/>
      <c r="S115" s="215"/>
      <c r="T115" s="215"/>
      <c r="U115" s="216"/>
      <c r="V115" s="37" t="s">
        <v>66</v>
      </c>
      <c r="W115" s="194">
        <f>IFERROR(SUM(W113:W114),"0")</f>
        <v>0</v>
      </c>
      <c r="X115" s="194">
        <f>IFERROR(SUM(X113:X114),"0")</f>
        <v>0</v>
      </c>
      <c r="Y115" s="194">
        <f>IFERROR(IF(Y113="",0,Y113),"0")+IFERROR(IF(Y114="",0,Y114),"0")</f>
        <v>0</v>
      </c>
      <c r="Z115" s="195"/>
      <c r="AA115" s="195"/>
    </row>
    <row r="116" spans="1:67" x14ac:dyDescent="0.2">
      <c r="A116" s="205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7"/>
      <c r="O116" s="214" t="s">
        <v>67</v>
      </c>
      <c r="P116" s="215"/>
      <c r="Q116" s="215"/>
      <c r="R116" s="215"/>
      <c r="S116" s="215"/>
      <c r="T116" s="215"/>
      <c r="U116" s="216"/>
      <c r="V116" s="37" t="s">
        <v>68</v>
      </c>
      <c r="W116" s="194">
        <f>IFERROR(SUMPRODUCT(W113:W114*H113:H114),"0")</f>
        <v>0</v>
      </c>
      <c r="X116" s="194">
        <f>IFERROR(SUMPRODUCT(X113:X114*H113:H114),"0")</f>
        <v>0</v>
      </c>
      <c r="Y116" s="37"/>
      <c r="Z116" s="195"/>
      <c r="AA116" s="195"/>
    </row>
    <row r="117" spans="1:67" ht="16.5" customHeight="1" x14ac:dyDescent="0.25">
      <c r="A117" s="204" t="s">
        <v>179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6"/>
      <c r="AA117" s="186"/>
    </row>
    <row r="118" spans="1:67" ht="14.25" customHeight="1" x14ac:dyDescent="0.25">
      <c r="A118" s="208" t="s">
        <v>129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5"/>
      <c r="AA118" s="185"/>
    </row>
    <row r="119" spans="1:67" ht="27" customHeight="1" x14ac:dyDescent="0.25">
      <c r="A119" s="54" t="s">
        <v>180</v>
      </c>
      <c r="B119" s="54" t="s">
        <v>181</v>
      </c>
      <c r="C119" s="31">
        <v>4301130003</v>
      </c>
      <c r="D119" s="199">
        <v>4607111034687</v>
      </c>
      <c r="E119" s="198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1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197"/>
      <c r="Q119" s="197"/>
      <c r="R119" s="197"/>
      <c r="S119" s="198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183</v>
      </c>
      <c r="B120" s="54" t="s">
        <v>184</v>
      </c>
      <c r="C120" s="31">
        <v>4301135275</v>
      </c>
      <c r="D120" s="199">
        <v>4607111034380</v>
      </c>
      <c r="E120" s="198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197"/>
      <c r="Q120" s="197"/>
      <c r="R120" s="197"/>
      <c r="S120" s="198"/>
      <c r="T120" s="34"/>
      <c r="U120" s="34"/>
      <c r="V120" s="35" t="s">
        <v>66</v>
      </c>
      <c r="W120" s="192">
        <v>0</v>
      </c>
      <c r="X120" s="193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75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185</v>
      </c>
      <c r="B121" s="54" t="s">
        <v>186</v>
      </c>
      <c r="C121" s="31">
        <v>4301135277</v>
      </c>
      <c r="D121" s="199">
        <v>4607111034397</v>
      </c>
      <c r="E121" s="198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197"/>
      <c r="Q121" s="197"/>
      <c r="R121" s="197"/>
      <c r="S121" s="198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06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7"/>
      <c r="O122" s="214" t="s">
        <v>67</v>
      </c>
      <c r="P122" s="215"/>
      <c r="Q122" s="215"/>
      <c r="R122" s="215"/>
      <c r="S122" s="215"/>
      <c r="T122" s="215"/>
      <c r="U122" s="216"/>
      <c r="V122" s="37" t="s">
        <v>66</v>
      </c>
      <c r="W122" s="194">
        <f>IFERROR(SUM(W119:W121),"0")</f>
        <v>0</v>
      </c>
      <c r="X122" s="194">
        <f>IFERROR(SUM(X119:X121),"0")</f>
        <v>0</v>
      </c>
      <c r="Y122" s="194">
        <f>IFERROR(IF(Y119="",0,Y119),"0")+IFERROR(IF(Y120="",0,Y120),"0")+IFERROR(IF(Y121="",0,Y121),"0")</f>
        <v>0</v>
      </c>
      <c r="Z122" s="195"/>
      <c r="AA122" s="195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07"/>
      <c r="O123" s="214" t="s">
        <v>67</v>
      </c>
      <c r="P123" s="215"/>
      <c r="Q123" s="215"/>
      <c r="R123" s="215"/>
      <c r="S123" s="215"/>
      <c r="T123" s="215"/>
      <c r="U123" s="216"/>
      <c r="V123" s="37" t="s">
        <v>68</v>
      </c>
      <c r="W123" s="194">
        <f>IFERROR(SUMPRODUCT(W119:W121*H119:H121),"0")</f>
        <v>0</v>
      </c>
      <c r="X123" s="194">
        <f>IFERROR(SUMPRODUCT(X119:X121*H119:H121),"0")</f>
        <v>0</v>
      </c>
      <c r="Y123" s="37"/>
      <c r="Z123" s="195"/>
      <c r="AA123" s="195"/>
    </row>
    <row r="124" spans="1:67" ht="16.5" customHeight="1" x14ac:dyDescent="0.25">
      <c r="A124" s="204" t="s">
        <v>187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86"/>
      <c r="AA124" s="186"/>
    </row>
    <row r="125" spans="1:67" ht="14.25" customHeight="1" x14ac:dyDescent="0.25">
      <c r="A125" s="208" t="s">
        <v>129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5"/>
      <c r="AA125" s="185"/>
    </row>
    <row r="126" spans="1:67" ht="27" customHeight="1" x14ac:dyDescent="0.25">
      <c r="A126" s="54" t="s">
        <v>188</v>
      </c>
      <c r="B126" s="54" t="s">
        <v>189</v>
      </c>
      <c r="C126" s="31">
        <v>4301135279</v>
      </c>
      <c r="D126" s="199">
        <v>4607111035806</v>
      </c>
      <c r="E126" s="198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197"/>
      <c r="Q126" s="197"/>
      <c r="R126" s="197"/>
      <c r="S126" s="198"/>
      <c r="T126" s="34"/>
      <c r="U126" s="34"/>
      <c r="V126" s="35" t="s">
        <v>66</v>
      </c>
      <c r="W126" s="192">
        <v>0</v>
      </c>
      <c r="X126" s="193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75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06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7"/>
      <c r="O127" s="214" t="s">
        <v>67</v>
      </c>
      <c r="P127" s="215"/>
      <c r="Q127" s="215"/>
      <c r="R127" s="215"/>
      <c r="S127" s="215"/>
      <c r="T127" s="215"/>
      <c r="U127" s="216"/>
      <c r="V127" s="37" t="s">
        <v>66</v>
      </c>
      <c r="W127" s="194">
        <f>IFERROR(SUM(W126:W126),"0")</f>
        <v>0</v>
      </c>
      <c r="X127" s="194">
        <f>IFERROR(SUM(X126:X126),"0")</f>
        <v>0</v>
      </c>
      <c r="Y127" s="194">
        <f>IFERROR(IF(Y126="",0,Y126),"0")</f>
        <v>0</v>
      </c>
      <c r="Z127" s="195"/>
      <c r="AA127" s="195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7"/>
      <c r="O128" s="214" t="s">
        <v>67</v>
      </c>
      <c r="P128" s="215"/>
      <c r="Q128" s="215"/>
      <c r="R128" s="215"/>
      <c r="S128" s="215"/>
      <c r="T128" s="215"/>
      <c r="U128" s="216"/>
      <c r="V128" s="37" t="s">
        <v>68</v>
      </c>
      <c r="W128" s="194">
        <f>IFERROR(SUMPRODUCT(W126:W126*H126:H126),"0")</f>
        <v>0</v>
      </c>
      <c r="X128" s="194">
        <f>IFERROR(SUMPRODUCT(X126:X126*H126:H126),"0")</f>
        <v>0</v>
      </c>
      <c r="Y128" s="37"/>
      <c r="Z128" s="195"/>
      <c r="AA128" s="195"/>
    </row>
    <row r="129" spans="1:67" ht="16.5" customHeight="1" x14ac:dyDescent="0.25">
      <c r="A129" s="204" t="s">
        <v>190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86"/>
      <c r="AA129" s="186"/>
    </row>
    <row r="130" spans="1:67" ht="14.25" customHeight="1" x14ac:dyDescent="0.25">
      <c r="A130" s="208" t="s">
        <v>191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5"/>
      <c r="AA130" s="185"/>
    </row>
    <row r="131" spans="1:67" ht="27" customHeight="1" x14ac:dyDescent="0.25">
      <c r="A131" s="54" t="s">
        <v>192</v>
      </c>
      <c r="B131" s="54" t="s">
        <v>193</v>
      </c>
      <c r="C131" s="31">
        <v>4301070768</v>
      </c>
      <c r="D131" s="199">
        <v>4607111035639</v>
      </c>
      <c r="E131" s="198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197"/>
      <c r="Q131" s="197"/>
      <c r="R131" s="197"/>
      <c r="S131" s="198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195</v>
      </c>
      <c r="B132" s="54" t="s">
        <v>196</v>
      </c>
      <c r="C132" s="31">
        <v>4301070797</v>
      </c>
      <c r="D132" s="199">
        <v>4607111035646</v>
      </c>
      <c r="E132" s="198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197"/>
      <c r="Q132" s="197"/>
      <c r="R132" s="197"/>
      <c r="S132" s="198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06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7"/>
      <c r="O133" s="214" t="s">
        <v>67</v>
      </c>
      <c r="P133" s="215"/>
      <c r="Q133" s="215"/>
      <c r="R133" s="215"/>
      <c r="S133" s="215"/>
      <c r="T133" s="215"/>
      <c r="U133" s="216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7"/>
      <c r="O134" s="214" t="s">
        <v>67</v>
      </c>
      <c r="P134" s="215"/>
      <c r="Q134" s="215"/>
      <c r="R134" s="215"/>
      <c r="S134" s="215"/>
      <c r="T134" s="215"/>
      <c r="U134" s="216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customHeight="1" x14ac:dyDescent="0.25">
      <c r="A135" s="204" t="s">
        <v>198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86"/>
      <c r="AA135" s="186"/>
    </row>
    <row r="136" spans="1:67" ht="14.25" customHeight="1" x14ac:dyDescent="0.25">
      <c r="A136" s="208" t="s">
        <v>129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5"/>
      <c r="AA136" s="185"/>
    </row>
    <row r="137" spans="1:67" ht="27" customHeight="1" x14ac:dyDescent="0.25">
      <c r="A137" s="54" t="s">
        <v>199</v>
      </c>
      <c r="B137" s="54" t="s">
        <v>200</v>
      </c>
      <c r="C137" s="31">
        <v>4301135281</v>
      </c>
      <c r="D137" s="199">
        <v>4607111036568</v>
      </c>
      <c r="E137" s="198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197"/>
      <c r="Q137" s="197"/>
      <c r="R137" s="197"/>
      <c r="S137" s="198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06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7"/>
      <c r="O138" s="214" t="s">
        <v>67</v>
      </c>
      <c r="P138" s="215"/>
      <c r="Q138" s="215"/>
      <c r="R138" s="215"/>
      <c r="S138" s="215"/>
      <c r="T138" s="215"/>
      <c r="U138" s="216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7"/>
      <c r="O139" s="214" t="s">
        <v>67</v>
      </c>
      <c r="P139" s="215"/>
      <c r="Q139" s="215"/>
      <c r="R139" s="215"/>
      <c r="S139" s="215"/>
      <c r="T139" s="215"/>
      <c r="U139" s="216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customHeight="1" x14ac:dyDescent="0.2">
      <c r="A140" s="266" t="s">
        <v>201</v>
      </c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67"/>
      <c r="P140" s="267"/>
      <c r="Q140" s="267"/>
      <c r="R140" s="267"/>
      <c r="S140" s="267"/>
      <c r="T140" s="267"/>
      <c r="U140" s="267"/>
      <c r="V140" s="267"/>
      <c r="W140" s="267"/>
      <c r="X140" s="267"/>
      <c r="Y140" s="267"/>
      <c r="Z140" s="48"/>
      <c r="AA140" s="48"/>
    </row>
    <row r="141" spans="1:67" ht="16.5" customHeight="1" x14ac:dyDescent="0.25">
      <c r="A141" s="204" t="s">
        <v>202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86"/>
      <c r="AA141" s="186"/>
    </row>
    <row r="142" spans="1:67" ht="14.25" customHeight="1" x14ac:dyDescent="0.25">
      <c r="A142" s="208" t="s">
        <v>129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5"/>
      <c r="AA142" s="185"/>
    </row>
    <row r="143" spans="1:67" ht="16.5" customHeight="1" x14ac:dyDescent="0.25">
      <c r="A143" s="54" t="s">
        <v>203</v>
      </c>
      <c r="B143" s="54" t="s">
        <v>204</v>
      </c>
      <c r="C143" s="31">
        <v>4301135317</v>
      </c>
      <c r="D143" s="199">
        <v>4607111039057</v>
      </c>
      <c r="E143" s="198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4" t="s">
        <v>205</v>
      </c>
      <c r="P143" s="197"/>
      <c r="Q143" s="197"/>
      <c r="R143" s="197"/>
      <c r="S143" s="198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x14ac:dyDescent="0.2">
      <c r="A144" s="206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7"/>
      <c r="O144" s="214" t="s">
        <v>67</v>
      </c>
      <c r="P144" s="215"/>
      <c r="Q144" s="215"/>
      <c r="R144" s="215"/>
      <c r="S144" s="215"/>
      <c r="T144" s="215"/>
      <c r="U144" s="216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x14ac:dyDescent="0.2">
      <c r="A145" s="205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7"/>
      <c r="O145" s="214" t="s">
        <v>67</v>
      </c>
      <c r="P145" s="215"/>
      <c r="Q145" s="215"/>
      <c r="R145" s="215"/>
      <c r="S145" s="215"/>
      <c r="T145" s="215"/>
      <c r="U145" s="216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customHeight="1" x14ac:dyDescent="0.25">
      <c r="A146" s="204" t="s">
        <v>206</v>
      </c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  <c r="R146" s="205"/>
      <c r="S146" s="205"/>
      <c r="T146" s="205"/>
      <c r="U146" s="205"/>
      <c r="V146" s="205"/>
      <c r="W146" s="205"/>
      <c r="X146" s="205"/>
      <c r="Y146" s="205"/>
      <c r="Z146" s="186"/>
      <c r="AA146" s="186"/>
    </row>
    <row r="147" spans="1:67" ht="14.25" customHeight="1" x14ac:dyDescent="0.25">
      <c r="A147" s="208" t="s">
        <v>191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5"/>
      <c r="AA147" s="185"/>
    </row>
    <row r="148" spans="1:67" ht="16.5" customHeight="1" x14ac:dyDescent="0.25">
      <c r="A148" s="54" t="s">
        <v>207</v>
      </c>
      <c r="B148" s="54" t="s">
        <v>208</v>
      </c>
      <c r="C148" s="31">
        <v>4301071010</v>
      </c>
      <c r="D148" s="199">
        <v>4607111037701</v>
      </c>
      <c r="E148" s="198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197"/>
      <c r="Q148" s="197"/>
      <c r="R148" s="197"/>
      <c r="S148" s="198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x14ac:dyDescent="0.2">
      <c r="A149" s="206"/>
      <c r="B149" s="205"/>
      <c r="C149" s="205"/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7"/>
      <c r="O149" s="214" t="s">
        <v>67</v>
      </c>
      <c r="P149" s="215"/>
      <c r="Q149" s="215"/>
      <c r="R149" s="215"/>
      <c r="S149" s="215"/>
      <c r="T149" s="215"/>
      <c r="U149" s="216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x14ac:dyDescent="0.2">
      <c r="A150" s="205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07"/>
      <c r="O150" s="214" t="s">
        <v>67</v>
      </c>
      <c r="P150" s="215"/>
      <c r="Q150" s="215"/>
      <c r="R150" s="215"/>
      <c r="S150" s="215"/>
      <c r="T150" s="215"/>
      <c r="U150" s="216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customHeight="1" x14ac:dyDescent="0.25">
      <c r="A151" s="204" t="s">
        <v>209</v>
      </c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05"/>
      <c r="O151" s="205"/>
      <c r="P151" s="205"/>
      <c r="Q151" s="205"/>
      <c r="R151" s="205"/>
      <c r="S151" s="205"/>
      <c r="T151" s="205"/>
      <c r="U151" s="205"/>
      <c r="V151" s="205"/>
      <c r="W151" s="205"/>
      <c r="X151" s="205"/>
      <c r="Y151" s="205"/>
      <c r="Z151" s="186"/>
      <c r="AA151" s="186"/>
    </row>
    <row r="152" spans="1:67" ht="14.25" customHeight="1" x14ac:dyDescent="0.25">
      <c r="A152" s="208" t="s">
        <v>61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5"/>
      <c r="AA152" s="185"/>
    </row>
    <row r="153" spans="1:67" ht="16.5" customHeight="1" x14ac:dyDescent="0.25">
      <c r="A153" s="54" t="s">
        <v>210</v>
      </c>
      <c r="B153" s="54" t="s">
        <v>211</v>
      </c>
      <c r="C153" s="31">
        <v>4301071026</v>
      </c>
      <c r="D153" s="199">
        <v>4607111036384</v>
      </c>
      <c r="E153" s="198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8" t="s">
        <v>212</v>
      </c>
      <c r="P153" s="197"/>
      <c r="Q153" s="197"/>
      <c r="R153" s="197"/>
      <c r="S153" s="198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customHeight="1" x14ac:dyDescent="0.25">
      <c r="A154" s="54" t="s">
        <v>213</v>
      </c>
      <c r="B154" s="54" t="s">
        <v>214</v>
      </c>
      <c r="C154" s="31">
        <v>4301070956</v>
      </c>
      <c r="D154" s="199">
        <v>4640242180250</v>
      </c>
      <c r="E154" s="198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4" t="s">
        <v>215</v>
      </c>
      <c r="P154" s="197"/>
      <c r="Q154" s="197"/>
      <c r="R154" s="197"/>
      <c r="S154" s="198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216</v>
      </c>
      <c r="B155" s="54" t="s">
        <v>217</v>
      </c>
      <c r="C155" s="31">
        <v>4301071028</v>
      </c>
      <c r="D155" s="199">
        <v>4607111036216</v>
      </c>
      <c r="E155" s="198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4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197"/>
      <c r="Q155" s="197"/>
      <c r="R155" s="197"/>
      <c r="S155" s="198"/>
      <c r="T155" s="34"/>
      <c r="U155" s="34"/>
      <c r="V155" s="35" t="s">
        <v>66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218</v>
      </c>
      <c r="B156" s="54" t="s">
        <v>219</v>
      </c>
      <c r="C156" s="31">
        <v>4301071027</v>
      </c>
      <c r="D156" s="199">
        <v>4607111036278</v>
      </c>
      <c r="E156" s="198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197"/>
      <c r="Q156" s="197"/>
      <c r="R156" s="197"/>
      <c r="S156" s="198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06"/>
      <c r="B157" s="205"/>
      <c r="C157" s="205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7"/>
      <c r="O157" s="214" t="s">
        <v>67</v>
      </c>
      <c r="P157" s="215"/>
      <c r="Q157" s="215"/>
      <c r="R157" s="215"/>
      <c r="S157" s="215"/>
      <c r="T157" s="215"/>
      <c r="U157" s="216"/>
      <c r="V157" s="37" t="s">
        <v>66</v>
      </c>
      <c r="W157" s="194">
        <f>IFERROR(SUM(W153:W156),"0")</f>
        <v>0</v>
      </c>
      <c r="X157" s="194">
        <f>IFERROR(SUM(X153:X156),"0")</f>
        <v>0</v>
      </c>
      <c r="Y157" s="194">
        <f>IFERROR(IF(Y153="",0,Y153),"0")+IFERROR(IF(Y154="",0,Y154),"0")+IFERROR(IF(Y155="",0,Y155),"0")+IFERROR(IF(Y156="",0,Y156),"0")</f>
        <v>0</v>
      </c>
      <c r="Z157" s="195"/>
      <c r="AA157" s="195"/>
    </row>
    <row r="158" spans="1:67" x14ac:dyDescent="0.2">
      <c r="A158" s="205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7"/>
      <c r="O158" s="214" t="s">
        <v>67</v>
      </c>
      <c r="P158" s="215"/>
      <c r="Q158" s="215"/>
      <c r="R158" s="215"/>
      <c r="S158" s="215"/>
      <c r="T158" s="215"/>
      <c r="U158" s="216"/>
      <c r="V158" s="37" t="s">
        <v>68</v>
      </c>
      <c r="W158" s="194">
        <f>IFERROR(SUMPRODUCT(W153:W156*H153:H156),"0")</f>
        <v>0</v>
      </c>
      <c r="X158" s="194">
        <f>IFERROR(SUMPRODUCT(X153:X156*H153:H156),"0")</f>
        <v>0</v>
      </c>
      <c r="Y158" s="37"/>
      <c r="Z158" s="195"/>
      <c r="AA158" s="195"/>
    </row>
    <row r="159" spans="1:67" ht="14.25" customHeight="1" x14ac:dyDescent="0.25">
      <c r="A159" s="208" t="s">
        <v>221</v>
      </c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  <c r="P159" s="205"/>
      <c r="Q159" s="205"/>
      <c r="R159" s="205"/>
      <c r="S159" s="205"/>
      <c r="T159" s="205"/>
      <c r="U159" s="205"/>
      <c r="V159" s="205"/>
      <c r="W159" s="205"/>
      <c r="X159" s="205"/>
      <c r="Y159" s="205"/>
      <c r="Z159" s="185"/>
      <c r="AA159" s="185"/>
    </row>
    <row r="160" spans="1:67" ht="27" customHeight="1" x14ac:dyDescent="0.25">
      <c r="A160" s="54" t="s">
        <v>222</v>
      </c>
      <c r="B160" s="54" t="s">
        <v>223</v>
      </c>
      <c r="C160" s="31">
        <v>4301080153</v>
      </c>
      <c r="D160" s="199">
        <v>4607111036827</v>
      </c>
      <c r="E160" s="198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197"/>
      <c r="Q160" s="197"/>
      <c r="R160" s="197"/>
      <c r="S160" s="198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customHeight="1" x14ac:dyDescent="0.25">
      <c r="A161" s="54" t="s">
        <v>224</v>
      </c>
      <c r="B161" s="54" t="s">
        <v>225</v>
      </c>
      <c r="C161" s="31">
        <v>4301080154</v>
      </c>
      <c r="D161" s="199">
        <v>4607111036834</v>
      </c>
      <c r="E161" s="198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197"/>
      <c r="Q161" s="197"/>
      <c r="R161" s="197"/>
      <c r="S161" s="198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x14ac:dyDescent="0.2">
      <c r="A162" s="206"/>
      <c r="B162" s="205"/>
      <c r="C162" s="205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7"/>
      <c r="O162" s="214" t="s">
        <v>67</v>
      </c>
      <c r="P162" s="215"/>
      <c r="Q162" s="215"/>
      <c r="R162" s="215"/>
      <c r="S162" s="215"/>
      <c r="T162" s="215"/>
      <c r="U162" s="216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x14ac:dyDescent="0.2">
      <c r="A163" s="205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7"/>
      <c r="O163" s="214" t="s">
        <v>67</v>
      </c>
      <c r="P163" s="215"/>
      <c r="Q163" s="215"/>
      <c r="R163" s="215"/>
      <c r="S163" s="215"/>
      <c r="T163" s="215"/>
      <c r="U163" s="216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customHeight="1" x14ac:dyDescent="0.2">
      <c r="A164" s="266" t="s">
        <v>226</v>
      </c>
      <c r="B164" s="267"/>
      <c r="C164" s="267"/>
      <c r="D164" s="267"/>
      <c r="E164" s="267"/>
      <c r="F164" s="267"/>
      <c r="G164" s="267"/>
      <c r="H164" s="267"/>
      <c r="I164" s="267"/>
      <c r="J164" s="267"/>
      <c r="K164" s="267"/>
      <c r="L164" s="267"/>
      <c r="M164" s="267"/>
      <c r="N164" s="267"/>
      <c r="O164" s="267"/>
      <c r="P164" s="267"/>
      <c r="Q164" s="267"/>
      <c r="R164" s="267"/>
      <c r="S164" s="267"/>
      <c r="T164" s="267"/>
      <c r="U164" s="267"/>
      <c r="V164" s="267"/>
      <c r="W164" s="267"/>
      <c r="X164" s="267"/>
      <c r="Y164" s="267"/>
      <c r="Z164" s="48"/>
      <c r="AA164" s="48"/>
    </row>
    <row r="165" spans="1:67" ht="16.5" customHeight="1" x14ac:dyDescent="0.25">
      <c r="A165" s="204" t="s">
        <v>227</v>
      </c>
      <c r="B165" s="205"/>
      <c r="C165" s="205"/>
      <c r="D165" s="205"/>
      <c r="E165" s="205"/>
      <c r="F165" s="205"/>
      <c r="G165" s="205"/>
      <c r="H165" s="205"/>
      <c r="I165" s="205"/>
      <c r="J165" s="205"/>
      <c r="K165" s="205"/>
      <c r="L165" s="205"/>
      <c r="M165" s="205"/>
      <c r="N165" s="205"/>
      <c r="O165" s="205"/>
      <c r="P165" s="205"/>
      <c r="Q165" s="205"/>
      <c r="R165" s="205"/>
      <c r="S165" s="205"/>
      <c r="T165" s="205"/>
      <c r="U165" s="205"/>
      <c r="V165" s="205"/>
      <c r="W165" s="205"/>
      <c r="X165" s="205"/>
      <c r="Y165" s="205"/>
      <c r="Z165" s="186"/>
      <c r="AA165" s="186"/>
    </row>
    <row r="166" spans="1:67" ht="14.25" customHeight="1" x14ac:dyDescent="0.25">
      <c r="A166" s="208" t="s">
        <v>71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9">
        <v>4607111035721</v>
      </c>
      <c r="E167" s="198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9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197"/>
      <c r="Q167" s="197"/>
      <c r="R167" s="197"/>
      <c r="S167" s="198"/>
      <c r="T167" s="34"/>
      <c r="U167" s="34"/>
      <c r="V167" s="35" t="s">
        <v>66</v>
      </c>
      <c r="W167" s="192">
        <v>0</v>
      </c>
      <c r="X167" s="193">
        <f>IFERROR(IF(W167="","",W167),"")</f>
        <v>0</v>
      </c>
      <c r="Y167" s="36">
        <f>IFERROR(IF(W167="","",W167*0.01788),"")</f>
        <v>0</v>
      </c>
      <c r="Z167" s="56"/>
      <c r="AA167" s="57"/>
      <c r="AE167" s="67"/>
      <c r="BB167" s="127" t="s">
        <v>75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9">
        <v>4607111035691</v>
      </c>
      <c r="E168" s="198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9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197"/>
      <c r="Q168" s="197"/>
      <c r="R168" s="197"/>
      <c r="S168" s="198"/>
      <c r="T168" s="34"/>
      <c r="U168" s="34"/>
      <c r="V168" s="35" t="s">
        <v>66</v>
      </c>
      <c r="W168" s="192">
        <v>28</v>
      </c>
      <c r="X168" s="193">
        <f>IFERROR(IF(W168="","",W168),"")</f>
        <v>28</v>
      </c>
      <c r="Y168" s="36">
        <f>IFERROR(IF(W168="","",W168*0.01788),"")</f>
        <v>0.50063999999999997</v>
      </c>
      <c r="Z168" s="56"/>
      <c r="AA168" s="57"/>
      <c r="AE168" s="67"/>
      <c r="BB168" s="128" t="s">
        <v>75</v>
      </c>
      <c r="BL168" s="67">
        <f>IFERROR(W168*I168,"0")</f>
        <v>94.864000000000004</v>
      </c>
      <c r="BM168" s="67">
        <f>IFERROR(X168*I168,"0")</f>
        <v>94.864000000000004</v>
      </c>
      <c r="BN168" s="67">
        <f>IFERROR(W168/J168,"0")</f>
        <v>0.4</v>
      </c>
      <c r="BO168" s="67">
        <f>IFERROR(X168/J168,"0")</f>
        <v>0.4</v>
      </c>
    </row>
    <row r="169" spans="1:67" x14ac:dyDescent="0.2">
      <c r="A169" s="206"/>
      <c r="B169" s="205"/>
      <c r="C169" s="205"/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7"/>
      <c r="O169" s="214" t="s">
        <v>67</v>
      </c>
      <c r="P169" s="215"/>
      <c r="Q169" s="215"/>
      <c r="R169" s="215"/>
      <c r="S169" s="215"/>
      <c r="T169" s="215"/>
      <c r="U169" s="216"/>
      <c r="V169" s="37" t="s">
        <v>66</v>
      </c>
      <c r="W169" s="194">
        <f>IFERROR(SUM(W167:W168),"0")</f>
        <v>28</v>
      </c>
      <c r="X169" s="194">
        <f>IFERROR(SUM(X167:X168),"0")</f>
        <v>28</v>
      </c>
      <c r="Y169" s="194">
        <f>IFERROR(IF(Y167="",0,Y167),"0")+IFERROR(IF(Y168="",0,Y168),"0")</f>
        <v>0.50063999999999997</v>
      </c>
      <c r="Z169" s="195"/>
      <c r="AA169" s="195"/>
    </row>
    <row r="170" spans="1:67" x14ac:dyDescent="0.2">
      <c r="A170" s="205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07"/>
      <c r="O170" s="214" t="s">
        <v>67</v>
      </c>
      <c r="P170" s="215"/>
      <c r="Q170" s="215"/>
      <c r="R170" s="215"/>
      <c r="S170" s="215"/>
      <c r="T170" s="215"/>
      <c r="U170" s="216"/>
      <c r="V170" s="37" t="s">
        <v>68</v>
      </c>
      <c r="W170" s="194">
        <f>IFERROR(SUMPRODUCT(W167:W168*H167:H168),"0")</f>
        <v>84</v>
      </c>
      <c r="X170" s="194">
        <f>IFERROR(SUMPRODUCT(X167:X168*H167:H168),"0")</f>
        <v>84</v>
      </c>
      <c r="Y170" s="37"/>
      <c r="Z170" s="195"/>
      <c r="AA170" s="195"/>
    </row>
    <row r="171" spans="1:67" ht="16.5" customHeight="1" x14ac:dyDescent="0.25">
      <c r="A171" s="204" t="s">
        <v>232</v>
      </c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186"/>
      <c r="AA171" s="186"/>
    </row>
    <row r="172" spans="1:67" ht="14.25" customHeight="1" x14ac:dyDescent="0.25">
      <c r="A172" s="208" t="s">
        <v>232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5"/>
      <c r="AA172" s="185"/>
    </row>
    <row r="173" spans="1:67" ht="27" customHeight="1" x14ac:dyDescent="0.25">
      <c r="A173" s="54" t="s">
        <v>233</v>
      </c>
      <c r="B173" s="54" t="s">
        <v>234</v>
      </c>
      <c r="C173" s="31">
        <v>4301133002</v>
      </c>
      <c r="D173" s="199">
        <v>4607111035783</v>
      </c>
      <c r="E173" s="198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197"/>
      <c r="Q173" s="197"/>
      <c r="R173" s="197"/>
      <c r="S173" s="198"/>
      <c r="T173" s="34"/>
      <c r="U173" s="34"/>
      <c r="V173" s="35" t="s">
        <v>66</v>
      </c>
      <c r="W173" s="192">
        <v>18</v>
      </c>
      <c r="X173" s="193">
        <f>IFERROR(IF(W173="","",W173),"")</f>
        <v>18</v>
      </c>
      <c r="Y173" s="36">
        <f>IFERROR(IF(W173="","",W173*0.01157),"")</f>
        <v>0.20826</v>
      </c>
      <c r="Z173" s="56"/>
      <c r="AA173" s="57"/>
      <c r="AE173" s="67"/>
      <c r="BB173" s="129" t="s">
        <v>75</v>
      </c>
      <c r="BL173" s="67">
        <f>IFERROR(W173*I173,"0")</f>
        <v>38.160000000000004</v>
      </c>
      <c r="BM173" s="67">
        <f>IFERROR(X173*I173,"0")</f>
        <v>38.160000000000004</v>
      </c>
      <c r="BN173" s="67">
        <f>IFERROR(W173/J173,"0")</f>
        <v>0.25</v>
      </c>
      <c r="BO173" s="67">
        <f>IFERROR(X173/J173,"0")</f>
        <v>0.25</v>
      </c>
    </row>
    <row r="174" spans="1:67" x14ac:dyDescent="0.2">
      <c r="A174" s="206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7"/>
      <c r="O174" s="214" t="s">
        <v>67</v>
      </c>
      <c r="P174" s="215"/>
      <c r="Q174" s="215"/>
      <c r="R174" s="215"/>
      <c r="S174" s="215"/>
      <c r="T174" s="215"/>
      <c r="U174" s="216"/>
      <c r="V174" s="37" t="s">
        <v>66</v>
      </c>
      <c r="W174" s="194">
        <f>IFERROR(SUM(W173:W173),"0")</f>
        <v>18</v>
      </c>
      <c r="X174" s="194">
        <f>IFERROR(SUM(X173:X173),"0")</f>
        <v>18</v>
      </c>
      <c r="Y174" s="194">
        <f>IFERROR(IF(Y173="",0,Y173),"0")</f>
        <v>0.20826</v>
      </c>
      <c r="Z174" s="195"/>
      <c r="AA174" s="195"/>
    </row>
    <row r="175" spans="1:67" x14ac:dyDescent="0.2">
      <c r="A175" s="205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07"/>
      <c r="O175" s="214" t="s">
        <v>67</v>
      </c>
      <c r="P175" s="215"/>
      <c r="Q175" s="215"/>
      <c r="R175" s="215"/>
      <c r="S175" s="215"/>
      <c r="T175" s="215"/>
      <c r="U175" s="216"/>
      <c r="V175" s="37" t="s">
        <v>68</v>
      </c>
      <c r="W175" s="194">
        <f>IFERROR(SUMPRODUCT(W173:W173*H173:H173),"0")</f>
        <v>28.8</v>
      </c>
      <c r="X175" s="194">
        <f>IFERROR(SUMPRODUCT(X173:X173*H173:H173),"0")</f>
        <v>28.8</v>
      </c>
      <c r="Y175" s="37"/>
      <c r="Z175" s="195"/>
      <c r="AA175" s="195"/>
    </row>
    <row r="176" spans="1:67" ht="16.5" customHeight="1" x14ac:dyDescent="0.25">
      <c r="A176" s="204" t="s">
        <v>226</v>
      </c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5"/>
      <c r="W176" s="205"/>
      <c r="X176" s="205"/>
      <c r="Y176" s="205"/>
      <c r="Z176" s="186"/>
      <c r="AA176" s="186"/>
    </row>
    <row r="177" spans="1:67" ht="14.25" customHeight="1" x14ac:dyDescent="0.25">
      <c r="A177" s="208" t="s">
        <v>235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5"/>
      <c r="AA177" s="185"/>
    </row>
    <row r="178" spans="1:67" ht="27" customHeight="1" x14ac:dyDescent="0.25">
      <c r="A178" s="54" t="s">
        <v>236</v>
      </c>
      <c r="B178" s="54" t="s">
        <v>237</v>
      </c>
      <c r="C178" s="31">
        <v>4301051319</v>
      </c>
      <c r="D178" s="199">
        <v>4680115881204</v>
      </c>
      <c r="E178" s="198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197"/>
      <c r="Q178" s="197"/>
      <c r="R178" s="197"/>
      <c r="S178" s="198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x14ac:dyDescent="0.2">
      <c r="A179" s="206"/>
      <c r="B179" s="205"/>
      <c r="C179" s="205"/>
      <c r="D179" s="205"/>
      <c r="E179" s="205"/>
      <c r="F179" s="205"/>
      <c r="G179" s="205"/>
      <c r="H179" s="205"/>
      <c r="I179" s="205"/>
      <c r="J179" s="205"/>
      <c r="K179" s="205"/>
      <c r="L179" s="205"/>
      <c r="M179" s="205"/>
      <c r="N179" s="207"/>
      <c r="O179" s="214" t="s">
        <v>67</v>
      </c>
      <c r="P179" s="215"/>
      <c r="Q179" s="215"/>
      <c r="R179" s="215"/>
      <c r="S179" s="215"/>
      <c r="T179" s="215"/>
      <c r="U179" s="216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x14ac:dyDescent="0.2">
      <c r="A180" s="205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7"/>
      <c r="O180" s="214" t="s">
        <v>67</v>
      </c>
      <c r="P180" s="215"/>
      <c r="Q180" s="215"/>
      <c r="R180" s="215"/>
      <c r="S180" s="215"/>
      <c r="T180" s="215"/>
      <c r="U180" s="216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customHeight="1" x14ac:dyDescent="0.25">
      <c r="A181" s="204" t="s">
        <v>240</v>
      </c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5"/>
      <c r="W181" s="205"/>
      <c r="X181" s="205"/>
      <c r="Y181" s="205"/>
      <c r="Z181" s="186"/>
      <c r="AA181" s="186"/>
    </row>
    <row r="182" spans="1:67" ht="14.25" customHeight="1" x14ac:dyDescent="0.25">
      <c r="A182" s="208" t="s">
        <v>71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5"/>
      <c r="AA182" s="185"/>
    </row>
    <row r="183" spans="1:67" ht="27" customHeight="1" x14ac:dyDescent="0.25">
      <c r="A183" s="54" t="s">
        <v>241</v>
      </c>
      <c r="B183" s="54" t="s">
        <v>242</v>
      </c>
      <c r="C183" s="31">
        <v>4301132079</v>
      </c>
      <c r="D183" s="199">
        <v>4607111038487</v>
      </c>
      <c r="E183" s="198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197"/>
      <c r="Q183" s="197"/>
      <c r="R183" s="197"/>
      <c r="S183" s="198"/>
      <c r="T183" s="34"/>
      <c r="U183" s="34"/>
      <c r="V183" s="35" t="s">
        <v>66</v>
      </c>
      <c r="W183" s="192">
        <v>14</v>
      </c>
      <c r="X183" s="193">
        <f>IFERROR(IF(W183="","",W183),"")</f>
        <v>14</v>
      </c>
      <c r="Y183" s="36">
        <f>IFERROR(IF(W183="","",W183*0.01788),"")</f>
        <v>0.25031999999999999</v>
      </c>
      <c r="Z183" s="56"/>
      <c r="AA183" s="57"/>
      <c r="AE183" s="67"/>
      <c r="BB183" s="131" t="s">
        <v>75</v>
      </c>
      <c r="BL183" s="67">
        <f>IFERROR(W183*I183,"0")</f>
        <v>52.304000000000002</v>
      </c>
      <c r="BM183" s="67">
        <f>IFERROR(X183*I183,"0")</f>
        <v>52.304000000000002</v>
      </c>
      <c r="BN183" s="67">
        <f>IFERROR(W183/J183,"0")</f>
        <v>0.2</v>
      </c>
      <c r="BO183" s="67">
        <f>IFERROR(X183/J183,"0")</f>
        <v>0.2</v>
      </c>
    </row>
    <row r="184" spans="1:67" x14ac:dyDescent="0.2">
      <c r="A184" s="206"/>
      <c r="B184" s="205"/>
      <c r="C184" s="205"/>
      <c r="D184" s="205"/>
      <c r="E184" s="205"/>
      <c r="F184" s="205"/>
      <c r="G184" s="205"/>
      <c r="H184" s="205"/>
      <c r="I184" s="205"/>
      <c r="J184" s="205"/>
      <c r="K184" s="205"/>
      <c r="L184" s="205"/>
      <c r="M184" s="205"/>
      <c r="N184" s="207"/>
      <c r="O184" s="214" t="s">
        <v>67</v>
      </c>
      <c r="P184" s="215"/>
      <c r="Q184" s="215"/>
      <c r="R184" s="215"/>
      <c r="S184" s="215"/>
      <c r="T184" s="215"/>
      <c r="U184" s="216"/>
      <c r="V184" s="37" t="s">
        <v>66</v>
      </c>
      <c r="W184" s="194">
        <f>IFERROR(SUM(W183:W183),"0")</f>
        <v>14</v>
      </c>
      <c r="X184" s="194">
        <f>IFERROR(SUM(X183:X183),"0")</f>
        <v>14</v>
      </c>
      <c r="Y184" s="194">
        <f>IFERROR(IF(Y183="",0,Y183),"0")</f>
        <v>0.25031999999999999</v>
      </c>
      <c r="Z184" s="195"/>
      <c r="AA184" s="195"/>
    </row>
    <row r="185" spans="1:67" x14ac:dyDescent="0.2">
      <c r="A185" s="205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07"/>
      <c r="O185" s="214" t="s">
        <v>67</v>
      </c>
      <c r="P185" s="215"/>
      <c r="Q185" s="215"/>
      <c r="R185" s="215"/>
      <c r="S185" s="215"/>
      <c r="T185" s="215"/>
      <c r="U185" s="216"/>
      <c r="V185" s="37" t="s">
        <v>68</v>
      </c>
      <c r="W185" s="194">
        <f>IFERROR(SUMPRODUCT(W183:W183*H183:H183),"0")</f>
        <v>42</v>
      </c>
      <c r="X185" s="194">
        <f>IFERROR(SUMPRODUCT(X183:X183*H183:H183),"0")</f>
        <v>42</v>
      </c>
      <c r="Y185" s="37"/>
      <c r="Z185" s="195"/>
      <c r="AA185" s="195"/>
    </row>
    <row r="186" spans="1:67" ht="27.75" customHeight="1" x14ac:dyDescent="0.2">
      <c r="A186" s="266" t="s">
        <v>243</v>
      </c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67"/>
      <c r="P186" s="267"/>
      <c r="Q186" s="267"/>
      <c r="R186" s="267"/>
      <c r="S186" s="267"/>
      <c r="T186" s="267"/>
      <c r="U186" s="267"/>
      <c r="V186" s="267"/>
      <c r="W186" s="267"/>
      <c r="X186" s="267"/>
      <c r="Y186" s="267"/>
      <c r="Z186" s="48"/>
      <c r="AA186" s="48"/>
    </row>
    <row r="187" spans="1:67" ht="16.5" customHeight="1" x14ac:dyDescent="0.25">
      <c r="A187" s="204" t="s">
        <v>244</v>
      </c>
      <c r="B187" s="205"/>
      <c r="C187" s="205"/>
      <c r="D187" s="205"/>
      <c r="E187" s="205"/>
      <c r="F187" s="205"/>
      <c r="G187" s="205"/>
      <c r="H187" s="205"/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5"/>
      <c r="W187" s="205"/>
      <c r="X187" s="205"/>
      <c r="Y187" s="205"/>
      <c r="Z187" s="186"/>
      <c r="AA187" s="186"/>
    </row>
    <row r="188" spans="1:67" ht="14.25" customHeight="1" x14ac:dyDescent="0.25">
      <c r="A188" s="208" t="s">
        <v>61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5"/>
      <c r="AA188" s="185"/>
    </row>
    <row r="189" spans="1:67" ht="16.5" customHeight="1" x14ac:dyDescent="0.25">
      <c r="A189" s="54" t="s">
        <v>245</v>
      </c>
      <c r="B189" s="54" t="s">
        <v>246</v>
      </c>
      <c r="C189" s="31">
        <v>4301070913</v>
      </c>
      <c r="D189" s="199">
        <v>4607111036957</v>
      </c>
      <c r="E189" s="198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197"/>
      <c r="Q189" s="197"/>
      <c r="R189" s="197"/>
      <c r="S189" s="198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x14ac:dyDescent="0.2">
      <c r="A190" s="206"/>
      <c r="B190" s="205"/>
      <c r="C190" s="205"/>
      <c r="D190" s="205"/>
      <c r="E190" s="205"/>
      <c r="F190" s="205"/>
      <c r="G190" s="205"/>
      <c r="H190" s="205"/>
      <c r="I190" s="205"/>
      <c r="J190" s="205"/>
      <c r="K190" s="205"/>
      <c r="L190" s="205"/>
      <c r="M190" s="205"/>
      <c r="N190" s="207"/>
      <c r="O190" s="214" t="s">
        <v>67</v>
      </c>
      <c r="P190" s="215"/>
      <c r="Q190" s="215"/>
      <c r="R190" s="215"/>
      <c r="S190" s="215"/>
      <c r="T190" s="215"/>
      <c r="U190" s="216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x14ac:dyDescent="0.2">
      <c r="A191" s="205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07"/>
      <c r="O191" s="214" t="s">
        <v>67</v>
      </c>
      <c r="P191" s="215"/>
      <c r="Q191" s="215"/>
      <c r="R191" s="215"/>
      <c r="S191" s="215"/>
      <c r="T191" s="215"/>
      <c r="U191" s="216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customHeight="1" x14ac:dyDescent="0.25">
      <c r="A192" s="204" t="s">
        <v>247</v>
      </c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05"/>
      <c r="O192" s="205"/>
      <c r="P192" s="205"/>
      <c r="Q192" s="205"/>
      <c r="R192" s="205"/>
      <c r="S192" s="205"/>
      <c r="T192" s="205"/>
      <c r="U192" s="205"/>
      <c r="V192" s="205"/>
      <c r="W192" s="205"/>
      <c r="X192" s="205"/>
      <c r="Y192" s="205"/>
      <c r="Z192" s="186"/>
      <c r="AA192" s="186"/>
    </row>
    <row r="193" spans="1:67" ht="14.25" customHeight="1" x14ac:dyDescent="0.25">
      <c r="A193" s="208" t="s">
        <v>61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5"/>
      <c r="AA193" s="185"/>
    </row>
    <row r="194" spans="1:67" ht="16.5" customHeight="1" x14ac:dyDescent="0.25">
      <c r="A194" s="54" t="s">
        <v>248</v>
      </c>
      <c r="B194" s="54" t="s">
        <v>249</v>
      </c>
      <c r="C194" s="31">
        <v>4301070948</v>
      </c>
      <c r="D194" s="199">
        <v>4607111037022</v>
      </c>
      <c r="E194" s="198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7"/>
      <c r="Q194" s="197"/>
      <c r="R194" s="197"/>
      <c r="S194" s="198"/>
      <c r="T194" s="34"/>
      <c r="U194" s="34"/>
      <c r="V194" s="35" t="s">
        <v>66</v>
      </c>
      <c r="W194" s="192">
        <v>0</v>
      </c>
      <c r="X194" s="193">
        <f>IFERROR(IF(W194="","",W194),"")</f>
        <v>0</v>
      </c>
      <c r="Y194" s="36">
        <f>IFERROR(IF(W194="","",W194*0.0155),"")</f>
        <v>0</v>
      </c>
      <c r="Z194" s="56"/>
      <c r="AA194" s="57"/>
      <c r="AE194" s="67"/>
      <c r="BB194" s="133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27" customHeight="1" x14ac:dyDescent="0.25">
      <c r="A195" s="54" t="s">
        <v>250</v>
      </c>
      <c r="B195" s="54" t="s">
        <v>251</v>
      </c>
      <c r="C195" s="31">
        <v>4301070990</v>
      </c>
      <c r="D195" s="199">
        <v>4607111038494</v>
      </c>
      <c r="E195" s="198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7"/>
      <c r="Q195" s="197"/>
      <c r="R195" s="197"/>
      <c r="S195" s="198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252</v>
      </c>
      <c r="B196" s="54" t="s">
        <v>253</v>
      </c>
      <c r="C196" s="31">
        <v>4301070966</v>
      </c>
      <c r="D196" s="199">
        <v>4607111038135</v>
      </c>
      <c r="E196" s="198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7"/>
      <c r="Q196" s="197"/>
      <c r="R196" s="197"/>
      <c r="S196" s="198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x14ac:dyDescent="0.2">
      <c r="A197" s="206"/>
      <c r="B197" s="205"/>
      <c r="C197" s="205"/>
      <c r="D197" s="205"/>
      <c r="E197" s="205"/>
      <c r="F197" s="205"/>
      <c r="G197" s="205"/>
      <c r="H197" s="205"/>
      <c r="I197" s="205"/>
      <c r="J197" s="205"/>
      <c r="K197" s="205"/>
      <c r="L197" s="205"/>
      <c r="M197" s="205"/>
      <c r="N197" s="207"/>
      <c r="O197" s="214" t="s">
        <v>67</v>
      </c>
      <c r="P197" s="215"/>
      <c r="Q197" s="215"/>
      <c r="R197" s="215"/>
      <c r="S197" s="215"/>
      <c r="T197" s="215"/>
      <c r="U197" s="216"/>
      <c r="V197" s="37" t="s">
        <v>66</v>
      </c>
      <c r="W197" s="194">
        <f>IFERROR(SUM(W194:W196),"0")</f>
        <v>0</v>
      </c>
      <c r="X197" s="194">
        <f>IFERROR(SUM(X194:X196),"0")</f>
        <v>0</v>
      </c>
      <c r="Y197" s="194">
        <f>IFERROR(IF(Y194="",0,Y194),"0")+IFERROR(IF(Y195="",0,Y195),"0")+IFERROR(IF(Y196="",0,Y196),"0")</f>
        <v>0</v>
      </c>
      <c r="Z197" s="195"/>
      <c r="AA197" s="195"/>
    </row>
    <row r="198" spans="1:67" x14ac:dyDescent="0.2">
      <c r="A198" s="205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07"/>
      <c r="O198" s="214" t="s">
        <v>67</v>
      </c>
      <c r="P198" s="215"/>
      <c r="Q198" s="215"/>
      <c r="R198" s="215"/>
      <c r="S198" s="215"/>
      <c r="T198" s="215"/>
      <c r="U198" s="216"/>
      <c r="V198" s="37" t="s">
        <v>68</v>
      </c>
      <c r="W198" s="194">
        <f>IFERROR(SUMPRODUCT(W194:W196*H194:H196),"0")</f>
        <v>0</v>
      </c>
      <c r="X198" s="194">
        <f>IFERROR(SUMPRODUCT(X194:X196*H194:H196),"0")</f>
        <v>0</v>
      </c>
      <c r="Y198" s="37"/>
      <c r="Z198" s="195"/>
      <c r="AA198" s="195"/>
    </row>
    <row r="199" spans="1:67" ht="16.5" customHeight="1" x14ac:dyDescent="0.25">
      <c r="A199" s="204" t="s">
        <v>254</v>
      </c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05"/>
      <c r="O199" s="205"/>
      <c r="P199" s="205"/>
      <c r="Q199" s="205"/>
      <c r="R199" s="205"/>
      <c r="S199" s="205"/>
      <c r="T199" s="205"/>
      <c r="U199" s="205"/>
      <c r="V199" s="205"/>
      <c r="W199" s="205"/>
      <c r="X199" s="205"/>
      <c r="Y199" s="205"/>
      <c r="Z199" s="186"/>
      <c r="AA199" s="186"/>
    </row>
    <row r="200" spans="1:67" ht="14.25" customHeight="1" x14ac:dyDescent="0.25">
      <c r="A200" s="208" t="s">
        <v>61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5"/>
      <c r="AA200" s="185"/>
    </row>
    <row r="201" spans="1:67" ht="27" customHeight="1" x14ac:dyDescent="0.25">
      <c r="A201" s="54" t="s">
        <v>255</v>
      </c>
      <c r="B201" s="54" t="s">
        <v>256</v>
      </c>
      <c r="C201" s="31">
        <v>4301070996</v>
      </c>
      <c r="D201" s="199">
        <v>4607111038654</v>
      </c>
      <c r="E201" s="198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7"/>
      <c r="Q201" s="197"/>
      <c r="R201" s="197"/>
      <c r="S201" s="198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customHeight="1" x14ac:dyDescent="0.25">
      <c r="A202" s="54" t="s">
        <v>257</v>
      </c>
      <c r="B202" s="54" t="s">
        <v>258</v>
      </c>
      <c r="C202" s="31">
        <v>4301070997</v>
      </c>
      <c r="D202" s="199">
        <v>4607111038586</v>
      </c>
      <c r="E202" s="198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7"/>
      <c r="Q202" s="197"/>
      <c r="R202" s="197"/>
      <c r="S202" s="198"/>
      <c r="T202" s="34"/>
      <c r="U202" s="34"/>
      <c r="V202" s="35" t="s">
        <v>66</v>
      </c>
      <c r="W202" s="192">
        <v>0</v>
      </c>
      <c r="X202" s="193">
        <f t="shared" si="18"/>
        <v>0</v>
      </c>
      <c r="Y202" s="36">
        <f t="shared" si="19"/>
        <v>0</v>
      </c>
      <c r="Z202" s="56"/>
      <c r="AA202" s="57"/>
      <c r="AE202" s="67"/>
      <c r="BB202" s="137" t="s">
        <v>1</v>
      </c>
      <c r="BL202" s="67">
        <f t="shared" si="20"/>
        <v>0</v>
      </c>
      <c r="BM202" s="67">
        <f t="shared" si="21"/>
        <v>0</v>
      </c>
      <c r="BN202" s="67">
        <f t="shared" si="22"/>
        <v>0</v>
      </c>
      <c r="BO202" s="67">
        <f t="shared" si="23"/>
        <v>0</v>
      </c>
    </row>
    <row r="203" spans="1:67" ht="27" customHeight="1" x14ac:dyDescent="0.25">
      <c r="A203" s="54" t="s">
        <v>259</v>
      </c>
      <c r="B203" s="54" t="s">
        <v>260</v>
      </c>
      <c r="C203" s="31">
        <v>4301070962</v>
      </c>
      <c r="D203" s="199">
        <v>4607111038609</v>
      </c>
      <c r="E203" s="198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7"/>
      <c r="Q203" s="197"/>
      <c r="R203" s="197"/>
      <c r="S203" s="198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4301070963</v>
      </c>
      <c r="D204" s="199">
        <v>4607111038630</v>
      </c>
      <c r="E204" s="198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7"/>
      <c r="Q204" s="197"/>
      <c r="R204" s="197"/>
      <c r="S204" s="198"/>
      <c r="T204" s="34"/>
      <c r="U204" s="34"/>
      <c r="V204" s="35" t="s">
        <v>66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263</v>
      </c>
      <c r="B205" s="54" t="s">
        <v>264</v>
      </c>
      <c r="C205" s="31">
        <v>4301070959</v>
      </c>
      <c r="D205" s="199">
        <v>4607111038616</v>
      </c>
      <c r="E205" s="198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7"/>
      <c r="Q205" s="197"/>
      <c r="R205" s="197"/>
      <c r="S205" s="198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4301070960</v>
      </c>
      <c r="D206" s="199">
        <v>4607111038623</v>
      </c>
      <c r="E206" s="198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7"/>
      <c r="Q206" s="197"/>
      <c r="R206" s="197"/>
      <c r="S206" s="198"/>
      <c r="T206" s="34"/>
      <c r="U206" s="34"/>
      <c r="V206" s="35" t="s">
        <v>66</v>
      </c>
      <c r="W206" s="192">
        <v>12</v>
      </c>
      <c r="X206" s="193">
        <f t="shared" si="18"/>
        <v>12</v>
      </c>
      <c r="Y206" s="36">
        <f t="shared" si="19"/>
        <v>0.186</v>
      </c>
      <c r="Z206" s="56"/>
      <c r="AA206" s="57"/>
      <c r="AE206" s="67"/>
      <c r="BB206" s="141" t="s">
        <v>1</v>
      </c>
      <c r="BL206" s="67">
        <f t="shared" si="20"/>
        <v>70.44</v>
      </c>
      <c r="BM206" s="67">
        <f t="shared" si="21"/>
        <v>70.44</v>
      </c>
      <c r="BN206" s="67">
        <f t="shared" si="22"/>
        <v>0.14285714285714285</v>
      </c>
      <c r="BO206" s="67">
        <f t="shared" si="23"/>
        <v>0.14285714285714285</v>
      </c>
    </row>
    <row r="207" spans="1:67" x14ac:dyDescent="0.2">
      <c r="A207" s="206"/>
      <c r="B207" s="205"/>
      <c r="C207" s="205"/>
      <c r="D207" s="205"/>
      <c r="E207" s="205"/>
      <c r="F207" s="205"/>
      <c r="G207" s="205"/>
      <c r="H207" s="205"/>
      <c r="I207" s="205"/>
      <c r="J207" s="205"/>
      <c r="K207" s="205"/>
      <c r="L207" s="205"/>
      <c r="M207" s="205"/>
      <c r="N207" s="207"/>
      <c r="O207" s="214" t="s">
        <v>67</v>
      </c>
      <c r="P207" s="215"/>
      <c r="Q207" s="215"/>
      <c r="R207" s="215"/>
      <c r="S207" s="215"/>
      <c r="T207" s="215"/>
      <c r="U207" s="216"/>
      <c r="V207" s="37" t="s">
        <v>66</v>
      </c>
      <c r="W207" s="194">
        <f>IFERROR(SUM(W201:W206),"0")</f>
        <v>12</v>
      </c>
      <c r="X207" s="194">
        <f>IFERROR(SUM(X201:X206),"0")</f>
        <v>12</v>
      </c>
      <c r="Y207" s="194">
        <f>IFERROR(IF(Y201="",0,Y201),"0")+IFERROR(IF(Y202="",0,Y202),"0")+IFERROR(IF(Y203="",0,Y203),"0")+IFERROR(IF(Y204="",0,Y204),"0")+IFERROR(IF(Y205="",0,Y205),"0")+IFERROR(IF(Y206="",0,Y206),"0")</f>
        <v>0.186</v>
      </c>
      <c r="Z207" s="195"/>
      <c r="AA207" s="195"/>
    </row>
    <row r="208" spans="1:67" x14ac:dyDescent="0.2">
      <c r="A208" s="205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07"/>
      <c r="O208" s="214" t="s">
        <v>67</v>
      </c>
      <c r="P208" s="215"/>
      <c r="Q208" s="215"/>
      <c r="R208" s="215"/>
      <c r="S208" s="215"/>
      <c r="T208" s="215"/>
      <c r="U208" s="216"/>
      <c r="V208" s="37" t="s">
        <v>68</v>
      </c>
      <c r="W208" s="194">
        <f>IFERROR(SUMPRODUCT(W201:W206*H201:H206),"0")</f>
        <v>67.199999999999989</v>
      </c>
      <c r="X208" s="194">
        <f>IFERROR(SUMPRODUCT(X201:X206*H201:H206),"0")</f>
        <v>67.199999999999989</v>
      </c>
      <c r="Y208" s="37"/>
      <c r="Z208" s="195"/>
      <c r="AA208" s="195"/>
    </row>
    <row r="209" spans="1:67" ht="16.5" customHeight="1" x14ac:dyDescent="0.25">
      <c r="A209" s="204" t="s">
        <v>267</v>
      </c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05"/>
      <c r="O209" s="205"/>
      <c r="P209" s="205"/>
      <c r="Q209" s="205"/>
      <c r="R209" s="205"/>
      <c r="S209" s="205"/>
      <c r="T209" s="205"/>
      <c r="U209" s="205"/>
      <c r="V209" s="205"/>
      <c r="W209" s="205"/>
      <c r="X209" s="205"/>
      <c r="Y209" s="205"/>
      <c r="Z209" s="186"/>
      <c r="AA209" s="186"/>
    </row>
    <row r="210" spans="1:67" ht="14.25" customHeight="1" x14ac:dyDescent="0.25">
      <c r="A210" s="208" t="s">
        <v>61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5"/>
      <c r="AA210" s="185"/>
    </row>
    <row r="211" spans="1:67" ht="27" customHeight="1" x14ac:dyDescent="0.25">
      <c r="A211" s="54" t="s">
        <v>268</v>
      </c>
      <c r="B211" s="54" t="s">
        <v>269</v>
      </c>
      <c r="C211" s="31">
        <v>4301070915</v>
      </c>
      <c r="D211" s="199">
        <v>4607111035882</v>
      </c>
      <c r="E211" s="198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7"/>
      <c r="Q211" s="197"/>
      <c r="R211" s="197"/>
      <c r="S211" s="198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customHeight="1" x14ac:dyDescent="0.25">
      <c r="A212" s="54" t="s">
        <v>270</v>
      </c>
      <c r="B212" s="54" t="s">
        <v>271</v>
      </c>
      <c r="C212" s="31">
        <v>4301070921</v>
      </c>
      <c r="D212" s="199">
        <v>4607111035905</v>
      </c>
      <c r="E212" s="198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7"/>
      <c r="Q212" s="197"/>
      <c r="R212" s="197"/>
      <c r="S212" s="198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272</v>
      </c>
      <c r="B213" s="54" t="s">
        <v>273</v>
      </c>
      <c r="C213" s="31">
        <v>4301070917</v>
      </c>
      <c r="D213" s="199">
        <v>4607111035912</v>
      </c>
      <c r="E213" s="198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7"/>
      <c r="Q213" s="197"/>
      <c r="R213" s="197"/>
      <c r="S213" s="198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9">
        <v>4607111035929</v>
      </c>
      <c r="E214" s="198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7"/>
      <c r="Q214" s="197"/>
      <c r="R214" s="197"/>
      <c r="S214" s="198"/>
      <c r="T214" s="34"/>
      <c r="U214" s="34"/>
      <c r="V214" s="35" t="s">
        <v>66</v>
      </c>
      <c r="W214" s="192">
        <v>12</v>
      </c>
      <c r="X214" s="193">
        <f>IFERROR(IF(W214="","",W214),"")</f>
        <v>12</v>
      </c>
      <c r="Y214" s="36">
        <f>IFERROR(IF(W214="","",W214*0.0155),"")</f>
        <v>0.186</v>
      </c>
      <c r="Z214" s="56"/>
      <c r="AA214" s="57"/>
      <c r="AE214" s="67"/>
      <c r="BB214" s="145" t="s">
        <v>1</v>
      </c>
      <c r="BL214" s="67">
        <f>IFERROR(W214*I214,"0")</f>
        <v>89.64</v>
      </c>
      <c r="BM214" s="67">
        <f>IFERROR(X214*I214,"0")</f>
        <v>89.64</v>
      </c>
      <c r="BN214" s="67">
        <f>IFERROR(W214/J214,"0")</f>
        <v>0.14285714285714285</v>
      </c>
      <c r="BO214" s="67">
        <f>IFERROR(X214/J214,"0")</f>
        <v>0.14285714285714285</v>
      </c>
    </row>
    <row r="215" spans="1:67" x14ac:dyDescent="0.2">
      <c r="A215" s="206"/>
      <c r="B215" s="205"/>
      <c r="C215" s="205"/>
      <c r="D215" s="205"/>
      <c r="E215" s="205"/>
      <c r="F215" s="205"/>
      <c r="G215" s="205"/>
      <c r="H215" s="205"/>
      <c r="I215" s="205"/>
      <c r="J215" s="205"/>
      <c r="K215" s="205"/>
      <c r="L215" s="205"/>
      <c r="M215" s="205"/>
      <c r="N215" s="207"/>
      <c r="O215" s="214" t="s">
        <v>67</v>
      </c>
      <c r="P215" s="215"/>
      <c r="Q215" s="215"/>
      <c r="R215" s="215"/>
      <c r="S215" s="215"/>
      <c r="T215" s="215"/>
      <c r="U215" s="216"/>
      <c r="V215" s="37" t="s">
        <v>66</v>
      </c>
      <c r="W215" s="194">
        <f>IFERROR(SUM(W211:W214),"0")</f>
        <v>12</v>
      </c>
      <c r="X215" s="194">
        <f>IFERROR(SUM(X211:X214),"0")</f>
        <v>12</v>
      </c>
      <c r="Y215" s="194">
        <f>IFERROR(IF(Y211="",0,Y211),"0")+IFERROR(IF(Y212="",0,Y212),"0")+IFERROR(IF(Y213="",0,Y213),"0")+IFERROR(IF(Y214="",0,Y214),"0")</f>
        <v>0.186</v>
      </c>
      <c r="Z215" s="195"/>
      <c r="AA215" s="195"/>
    </row>
    <row r="216" spans="1:67" x14ac:dyDescent="0.2">
      <c r="A216" s="205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07"/>
      <c r="O216" s="214" t="s">
        <v>67</v>
      </c>
      <c r="P216" s="215"/>
      <c r="Q216" s="215"/>
      <c r="R216" s="215"/>
      <c r="S216" s="215"/>
      <c r="T216" s="215"/>
      <c r="U216" s="216"/>
      <c r="V216" s="37" t="s">
        <v>68</v>
      </c>
      <c r="W216" s="194">
        <f>IFERROR(SUMPRODUCT(W211:W214*H211:H214),"0")</f>
        <v>86.4</v>
      </c>
      <c r="X216" s="194">
        <f>IFERROR(SUMPRODUCT(X211:X214*H211:H214),"0")</f>
        <v>86.4</v>
      </c>
      <c r="Y216" s="37"/>
      <c r="Z216" s="195"/>
      <c r="AA216" s="195"/>
    </row>
    <row r="217" spans="1:67" ht="16.5" customHeight="1" x14ac:dyDescent="0.25">
      <c r="A217" s="204" t="s">
        <v>276</v>
      </c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205"/>
      <c r="Z217" s="186"/>
      <c r="AA217" s="186"/>
    </row>
    <row r="218" spans="1:67" ht="14.25" customHeight="1" x14ac:dyDescent="0.25">
      <c r="A218" s="208" t="s">
        <v>235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5"/>
      <c r="AA218" s="185"/>
    </row>
    <row r="219" spans="1:67" ht="27" customHeight="1" x14ac:dyDescent="0.25">
      <c r="A219" s="54" t="s">
        <v>277</v>
      </c>
      <c r="B219" s="54" t="s">
        <v>278</v>
      </c>
      <c r="C219" s="31">
        <v>4301051320</v>
      </c>
      <c r="D219" s="199">
        <v>4680115881334</v>
      </c>
      <c r="E219" s="198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7"/>
      <c r="Q219" s="197"/>
      <c r="R219" s="197"/>
      <c r="S219" s="198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x14ac:dyDescent="0.2">
      <c r="A220" s="206"/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7"/>
      <c r="O220" s="214" t="s">
        <v>67</v>
      </c>
      <c r="P220" s="215"/>
      <c r="Q220" s="215"/>
      <c r="R220" s="215"/>
      <c r="S220" s="215"/>
      <c r="T220" s="215"/>
      <c r="U220" s="216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x14ac:dyDescent="0.2">
      <c r="A221" s="205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7"/>
      <c r="O221" s="214" t="s">
        <v>67</v>
      </c>
      <c r="P221" s="215"/>
      <c r="Q221" s="215"/>
      <c r="R221" s="215"/>
      <c r="S221" s="215"/>
      <c r="T221" s="215"/>
      <c r="U221" s="216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customHeight="1" x14ac:dyDescent="0.25">
      <c r="A222" s="204" t="s">
        <v>279</v>
      </c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05"/>
      <c r="O222" s="205"/>
      <c r="P222" s="205"/>
      <c r="Q222" s="205"/>
      <c r="R222" s="205"/>
      <c r="S222" s="205"/>
      <c r="T222" s="205"/>
      <c r="U222" s="205"/>
      <c r="V222" s="205"/>
      <c r="W222" s="205"/>
      <c r="X222" s="205"/>
      <c r="Y222" s="205"/>
      <c r="Z222" s="186"/>
      <c r="AA222" s="186"/>
    </row>
    <row r="223" spans="1:67" ht="14.25" customHeight="1" x14ac:dyDescent="0.25">
      <c r="A223" s="208" t="s">
        <v>61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5"/>
      <c r="AA223" s="185"/>
    </row>
    <row r="224" spans="1:67" ht="16.5" customHeight="1" x14ac:dyDescent="0.25">
      <c r="A224" s="54" t="s">
        <v>280</v>
      </c>
      <c r="B224" s="54" t="s">
        <v>281</v>
      </c>
      <c r="C224" s="31">
        <v>4301071033</v>
      </c>
      <c r="D224" s="199">
        <v>4607111035332</v>
      </c>
      <c r="E224" s="198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6" t="s">
        <v>282</v>
      </c>
      <c r="P224" s="197"/>
      <c r="Q224" s="197"/>
      <c r="R224" s="197"/>
      <c r="S224" s="198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customHeight="1" x14ac:dyDescent="0.25">
      <c r="A225" s="54" t="s">
        <v>283</v>
      </c>
      <c r="B225" s="54" t="s">
        <v>284</v>
      </c>
      <c r="C225" s="31">
        <v>4301071000</v>
      </c>
      <c r="D225" s="199">
        <v>4607111038708</v>
      </c>
      <c r="E225" s="198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7"/>
      <c r="Q225" s="197"/>
      <c r="R225" s="197"/>
      <c r="S225" s="198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x14ac:dyDescent="0.2">
      <c r="A226" s="206"/>
      <c r="B226" s="205"/>
      <c r="C226" s="205"/>
      <c r="D226" s="205"/>
      <c r="E226" s="205"/>
      <c r="F226" s="205"/>
      <c r="G226" s="205"/>
      <c r="H226" s="205"/>
      <c r="I226" s="205"/>
      <c r="J226" s="205"/>
      <c r="K226" s="205"/>
      <c r="L226" s="205"/>
      <c r="M226" s="205"/>
      <c r="N226" s="207"/>
      <c r="O226" s="214" t="s">
        <v>67</v>
      </c>
      <c r="P226" s="215"/>
      <c r="Q226" s="215"/>
      <c r="R226" s="215"/>
      <c r="S226" s="215"/>
      <c r="T226" s="215"/>
      <c r="U226" s="216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x14ac:dyDescent="0.2">
      <c r="A227" s="205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7"/>
      <c r="O227" s="214" t="s">
        <v>67</v>
      </c>
      <c r="P227" s="215"/>
      <c r="Q227" s="215"/>
      <c r="R227" s="215"/>
      <c r="S227" s="215"/>
      <c r="T227" s="215"/>
      <c r="U227" s="216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customHeight="1" x14ac:dyDescent="0.2">
      <c r="A228" s="266" t="s">
        <v>285</v>
      </c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67"/>
      <c r="P228" s="267"/>
      <c r="Q228" s="267"/>
      <c r="R228" s="267"/>
      <c r="S228" s="267"/>
      <c r="T228" s="267"/>
      <c r="U228" s="267"/>
      <c r="V228" s="267"/>
      <c r="W228" s="267"/>
      <c r="X228" s="267"/>
      <c r="Y228" s="267"/>
      <c r="Z228" s="48"/>
      <c r="AA228" s="48"/>
    </row>
    <row r="229" spans="1:67" ht="16.5" customHeight="1" x14ac:dyDescent="0.25">
      <c r="A229" s="204" t="s">
        <v>286</v>
      </c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186"/>
      <c r="AA229" s="186"/>
    </row>
    <row r="230" spans="1:67" ht="14.25" customHeight="1" x14ac:dyDescent="0.25">
      <c r="A230" s="208" t="s">
        <v>61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5"/>
      <c r="AA230" s="185"/>
    </row>
    <row r="231" spans="1:67" ht="27" customHeight="1" x14ac:dyDescent="0.25">
      <c r="A231" s="54" t="s">
        <v>287</v>
      </c>
      <c r="B231" s="54" t="s">
        <v>288</v>
      </c>
      <c r="C231" s="31">
        <v>4301071029</v>
      </c>
      <c r="D231" s="199">
        <v>4607111035899</v>
      </c>
      <c r="E231" s="198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6" t="s">
        <v>289</v>
      </c>
      <c r="P231" s="197"/>
      <c r="Q231" s="197"/>
      <c r="R231" s="197"/>
      <c r="S231" s="198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06"/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7"/>
      <c r="O232" s="214" t="s">
        <v>67</v>
      </c>
      <c r="P232" s="215"/>
      <c r="Q232" s="215"/>
      <c r="R232" s="215"/>
      <c r="S232" s="215"/>
      <c r="T232" s="215"/>
      <c r="U232" s="216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x14ac:dyDescent="0.2">
      <c r="A233" s="205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07"/>
      <c r="O233" s="214" t="s">
        <v>67</v>
      </c>
      <c r="P233" s="215"/>
      <c r="Q233" s="215"/>
      <c r="R233" s="215"/>
      <c r="S233" s="215"/>
      <c r="T233" s="215"/>
      <c r="U233" s="216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customHeight="1" x14ac:dyDescent="0.25">
      <c r="A234" s="204" t="s">
        <v>290</v>
      </c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05"/>
      <c r="O234" s="205"/>
      <c r="P234" s="205"/>
      <c r="Q234" s="205"/>
      <c r="R234" s="205"/>
      <c r="S234" s="205"/>
      <c r="T234" s="205"/>
      <c r="U234" s="205"/>
      <c r="V234" s="205"/>
      <c r="W234" s="205"/>
      <c r="X234" s="205"/>
      <c r="Y234" s="205"/>
      <c r="Z234" s="186"/>
      <c r="AA234" s="186"/>
    </row>
    <row r="235" spans="1:67" ht="14.25" customHeight="1" x14ac:dyDescent="0.25">
      <c r="A235" s="208" t="s">
        <v>61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5"/>
      <c r="AA235" s="185"/>
    </row>
    <row r="236" spans="1:67" ht="27" customHeight="1" x14ac:dyDescent="0.25">
      <c r="A236" s="54" t="s">
        <v>291</v>
      </c>
      <c r="B236" s="54" t="s">
        <v>292</v>
      </c>
      <c r="C236" s="31">
        <v>4301070870</v>
      </c>
      <c r="D236" s="199">
        <v>4607111036711</v>
      </c>
      <c r="E236" s="198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197"/>
      <c r="Q236" s="197"/>
      <c r="R236" s="197"/>
      <c r="S236" s="198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customHeight="1" x14ac:dyDescent="0.25">
      <c r="A237" s="54" t="s">
        <v>293</v>
      </c>
      <c r="B237" s="54" t="s">
        <v>294</v>
      </c>
      <c r="C237" s="31">
        <v>4301070991</v>
      </c>
      <c r="D237" s="199">
        <v>4607111038180</v>
      </c>
      <c r="E237" s="198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74" t="s">
        <v>295</v>
      </c>
      <c r="P237" s="197"/>
      <c r="Q237" s="197"/>
      <c r="R237" s="197"/>
      <c r="S237" s="198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06"/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7"/>
      <c r="O238" s="214" t="s">
        <v>67</v>
      </c>
      <c r="P238" s="215"/>
      <c r="Q238" s="215"/>
      <c r="R238" s="215"/>
      <c r="S238" s="215"/>
      <c r="T238" s="215"/>
      <c r="U238" s="216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x14ac:dyDescent="0.2">
      <c r="A239" s="205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7"/>
      <c r="O239" s="214" t="s">
        <v>67</v>
      </c>
      <c r="P239" s="215"/>
      <c r="Q239" s="215"/>
      <c r="R239" s="215"/>
      <c r="S239" s="215"/>
      <c r="T239" s="215"/>
      <c r="U239" s="216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customHeight="1" x14ac:dyDescent="0.2">
      <c r="A240" s="266" t="s">
        <v>296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48"/>
      <c r="AA240" s="48"/>
    </row>
    <row r="241" spans="1:67" ht="16.5" customHeight="1" x14ac:dyDescent="0.25">
      <c r="A241" s="204" t="s">
        <v>296</v>
      </c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05"/>
      <c r="O241" s="205"/>
      <c r="P241" s="205"/>
      <c r="Q241" s="205"/>
      <c r="R241" s="205"/>
      <c r="S241" s="205"/>
      <c r="T241" s="205"/>
      <c r="U241" s="205"/>
      <c r="V241" s="205"/>
      <c r="W241" s="205"/>
      <c r="X241" s="205"/>
      <c r="Y241" s="205"/>
      <c r="Z241" s="186"/>
      <c r="AA241" s="186"/>
    </row>
    <row r="242" spans="1:67" ht="14.25" customHeight="1" x14ac:dyDescent="0.25">
      <c r="A242" s="208" t="s">
        <v>61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9">
        <v>4640242181264</v>
      </c>
      <c r="E243" s="198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74" t="s">
        <v>299</v>
      </c>
      <c r="P243" s="197"/>
      <c r="Q243" s="197"/>
      <c r="R243" s="197"/>
      <c r="S243" s="198"/>
      <c r="T243" s="34"/>
      <c r="U243" s="34"/>
      <c r="V243" s="35" t="s">
        <v>66</v>
      </c>
      <c r="W243" s="192">
        <v>12</v>
      </c>
      <c r="X243" s="193">
        <f>IFERROR(IF(W243="","",W243),"")</f>
        <v>12</v>
      </c>
      <c r="Y243" s="36">
        <f>IFERROR(IF(W243="","",W243*0.0155),"")</f>
        <v>0.186</v>
      </c>
      <c r="Z243" s="56"/>
      <c r="AA243" s="57"/>
      <c r="AE243" s="67"/>
      <c r="BB243" s="152" t="s">
        <v>1</v>
      </c>
      <c r="BL243" s="67">
        <f>IFERROR(W243*I243,"0")</f>
        <v>87.36</v>
      </c>
      <c r="BM243" s="67">
        <f>IFERROR(X243*I243,"0")</f>
        <v>87.36</v>
      </c>
      <c r="BN243" s="67">
        <f>IFERROR(W243/J243,"0")</f>
        <v>0.14285714285714285</v>
      </c>
      <c r="BO243" s="67">
        <f>IFERROR(X243/J243,"0")</f>
        <v>0.14285714285714285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9">
        <v>4640242181325</v>
      </c>
      <c r="E244" s="198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73" t="s">
        <v>302</v>
      </c>
      <c r="P244" s="197"/>
      <c r="Q244" s="197"/>
      <c r="R244" s="197"/>
      <c r="S244" s="198"/>
      <c r="T244" s="34"/>
      <c r="U244" s="34"/>
      <c r="V244" s="35" t="s">
        <v>66</v>
      </c>
      <c r="W244" s="192">
        <v>12</v>
      </c>
      <c r="X244" s="193">
        <f>IFERROR(IF(W244="","",W244),"")</f>
        <v>12</v>
      </c>
      <c r="Y244" s="36">
        <f>IFERROR(IF(W244="","",W244*0.0155),"")</f>
        <v>0.186</v>
      </c>
      <c r="Z244" s="56"/>
      <c r="AA244" s="57"/>
      <c r="AE244" s="67"/>
      <c r="BB244" s="153" t="s">
        <v>1</v>
      </c>
      <c r="BL244" s="67">
        <f>IFERROR(W244*I244,"0")</f>
        <v>87.36</v>
      </c>
      <c r="BM244" s="67">
        <f>IFERROR(X244*I244,"0")</f>
        <v>87.36</v>
      </c>
      <c r="BN244" s="67">
        <f>IFERROR(W244/J244,"0")</f>
        <v>0.14285714285714285</v>
      </c>
      <c r="BO244" s="67">
        <f>IFERROR(X244/J244,"0")</f>
        <v>0.14285714285714285</v>
      </c>
    </row>
    <row r="245" spans="1:67" ht="27" customHeight="1" x14ac:dyDescent="0.25">
      <c r="A245" s="54" t="s">
        <v>303</v>
      </c>
      <c r="B245" s="54" t="s">
        <v>304</v>
      </c>
      <c r="C245" s="31">
        <v>4301070993</v>
      </c>
      <c r="D245" s="199">
        <v>4640242180670</v>
      </c>
      <c r="E245" s="198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8" t="s">
        <v>305</v>
      </c>
      <c r="P245" s="197"/>
      <c r="Q245" s="197"/>
      <c r="R245" s="197"/>
      <c r="S245" s="198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6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07"/>
      <c r="O246" s="214" t="s">
        <v>67</v>
      </c>
      <c r="P246" s="215"/>
      <c r="Q246" s="215"/>
      <c r="R246" s="215"/>
      <c r="S246" s="215"/>
      <c r="T246" s="215"/>
      <c r="U246" s="216"/>
      <c r="V246" s="37" t="s">
        <v>66</v>
      </c>
      <c r="W246" s="194">
        <f>IFERROR(SUM(W243:W245),"0")</f>
        <v>24</v>
      </c>
      <c r="X246" s="194">
        <f>IFERROR(SUM(X243:X245),"0")</f>
        <v>24</v>
      </c>
      <c r="Y246" s="194">
        <f>IFERROR(IF(Y243="",0,Y243),"0")+IFERROR(IF(Y244="",0,Y244),"0")+IFERROR(IF(Y245="",0,Y245),"0")</f>
        <v>0.372</v>
      </c>
      <c r="Z246" s="195"/>
      <c r="AA246" s="195"/>
    </row>
    <row r="247" spans="1:67" x14ac:dyDescent="0.2">
      <c r="A247" s="205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07"/>
      <c r="O247" s="214" t="s">
        <v>67</v>
      </c>
      <c r="P247" s="215"/>
      <c r="Q247" s="215"/>
      <c r="R247" s="215"/>
      <c r="S247" s="215"/>
      <c r="T247" s="215"/>
      <c r="U247" s="216"/>
      <c r="V247" s="37" t="s">
        <v>68</v>
      </c>
      <c r="W247" s="194">
        <f>IFERROR(SUMPRODUCT(W243:W245*H243:H245),"0")</f>
        <v>168</v>
      </c>
      <c r="X247" s="194">
        <f>IFERROR(SUMPRODUCT(X243:X245*H243:H245),"0")</f>
        <v>168</v>
      </c>
      <c r="Y247" s="37"/>
      <c r="Z247" s="195"/>
      <c r="AA247" s="195"/>
    </row>
    <row r="248" spans="1:67" ht="16.5" customHeight="1" x14ac:dyDescent="0.25">
      <c r="A248" s="204" t="s">
        <v>306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86"/>
      <c r="AA248" s="186"/>
    </row>
    <row r="249" spans="1:67" ht="14.25" customHeight="1" x14ac:dyDescent="0.25">
      <c r="A249" s="208" t="s">
        <v>133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5"/>
      <c r="AA249" s="185"/>
    </row>
    <row r="250" spans="1:67" ht="27" customHeight="1" x14ac:dyDescent="0.25">
      <c r="A250" s="54" t="s">
        <v>307</v>
      </c>
      <c r="B250" s="54" t="s">
        <v>308</v>
      </c>
      <c r="C250" s="31">
        <v>4301131019</v>
      </c>
      <c r="D250" s="199">
        <v>4640242180427</v>
      </c>
      <c r="E250" s="198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51" t="s">
        <v>309</v>
      </c>
      <c r="P250" s="197"/>
      <c r="Q250" s="197"/>
      <c r="R250" s="197"/>
      <c r="S250" s="198"/>
      <c r="T250" s="34"/>
      <c r="U250" s="34"/>
      <c r="V250" s="35" t="s">
        <v>66</v>
      </c>
      <c r="W250" s="192">
        <v>0</v>
      </c>
      <c r="X250" s="193">
        <f>IFERROR(IF(W250="","",W250),"")</f>
        <v>0</v>
      </c>
      <c r="Y250" s="36">
        <f>IFERROR(IF(W250="","",W250*0.00502),"")</f>
        <v>0</v>
      </c>
      <c r="Z250" s="56"/>
      <c r="AA250" s="57"/>
      <c r="AE250" s="67"/>
      <c r="BB250" s="155" t="s">
        <v>75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x14ac:dyDescent="0.2">
      <c r="A251" s="206"/>
      <c r="B251" s="205"/>
      <c r="C251" s="205"/>
      <c r="D251" s="205"/>
      <c r="E251" s="205"/>
      <c r="F251" s="205"/>
      <c r="G251" s="205"/>
      <c r="H251" s="205"/>
      <c r="I251" s="205"/>
      <c r="J251" s="205"/>
      <c r="K251" s="205"/>
      <c r="L251" s="205"/>
      <c r="M251" s="205"/>
      <c r="N251" s="207"/>
      <c r="O251" s="214" t="s">
        <v>67</v>
      </c>
      <c r="P251" s="215"/>
      <c r="Q251" s="215"/>
      <c r="R251" s="215"/>
      <c r="S251" s="215"/>
      <c r="T251" s="215"/>
      <c r="U251" s="216"/>
      <c r="V251" s="37" t="s">
        <v>66</v>
      </c>
      <c r="W251" s="194">
        <f>IFERROR(SUM(W250:W250),"0")</f>
        <v>0</v>
      </c>
      <c r="X251" s="194">
        <f>IFERROR(SUM(X250:X250),"0")</f>
        <v>0</v>
      </c>
      <c r="Y251" s="194">
        <f>IFERROR(IF(Y250="",0,Y250),"0")</f>
        <v>0</v>
      </c>
      <c r="Z251" s="195"/>
      <c r="AA251" s="195"/>
    </row>
    <row r="252" spans="1:67" x14ac:dyDescent="0.2">
      <c r="A252" s="205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7"/>
      <c r="O252" s="214" t="s">
        <v>67</v>
      </c>
      <c r="P252" s="215"/>
      <c r="Q252" s="215"/>
      <c r="R252" s="215"/>
      <c r="S252" s="215"/>
      <c r="T252" s="215"/>
      <c r="U252" s="216"/>
      <c r="V252" s="37" t="s">
        <v>68</v>
      </c>
      <c r="W252" s="194">
        <f>IFERROR(SUMPRODUCT(W250:W250*H250:H250),"0")</f>
        <v>0</v>
      </c>
      <c r="X252" s="194">
        <f>IFERROR(SUMPRODUCT(X250:X250*H250:H250),"0")</f>
        <v>0</v>
      </c>
      <c r="Y252" s="37"/>
      <c r="Z252" s="195"/>
      <c r="AA252" s="195"/>
    </row>
    <row r="253" spans="1:67" ht="14.25" customHeight="1" x14ac:dyDescent="0.25">
      <c r="A253" s="208" t="s">
        <v>71</v>
      </c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05"/>
      <c r="O253" s="205"/>
      <c r="P253" s="205"/>
      <c r="Q253" s="205"/>
      <c r="R253" s="205"/>
      <c r="S253" s="205"/>
      <c r="T253" s="205"/>
      <c r="U253" s="205"/>
      <c r="V253" s="205"/>
      <c r="W253" s="205"/>
      <c r="X253" s="205"/>
      <c r="Y253" s="205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9">
        <v>4640242180397</v>
      </c>
      <c r="E254" s="198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4" t="s">
        <v>312</v>
      </c>
      <c r="P254" s="197"/>
      <c r="Q254" s="197"/>
      <c r="R254" s="197"/>
      <c r="S254" s="198"/>
      <c r="T254" s="34"/>
      <c r="U254" s="34"/>
      <c r="V254" s="35" t="s">
        <v>66</v>
      </c>
      <c r="W254" s="192">
        <v>24</v>
      </c>
      <c r="X254" s="193">
        <f>IFERROR(IF(W254="","",W254),"")</f>
        <v>24</v>
      </c>
      <c r="Y254" s="36">
        <f>IFERROR(IF(W254="","",W254*0.0155),"")</f>
        <v>0.372</v>
      </c>
      <c r="Z254" s="56"/>
      <c r="AA254" s="57"/>
      <c r="AE254" s="67"/>
      <c r="BB254" s="156" t="s">
        <v>75</v>
      </c>
      <c r="BL254" s="67">
        <f>IFERROR(W254*I254,"0")</f>
        <v>150.24</v>
      </c>
      <c r="BM254" s="67">
        <f>IFERROR(X254*I254,"0")</f>
        <v>150.24</v>
      </c>
      <c r="BN254" s="67">
        <f>IFERROR(W254/J254,"0")</f>
        <v>0.2857142857142857</v>
      </c>
      <c r="BO254" s="67">
        <f>IFERROR(X254/J254,"0")</f>
        <v>0.2857142857142857</v>
      </c>
    </row>
    <row r="255" spans="1:67" ht="27" customHeight="1" x14ac:dyDescent="0.25">
      <c r="A255" s="54" t="s">
        <v>313</v>
      </c>
      <c r="B255" s="54" t="s">
        <v>314</v>
      </c>
      <c r="C255" s="31">
        <v>4301132104</v>
      </c>
      <c r="D255" s="199">
        <v>4640242181219</v>
      </c>
      <c r="E255" s="198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78" t="s">
        <v>315</v>
      </c>
      <c r="P255" s="197"/>
      <c r="Q255" s="197"/>
      <c r="R255" s="197"/>
      <c r="S255" s="198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6"/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7"/>
      <c r="O256" s="214" t="s">
        <v>67</v>
      </c>
      <c r="P256" s="215"/>
      <c r="Q256" s="215"/>
      <c r="R256" s="215"/>
      <c r="S256" s="215"/>
      <c r="T256" s="215"/>
      <c r="U256" s="216"/>
      <c r="V256" s="37" t="s">
        <v>66</v>
      </c>
      <c r="W256" s="194">
        <f>IFERROR(SUM(W254:W255),"0")</f>
        <v>24</v>
      </c>
      <c r="X256" s="194">
        <f>IFERROR(SUM(X254:X255),"0")</f>
        <v>24</v>
      </c>
      <c r="Y256" s="194">
        <f>IFERROR(IF(Y254="",0,Y254),"0")+IFERROR(IF(Y255="",0,Y255),"0")</f>
        <v>0.372</v>
      </c>
      <c r="Z256" s="195"/>
      <c r="AA256" s="195"/>
    </row>
    <row r="257" spans="1:67" x14ac:dyDescent="0.2">
      <c r="A257" s="205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07"/>
      <c r="O257" s="214" t="s">
        <v>67</v>
      </c>
      <c r="P257" s="215"/>
      <c r="Q257" s="215"/>
      <c r="R257" s="215"/>
      <c r="S257" s="215"/>
      <c r="T257" s="215"/>
      <c r="U257" s="216"/>
      <c r="V257" s="37" t="s">
        <v>68</v>
      </c>
      <c r="W257" s="194">
        <f>IFERROR(SUMPRODUCT(W254:W255*H254:H255),"0")</f>
        <v>144</v>
      </c>
      <c r="X257" s="194">
        <f>IFERROR(SUMPRODUCT(X254:X255*H254:H255),"0")</f>
        <v>144</v>
      </c>
      <c r="Y257" s="37"/>
      <c r="Z257" s="195"/>
      <c r="AA257" s="195"/>
    </row>
    <row r="258" spans="1:67" ht="14.25" customHeight="1" x14ac:dyDescent="0.25">
      <c r="A258" s="208" t="s">
        <v>151</v>
      </c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05"/>
      <c r="O258" s="205"/>
      <c r="P258" s="205"/>
      <c r="Q258" s="205"/>
      <c r="R258" s="205"/>
      <c r="S258" s="205"/>
      <c r="T258" s="205"/>
      <c r="U258" s="205"/>
      <c r="V258" s="205"/>
      <c r="W258" s="205"/>
      <c r="X258" s="205"/>
      <c r="Y258" s="205"/>
      <c r="Z258" s="185"/>
      <c r="AA258" s="185"/>
    </row>
    <row r="259" spans="1:67" ht="27" customHeight="1" x14ac:dyDescent="0.25">
      <c r="A259" s="54" t="s">
        <v>316</v>
      </c>
      <c r="B259" s="54" t="s">
        <v>317</v>
      </c>
      <c r="C259" s="31">
        <v>4301136028</v>
      </c>
      <c r="D259" s="199">
        <v>4640242180304</v>
      </c>
      <c r="E259" s="198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9" t="s">
        <v>318</v>
      </c>
      <c r="P259" s="197"/>
      <c r="Q259" s="197"/>
      <c r="R259" s="197"/>
      <c r="S259" s="198"/>
      <c r="T259" s="34"/>
      <c r="U259" s="34"/>
      <c r="V259" s="35" t="s">
        <v>66</v>
      </c>
      <c r="W259" s="192">
        <v>56</v>
      </c>
      <c r="X259" s="193">
        <f>IFERROR(IF(W259="","",W259),"")</f>
        <v>56</v>
      </c>
      <c r="Y259" s="36">
        <f>IFERROR(IF(W259="","",W259*0.00936),"")</f>
        <v>0.52415999999999996</v>
      </c>
      <c r="Z259" s="56"/>
      <c r="AA259" s="57"/>
      <c r="AE259" s="67"/>
      <c r="BB259" s="158" t="s">
        <v>75</v>
      </c>
      <c r="BL259" s="67">
        <f>IFERROR(W259*I259,"0")</f>
        <v>161.87360000000001</v>
      </c>
      <c r="BM259" s="67">
        <f>IFERROR(X259*I259,"0")</f>
        <v>161.87360000000001</v>
      </c>
      <c r="BN259" s="67">
        <f>IFERROR(W259/J259,"0")</f>
        <v>0.44444444444444442</v>
      </c>
      <c r="BO259" s="67">
        <f>IFERROR(X259/J259,"0")</f>
        <v>0.44444444444444442</v>
      </c>
    </row>
    <row r="260" spans="1:67" ht="37.5" customHeight="1" x14ac:dyDescent="0.25">
      <c r="A260" s="54" t="s">
        <v>319</v>
      </c>
      <c r="B260" s="54" t="s">
        <v>320</v>
      </c>
      <c r="C260" s="31">
        <v>4301136027</v>
      </c>
      <c r="D260" s="199">
        <v>4640242180298</v>
      </c>
      <c r="E260" s="198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5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197"/>
      <c r="Q260" s="197"/>
      <c r="R260" s="197"/>
      <c r="S260" s="198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9">
        <v>4640242180236</v>
      </c>
      <c r="E261" s="198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21" t="s">
        <v>323</v>
      </c>
      <c r="P261" s="197"/>
      <c r="Q261" s="197"/>
      <c r="R261" s="197"/>
      <c r="S261" s="198"/>
      <c r="T261" s="34"/>
      <c r="U261" s="34"/>
      <c r="V261" s="35" t="s">
        <v>66</v>
      </c>
      <c r="W261" s="192">
        <v>12</v>
      </c>
      <c r="X261" s="193">
        <f>IFERROR(IF(W261="","",W261),"")</f>
        <v>12</v>
      </c>
      <c r="Y261" s="36">
        <f>IFERROR(IF(W261="","",W261*0.0155),"")</f>
        <v>0.186</v>
      </c>
      <c r="Z261" s="56"/>
      <c r="AA261" s="57"/>
      <c r="AE261" s="67"/>
      <c r="BB261" s="160" t="s">
        <v>75</v>
      </c>
      <c r="BL261" s="67">
        <f>IFERROR(W261*I261,"0")</f>
        <v>62.820000000000007</v>
      </c>
      <c r="BM261" s="67">
        <f>IFERROR(X261*I261,"0")</f>
        <v>62.820000000000007</v>
      </c>
      <c r="BN261" s="67">
        <f>IFERROR(W261/J261,"0")</f>
        <v>0.14285714285714285</v>
      </c>
      <c r="BO261" s="67">
        <f>IFERROR(X261/J261,"0")</f>
        <v>0.14285714285714285</v>
      </c>
    </row>
    <row r="262" spans="1:67" ht="27" customHeight="1" x14ac:dyDescent="0.25">
      <c r="A262" s="54" t="s">
        <v>324</v>
      </c>
      <c r="B262" s="54" t="s">
        <v>325</v>
      </c>
      <c r="C262" s="31">
        <v>4301136029</v>
      </c>
      <c r="D262" s="199">
        <v>4640242180410</v>
      </c>
      <c r="E262" s="198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197"/>
      <c r="Q262" s="197"/>
      <c r="R262" s="197"/>
      <c r="S262" s="198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6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07"/>
      <c r="O263" s="214" t="s">
        <v>67</v>
      </c>
      <c r="P263" s="215"/>
      <c r="Q263" s="215"/>
      <c r="R263" s="215"/>
      <c r="S263" s="215"/>
      <c r="T263" s="215"/>
      <c r="U263" s="216"/>
      <c r="V263" s="37" t="s">
        <v>66</v>
      </c>
      <c r="W263" s="194">
        <f>IFERROR(SUM(W259:W262),"0")</f>
        <v>68</v>
      </c>
      <c r="X263" s="194">
        <f>IFERROR(SUM(X259:X262),"0")</f>
        <v>68</v>
      </c>
      <c r="Y263" s="194">
        <f>IFERROR(IF(Y259="",0,Y259),"0")+IFERROR(IF(Y260="",0,Y260),"0")+IFERROR(IF(Y261="",0,Y261),"0")+IFERROR(IF(Y262="",0,Y262),"0")</f>
        <v>0.7101599999999999</v>
      </c>
      <c r="Z263" s="195"/>
      <c r="AA263" s="195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07"/>
      <c r="O264" s="214" t="s">
        <v>67</v>
      </c>
      <c r="P264" s="215"/>
      <c r="Q264" s="215"/>
      <c r="R264" s="215"/>
      <c r="S264" s="215"/>
      <c r="T264" s="215"/>
      <c r="U264" s="216"/>
      <c r="V264" s="37" t="s">
        <v>68</v>
      </c>
      <c r="W264" s="194">
        <f>IFERROR(SUMPRODUCT(W259:W262*H259:H262),"0")</f>
        <v>211.20000000000002</v>
      </c>
      <c r="X264" s="194">
        <f>IFERROR(SUMPRODUCT(X259:X262*H259:H262),"0")</f>
        <v>211.20000000000002</v>
      </c>
      <c r="Y264" s="37"/>
      <c r="Z264" s="195"/>
      <c r="AA264" s="195"/>
    </row>
    <row r="265" spans="1:67" ht="14.25" customHeight="1" x14ac:dyDescent="0.25">
      <c r="A265" s="208" t="s">
        <v>129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9">
        <v>4640242180373</v>
      </c>
      <c r="E266" s="198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7" t="s">
        <v>328</v>
      </c>
      <c r="P266" s="197"/>
      <c r="Q266" s="197"/>
      <c r="R266" s="197"/>
      <c r="S266" s="198"/>
      <c r="T266" s="34"/>
      <c r="U266" s="34"/>
      <c r="V266" s="35" t="s">
        <v>66</v>
      </c>
      <c r="W266" s="192">
        <v>0</v>
      </c>
      <c r="X266" s="193">
        <f t="shared" ref="X266:X286" si="24">IFERROR(IF(W266="","",W266),"")</f>
        <v>0</v>
      </c>
      <c r="Y266" s="36">
        <f t="shared" ref="Y266:Y271" si="25">IFERROR(IF(W266="","",W266*0.00936),"")</f>
        <v>0</v>
      </c>
      <c r="Z266" s="56"/>
      <c r="AA266" s="57"/>
      <c r="AE266" s="67"/>
      <c r="BB266" s="162" t="s">
        <v>75</v>
      </c>
      <c r="BL266" s="67">
        <f t="shared" ref="BL266:BL286" si="26">IFERROR(W266*I266,"0")</f>
        <v>0</v>
      </c>
      <c r="BM266" s="67">
        <f t="shared" ref="BM266:BM286" si="27">IFERROR(X266*I266,"0")</f>
        <v>0</v>
      </c>
      <c r="BN266" s="67">
        <f t="shared" ref="BN266:BN286" si="28">IFERROR(W266/J266,"0")</f>
        <v>0</v>
      </c>
      <c r="BO266" s="67">
        <f t="shared" ref="BO266:BO286" si="29">IFERROR(X266/J266,"0")</f>
        <v>0</v>
      </c>
    </row>
    <row r="267" spans="1:67" ht="27" customHeight="1" x14ac:dyDescent="0.25">
      <c r="A267" s="54" t="s">
        <v>329</v>
      </c>
      <c r="B267" s="54" t="s">
        <v>330</v>
      </c>
      <c r="C267" s="31">
        <v>4301135195</v>
      </c>
      <c r="D267" s="199">
        <v>4640242180366</v>
      </c>
      <c r="E267" s="198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6" t="s">
        <v>331</v>
      </c>
      <c r="P267" s="197"/>
      <c r="Q267" s="197"/>
      <c r="R267" s="197"/>
      <c r="S267" s="198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4301135188</v>
      </c>
      <c r="D268" s="199">
        <v>4640242180335</v>
      </c>
      <c r="E268" s="198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41" t="s">
        <v>334</v>
      </c>
      <c r="P268" s="197"/>
      <c r="Q268" s="197"/>
      <c r="R268" s="197"/>
      <c r="S268" s="198"/>
      <c r="T268" s="34"/>
      <c r="U268" s="34"/>
      <c r="V268" s="35" t="s">
        <v>66</v>
      </c>
      <c r="W268" s="192">
        <v>154</v>
      </c>
      <c r="X268" s="193">
        <f t="shared" si="24"/>
        <v>154</v>
      </c>
      <c r="Y268" s="36">
        <f t="shared" si="25"/>
        <v>1.4414400000000001</v>
      </c>
      <c r="Z268" s="56"/>
      <c r="AA268" s="57"/>
      <c r="AE268" s="67"/>
      <c r="BB268" s="164" t="s">
        <v>75</v>
      </c>
      <c r="BL268" s="67">
        <f t="shared" si="26"/>
        <v>599.36799999999994</v>
      </c>
      <c r="BM268" s="67">
        <f t="shared" si="27"/>
        <v>599.36799999999994</v>
      </c>
      <c r="BN268" s="67">
        <f t="shared" si="28"/>
        <v>1.2222222222222223</v>
      </c>
      <c r="BO268" s="67">
        <f t="shared" si="29"/>
        <v>1.2222222222222223</v>
      </c>
    </row>
    <row r="269" spans="1:67" ht="37.5" customHeight="1" x14ac:dyDescent="0.25">
      <c r="A269" s="54" t="s">
        <v>335</v>
      </c>
      <c r="B269" s="54" t="s">
        <v>336</v>
      </c>
      <c r="C269" s="31">
        <v>4301135189</v>
      </c>
      <c r="D269" s="199">
        <v>4640242180342</v>
      </c>
      <c r="E269" s="198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4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197"/>
      <c r="Q269" s="197"/>
      <c r="R269" s="197"/>
      <c r="S269" s="198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337</v>
      </c>
      <c r="B270" s="54" t="s">
        <v>338</v>
      </c>
      <c r="C270" s="31">
        <v>4301135190</v>
      </c>
      <c r="D270" s="199">
        <v>4640242180359</v>
      </c>
      <c r="E270" s="198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3" t="s">
        <v>339</v>
      </c>
      <c r="P270" s="197"/>
      <c r="Q270" s="197"/>
      <c r="R270" s="197"/>
      <c r="S270" s="198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340</v>
      </c>
      <c r="B271" s="54" t="s">
        <v>341</v>
      </c>
      <c r="C271" s="31">
        <v>4301135187</v>
      </c>
      <c r="D271" s="199">
        <v>4640242180328</v>
      </c>
      <c r="E271" s="198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37" t="s">
        <v>342</v>
      </c>
      <c r="P271" s="197"/>
      <c r="Q271" s="197"/>
      <c r="R271" s="197"/>
      <c r="S271" s="198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customHeight="1" x14ac:dyDescent="0.25">
      <c r="A272" s="54" t="s">
        <v>343</v>
      </c>
      <c r="B272" s="54" t="s">
        <v>344</v>
      </c>
      <c r="C272" s="31">
        <v>4301135186</v>
      </c>
      <c r="D272" s="199">
        <v>4640242180311</v>
      </c>
      <c r="E272" s="198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81" t="s">
        <v>345</v>
      </c>
      <c r="P272" s="197"/>
      <c r="Q272" s="197"/>
      <c r="R272" s="197"/>
      <c r="S272" s="198"/>
      <c r="T272" s="34"/>
      <c r="U272" s="34"/>
      <c r="V272" s="35" t="s">
        <v>66</v>
      </c>
      <c r="W272" s="192">
        <v>48</v>
      </c>
      <c r="X272" s="193">
        <f t="shared" si="24"/>
        <v>48</v>
      </c>
      <c r="Y272" s="36">
        <f>IFERROR(IF(W272="","",W272*0.0155),"")</f>
        <v>0.74399999999999999</v>
      </c>
      <c r="Z272" s="56"/>
      <c r="AA272" s="57"/>
      <c r="AE272" s="67"/>
      <c r="BB272" s="168" t="s">
        <v>75</v>
      </c>
      <c r="BL272" s="67">
        <f t="shared" si="26"/>
        <v>275.28000000000003</v>
      </c>
      <c r="BM272" s="67">
        <f t="shared" si="27"/>
        <v>275.28000000000003</v>
      </c>
      <c r="BN272" s="67">
        <f t="shared" si="28"/>
        <v>0.5714285714285714</v>
      </c>
      <c r="BO272" s="67">
        <f t="shared" si="29"/>
        <v>0.5714285714285714</v>
      </c>
    </row>
    <row r="273" spans="1:67" ht="27" customHeight="1" x14ac:dyDescent="0.25">
      <c r="A273" s="54" t="s">
        <v>346</v>
      </c>
      <c r="B273" s="54" t="s">
        <v>347</v>
      </c>
      <c r="C273" s="31">
        <v>4301135194</v>
      </c>
      <c r="D273" s="199">
        <v>4640242180380</v>
      </c>
      <c r="E273" s="198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38" t="s">
        <v>348</v>
      </c>
      <c r="P273" s="197"/>
      <c r="Q273" s="197"/>
      <c r="R273" s="197"/>
      <c r="S273" s="198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9">
        <v>4640242180380</v>
      </c>
      <c r="E274" s="198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83" t="s">
        <v>351</v>
      </c>
      <c r="P274" s="197"/>
      <c r="Q274" s="197"/>
      <c r="R274" s="197"/>
      <c r="S274" s="198"/>
      <c r="T274" s="34"/>
      <c r="U274" s="34"/>
      <c r="V274" s="35" t="s">
        <v>66</v>
      </c>
      <c r="W274" s="192">
        <v>0</v>
      </c>
      <c r="X274" s="193">
        <f t="shared" si="24"/>
        <v>0</v>
      </c>
      <c r="Y274" s="36">
        <f>IFERROR(IF(W274="","",W274*0.00936),"")</f>
        <v>0</v>
      </c>
      <c r="Z274" s="56"/>
      <c r="AA274" s="57"/>
      <c r="AE274" s="67"/>
      <c r="BB274" s="170" t="s">
        <v>75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352</v>
      </c>
      <c r="B275" s="54" t="s">
        <v>353</v>
      </c>
      <c r="C275" s="31">
        <v>4301135320</v>
      </c>
      <c r="D275" s="199">
        <v>4640242181592</v>
      </c>
      <c r="E275" s="198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7" t="s">
        <v>354</v>
      </c>
      <c r="P275" s="197"/>
      <c r="Q275" s="197"/>
      <c r="R275" s="197"/>
      <c r="S275" s="198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customHeight="1" x14ac:dyDescent="0.25">
      <c r="A276" s="54" t="s">
        <v>355</v>
      </c>
      <c r="B276" s="54" t="s">
        <v>356</v>
      </c>
      <c r="C276" s="31">
        <v>4301135193</v>
      </c>
      <c r="D276" s="199">
        <v>4640242180403</v>
      </c>
      <c r="E276" s="198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6" t="s">
        <v>357</v>
      </c>
      <c r="P276" s="197"/>
      <c r="Q276" s="197"/>
      <c r="R276" s="197"/>
      <c r="S276" s="198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358</v>
      </c>
      <c r="B277" s="54" t="s">
        <v>359</v>
      </c>
      <c r="C277" s="31">
        <v>4301135304</v>
      </c>
      <c r="D277" s="199">
        <v>4640242181240</v>
      </c>
      <c r="E277" s="198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9" t="s">
        <v>360</v>
      </c>
      <c r="P277" s="197"/>
      <c r="Q277" s="197"/>
      <c r="R277" s="197"/>
      <c r="S277" s="198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361</v>
      </c>
      <c r="B278" s="54" t="s">
        <v>362</v>
      </c>
      <c r="C278" s="31">
        <v>4301135310</v>
      </c>
      <c r="D278" s="199">
        <v>4640242181318</v>
      </c>
      <c r="E278" s="198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0" t="s">
        <v>363</v>
      </c>
      <c r="P278" s="197"/>
      <c r="Q278" s="197"/>
      <c r="R278" s="197"/>
      <c r="S278" s="198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364</v>
      </c>
      <c r="B279" s="54" t="s">
        <v>365</v>
      </c>
      <c r="C279" s="31">
        <v>4301135306</v>
      </c>
      <c r="D279" s="199">
        <v>4640242181578</v>
      </c>
      <c r="E279" s="198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23" t="s">
        <v>366</v>
      </c>
      <c r="P279" s="197"/>
      <c r="Q279" s="197"/>
      <c r="R279" s="197"/>
      <c r="S279" s="198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367</v>
      </c>
      <c r="B280" s="54" t="s">
        <v>368</v>
      </c>
      <c r="C280" s="31">
        <v>4301135305</v>
      </c>
      <c r="D280" s="199">
        <v>4640242181394</v>
      </c>
      <c r="E280" s="198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43" t="s">
        <v>369</v>
      </c>
      <c r="P280" s="197"/>
      <c r="Q280" s="197"/>
      <c r="R280" s="197"/>
      <c r="S280" s="198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370</v>
      </c>
      <c r="B281" s="54" t="s">
        <v>371</v>
      </c>
      <c r="C281" s="31">
        <v>4301135309</v>
      </c>
      <c r="D281" s="199">
        <v>4640242181332</v>
      </c>
      <c r="E281" s="198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8" t="s">
        <v>372</v>
      </c>
      <c r="P281" s="197"/>
      <c r="Q281" s="197"/>
      <c r="R281" s="197"/>
      <c r="S281" s="198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373</v>
      </c>
      <c r="B282" s="54" t="s">
        <v>374</v>
      </c>
      <c r="C282" s="31">
        <v>4301135308</v>
      </c>
      <c r="D282" s="199">
        <v>4640242181349</v>
      </c>
      <c r="E282" s="198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46" t="s">
        <v>375</v>
      </c>
      <c r="P282" s="197"/>
      <c r="Q282" s="197"/>
      <c r="R282" s="197"/>
      <c r="S282" s="198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376</v>
      </c>
      <c r="B283" s="54" t="s">
        <v>377</v>
      </c>
      <c r="C283" s="31">
        <v>4301135307</v>
      </c>
      <c r="D283" s="199">
        <v>4640242181370</v>
      </c>
      <c r="E283" s="198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8" t="s">
        <v>378</v>
      </c>
      <c r="P283" s="197"/>
      <c r="Q283" s="197"/>
      <c r="R283" s="197"/>
      <c r="S283" s="198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379</v>
      </c>
      <c r="B284" s="54" t="s">
        <v>380</v>
      </c>
      <c r="C284" s="31">
        <v>4301135318</v>
      </c>
      <c r="D284" s="199">
        <v>4607111037480</v>
      </c>
      <c r="E284" s="198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3" t="s">
        <v>381</v>
      </c>
      <c r="P284" s="197"/>
      <c r="Q284" s="197"/>
      <c r="R284" s="197"/>
      <c r="S284" s="198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382</v>
      </c>
      <c r="B285" s="54" t="s">
        <v>383</v>
      </c>
      <c r="C285" s="31">
        <v>4301135319</v>
      </c>
      <c r="D285" s="199">
        <v>4607111037473</v>
      </c>
      <c r="E285" s="198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197"/>
      <c r="Q285" s="197"/>
      <c r="R285" s="197"/>
      <c r="S285" s="198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385</v>
      </c>
      <c r="B286" s="54" t="s">
        <v>386</v>
      </c>
      <c r="C286" s="31">
        <v>4301135198</v>
      </c>
      <c r="D286" s="199">
        <v>4640242180663</v>
      </c>
      <c r="E286" s="198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0" t="s">
        <v>387</v>
      </c>
      <c r="P286" s="197"/>
      <c r="Q286" s="197"/>
      <c r="R286" s="197"/>
      <c r="S286" s="198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6"/>
      <c r="B287" s="205"/>
      <c r="C287" s="205"/>
      <c r="D287" s="205"/>
      <c r="E287" s="205"/>
      <c r="F287" s="205"/>
      <c r="G287" s="205"/>
      <c r="H287" s="205"/>
      <c r="I287" s="205"/>
      <c r="J287" s="205"/>
      <c r="K287" s="205"/>
      <c r="L287" s="205"/>
      <c r="M287" s="205"/>
      <c r="N287" s="207"/>
      <c r="O287" s="214" t="s">
        <v>67</v>
      </c>
      <c r="P287" s="215"/>
      <c r="Q287" s="215"/>
      <c r="R287" s="215"/>
      <c r="S287" s="215"/>
      <c r="T287" s="215"/>
      <c r="U287" s="216"/>
      <c r="V287" s="37" t="s">
        <v>66</v>
      </c>
      <c r="W287" s="194">
        <f>IFERROR(SUM(W266:W286),"0")</f>
        <v>202</v>
      </c>
      <c r="X287" s="194">
        <f>IFERROR(SUM(X266:X286),"0")</f>
        <v>202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2.1854399999999998</v>
      </c>
      <c r="Z287" s="195"/>
      <c r="AA287" s="195"/>
    </row>
    <row r="288" spans="1:67" x14ac:dyDescent="0.2">
      <c r="A288" s="205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07"/>
      <c r="O288" s="214" t="s">
        <v>67</v>
      </c>
      <c r="P288" s="215"/>
      <c r="Q288" s="215"/>
      <c r="R288" s="215"/>
      <c r="S288" s="215"/>
      <c r="T288" s="215"/>
      <c r="U288" s="216"/>
      <c r="V288" s="37" t="s">
        <v>68</v>
      </c>
      <c r="W288" s="194">
        <f>IFERROR(SUMPRODUCT(W266:W286*H266:H286),"0")</f>
        <v>833.80000000000007</v>
      </c>
      <c r="X288" s="194">
        <f>IFERROR(SUMPRODUCT(X266:X286*H266:H286),"0")</f>
        <v>833.80000000000007</v>
      </c>
      <c r="Y288" s="37"/>
      <c r="Z288" s="195"/>
      <c r="AA288" s="195"/>
    </row>
    <row r="289" spans="1:36" ht="15" customHeight="1" x14ac:dyDescent="0.2">
      <c r="A289" s="271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34"/>
      <c r="O289" s="342" t="s">
        <v>388</v>
      </c>
      <c r="P289" s="284"/>
      <c r="Q289" s="284"/>
      <c r="R289" s="284"/>
      <c r="S289" s="284"/>
      <c r="T289" s="284"/>
      <c r="U289" s="285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5157.76</v>
      </c>
      <c r="X289" s="194">
        <f>IFERROR(X24+X33+X41+X51+X62+X68+X73+X79+X89+X96+X104+X110+X116+X123+X128+X134+X139+X145+X150+X158+X163+X170+X175+X180+X185+X191+X198+X208+X216+X221+X227+X233+X239+X247+X252+X257+X264+X288,"0")</f>
        <v>5157.76</v>
      </c>
      <c r="Y289" s="37"/>
      <c r="Z289" s="195"/>
      <c r="AA289" s="195"/>
    </row>
    <row r="290" spans="1:36" x14ac:dyDescent="0.2">
      <c r="A290" s="205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34"/>
      <c r="O290" s="342" t="s">
        <v>389</v>
      </c>
      <c r="P290" s="284"/>
      <c r="Q290" s="284"/>
      <c r="R290" s="284"/>
      <c r="S290" s="284"/>
      <c r="T290" s="284"/>
      <c r="U290" s="285"/>
      <c r="V290" s="37" t="s">
        <v>68</v>
      </c>
      <c r="W290" s="194">
        <f>IFERROR(SUM(BL22:BL286),"0")</f>
        <v>5721.4515999999976</v>
      </c>
      <c r="X290" s="194">
        <f>IFERROR(SUM(BM22:BM286),"0")</f>
        <v>5721.4515999999976</v>
      </c>
      <c r="Y290" s="37"/>
      <c r="Z290" s="195"/>
      <c r="AA290" s="195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34"/>
      <c r="O291" s="342" t="s">
        <v>390</v>
      </c>
      <c r="P291" s="284"/>
      <c r="Q291" s="284"/>
      <c r="R291" s="284"/>
      <c r="S291" s="284"/>
      <c r="T291" s="284"/>
      <c r="U291" s="285"/>
      <c r="V291" s="37" t="s">
        <v>391</v>
      </c>
      <c r="W291" s="38">
        <f>ROUNDUP(SUM(BN22:BN286),0)</f>
        <v>15</v>
      </c>
      <c r="X291" s="38">
        <f>ROUNDUP(SUM(BO22:BO286),0)</f>
        <v>15</v>
      </c>
      <c r="Y291" s="37"/>
      <c r="Z291" s="195"/>
      <c r="AA291" s="195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34"/>
      <c r="O292" s="342" t="s">
        <v>392</v>
      </c>
      <c r="P292" s="284"/>
      <c r="Q292" s="284"/>
      <c r="R292" s="284"/>
      <c r="S292" s="284"/>
      <c r="T292" s="284"/>
      <c r="U292" s="285"/>
      <c r="V292" s="37" t="s">
        <v>68</v>
      </c>
      <c r="W292" s="194">
        <f>GrossWeightTotal+PalletQtyTotal*25</f>
        <v>6096.4515999999976</v>
      </c>
      <c r="X292" s="194">
        <f>GrossWeightTotalR+PalletQtyTotalR*25</f>
        <v>6096.4515999999976</v>
      </c>
      <c r="Y292" s="37"/>
      <c r="Z292" s="195"/>
      <c r="AA292" s="195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34"/>
      <c r="O293" s="342" t="s">
        <v>393</v>
      </c>
      <c r="P293" s="284"/>
      <c r="Q293" s="284"/>
      <c r="R293" s="284"/>
      <c r="S293" s="284"/>
      <c r="T293" s="284"/>
      <c r="U293" s="285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1312</v>
      </c>
      <c r="X293" s="194">
        <f>IFERROR(X23+X32+X40+X50+X61+X67+X72+X78+X88+X95+X103+X109+X115+X122+X127+X133+X138+X144+X149+X157+X162+X169+X174+X179+X184+X190+X197+X207+X215+X220+X226+X232+X238+X246+X251+X256+X263+X287,"0")</f>
        <v>1312</v>
      </c>
      <c r="Y293" s="37"/>
      <c r="Z293" s="195"/>
      <c r="AA293" s="195"/>
    </row>
    <row r="294" spans="1:36" ht="14.25" customHeight="1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34"/>
      <c r="O294" s="342" t="s">
        <v>394</v>
      </c>
      <c r="P294" s="284"/>
      <c r="Q294" s="284"/>
      <c r="R294" s="284"/>
      <c r="S294" s="284"/>
      <c r="T294" s="284"/>
      <c r="U294" s="285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18.301379999999998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200" t="s">
        <v>69</v>
      </c>
      <c r="D296" s="286"/>
      <c r="E296" s="286"/>
      <c r="F296" s="286"/>
      <c r="G296" s="286"/>
      <c r="H296" s="286"/>
      <c r="I296" s="286"/>
      <c r="J296" s="286"/>
      <c r="K296" s="286"/>
      <c r="L296" s="286"/>
      <c r="M296" s="286"/>
      <c r="N296" s="286"/>
      <c r="O296" s="286"/>
      <c r="P296" s="286"/>
      <c r="Q296" s="286"/>
      <c r="R296" s="286"/>
      <c r="S296" s="287"/>
      <c r="T296" s="200" t="s">
        <v>201</v>
      </c>
      <c r="U296" s="286"/>
      <c r="V296" s="287"/>
      <c r="W296" s="200" t="s">
        <v>226</v>
      </c>
      <c r="X296" s="286"/>
      <c r="Y296" s="286"/>
      <c r="Z296" s="287"/>
      <c r="AA296" s="200" t="s">
        <v>243</v>
      </c>
      <c r="AB296" s="286"/>
      <c r="AC296" s="286"/>
      <c r="AD296" s="286"/>
      <c r="AE296" s="286"/>
      <c r="AF296" s="287"/>
      <c r="AG296" s="200" t="s">
        <v>285</v>
      </c>
      <c r="AH296" s="287"/>
      <c r="AI296" s="200" t="s">
        <v>296</v>
      </c>
      <c r="AJ296" s="287"/>
    </row>
    <row r="297" spans="1:36" ht="14.25" customHeight="1" thickTop="1" x14ac:dyDescent="0.2">
      <c r="A297" s="296" t="s">
        <v>397</v>
      </c>
      <c r="B297" s="200" t="s">
        <v>60</v>
      </c>
      <c r="C297" s="200" t="s">
        <v>70</v>
      </c>
      <c r="D297" s="200" t="s">
        <v>82</v>
      </c>
      <c r="E297" s="200" t="s">
        <v>92</v>
      </c>
      <c r="F297" s="200" t="s">
        <v>107</v>
      </c>
      <c r="G297" s="200" t="s">
        <v>122</v>
      </c>
      <c r="H297" s="200" t="s">
        <v>128</v>
      </c>
      <c r="I297" s="200" t="s">
        <v>132</v>
      </c>
      <c r="J297" s="200" t="s">
        <v>138</v>
      </c>
      <c r="K297" s="200" t="s">
        <v>151</v>
      </c>
      <c r="L297" s="200" t="s">
        <v>158</v>
      </c>
      <c r="M297" s="184"/>
      <c r="N297" s="200" t="s">
        <v>167</v>
      </c>
      <c r="O297" s="200" t="s">
        <v>172</v>
      </c>
      <c r="P297" s="200" t="s">
        <v>179</v>
      </c>
      <c r="Q297" s="200" t="s">
        <v>187</v>
      </c>
      <c r="R297" s="200" t="s">
        <v>190</v>
      </c>
      <c r="S297" s="200" t="s">
        <v>198</v>
      </c>
      <c r="T297" s="200" t="s">
        <v>202</v>
      </c>
      <c r="U297" s="200" t="s">
        <v>206</v>
      </c>
      <c r="V297" s="200" t="s">
        <v>209</v>
      </c>
      <c r="W297" s="200" t="s">
        <v>227</v>
      </c>
      <c r="X297" s="200" t="s">
        <v>232</v>
      </c>
      <c r="Y297" s="200" t="s">
        <v>226</v>
      </c>
      <c r="Z297" s="200" t="s">
        <v>240</v>
      </c>
      <c r="AA297" s="200" t="s">
        <v>244</v>
      </c>
      <c r="AB297" s="200" t="s">
        <v>247</v>
      </c>
      <c r="AC297" s="200" t="s">
        <v>254</v>
      </c>
      <c r="AD297" s="200" t="s">
        <v>267</v>
      </c>
      <c r="AE297" s="200" t="s">
        <v>276</v>
      </c>
      <c r="AF297" s="200" t="s">
        <v>279</v>
      </c>
      <c r="AG297" s="200" t="s">
        <v>286</v>
      </c>
      <c r="AH297" s="200" t="s">
        <v>290</v>
      </c>
      <c r="AI297" s="200" t="s">
        <v>296</v>
      </c>
      <c r="AJ297" s="200" t="s">
        <v>306</v>
      </c>
    </row>
    <row r="298" spans="1:36" ht="13.5" customHeight="1" thickBot="1" x14ac:dyDescent="0.25">
      <c r="A298" s="297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184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189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0</v>
      </c>
      <c r="F299" s="46">
        <f>IFERROR(W54*H54,"0")+IFERROR(W55*H55,"0")+IFERROR(W56*H56,"0")+IFERROR(W57*H57,"0")+IFERROR(W58*H58,"0")+IFERROR(W59*H59,"0")+IFERROR(W60*H60,"0")</f>
        <v>0</v>
      </c>
      <c r="G299" s="46">
        <f>IFERROR(W65*H65,"0")+IFERROR(W66*H66,"0")</f>
        <v>780</v>
      </c>
      <c r="H299" s="46">
        <f>IFERROR(W71*H71,"0")</f>
        <v>0</v>
      </c>
      <c r="I299" s="46">
        <f>IFERROR(W76*H76,"0")+IFERROR(W77*H77,"0")</f>
        <v>100.8</v>
      </c>
      <c r="J299" s="46">
        <f>IFERROR(W82*H82,"0")+IFERROR(W83*H83,"0")+IFERROR(W84*H84,"0")+IFERROR(W85*H85,"0")+IFERROR(W86*H86,"0")+IFERROR(W87*H87,"0")</f>
        <v>705.6</v>
      </c>
      <c r="K299" s="46">
        <f>IFERROR(W92*H92,"0")+IFERROR(W93*H93,"0")+IFERROR(W94*H94,"0")</f>
        <v>184.8</v>
      </c>
      <c r="L299" s="46">
        <f>IFERROR(W99*H99,"0")+IFERROR(W100*H100,"0")+IFERROR(W101*H101,"0")+IFERROR(W102*H102,"0")</f>
        <v>860.16000000000008</v>
      </c>
      <c r="M299" s="184"/>
      <c r="N299" s="46">
        <f>IFERROR(W107*H107,"0")+IFERROR(W108*H108,"0")</f>
        <v>672</v>
      </c>
      <c r="O299" s="46">
        <f>IFERROR(W113*H113,"0")+IFERROR(W114*H114,"0")</f>
        <v>0</v>
      </c>
      <c r="P299" s="46">
        <f>IFERROR(W119*H119,"0")+IFERROR(W120*H120,"0")+IFERROR(W121*H121,"0")</f>
        <v>0</v>
      </c>
      <c r="Q299" s="46">
        <f>IFERROR(W126*H126,"0")</f>
        <v>0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0</v>
      </c>
      <c r="W299" s="46">
        <f>IFERROR(W167*H167,"0")+IFERROR(W168*H168,"0")</f>
        <v>84</v>
      </c>
      <c r="X299" s="46">
        <f>IFERROR(W173*H173,"0")</f>
        <v>28.8</v>
      </c>
      <c r="Y299" s="46">
        <f>IFERROR(W178*H178,"0")</f>
        <v>0</v>
      </c>
      <c r="Z299" s="46">
        <f>IFERROR(W183*H183,"0")</f>
        <v>42</v>
      </c>
      <c r="AA299" s="46">
        <f>IFERROR(W189*H189,"0")</f>
        <v>0</v>
      </c>
      <c r="AB299" s="46">
        <f>IFERROR(W194*H194,"0")+IFERROR(W195*H195,"0")+IFERROR(W196*H196,"0")</f>
        <v>0</v>
      </c>
      <c r="AC299" s="46">
        <f>IFERROR(W201*H201,"0")+IFERROR(W202*H202,"0")+IFERROR(W203*H203,"0")+IFERROR(W204*H204,"0")+IFERROR(W205*H205,"0")+IFERROR(W206*H206,"0")</f>
        <v>67.199999999999989</v>
      </c>
      <c r="AD299" s="46">
        <f>IFERROR(W211*H211,"0")+IFERROR(W212*H212,"0")+IFERROR(W213*H213,"0")+IFERROR(W214*H214,"0")</f>
        <v>86.4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168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1189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1961.76</v>
      </c>
      <c r="B302" s="60">
        <f>SUMPRODUCT(--(BB:BB="ПГП"),--(V:V="кор"),H:H,X:X)+SUMPRODUCT(--(BB:BB="ПГП"),--(V:V="кг"),X:X)</f>
        <v>3196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202:E202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O276:S27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G17:G18"/>
    <mergeCell ref="O161:S161"/>
    <mergeCell ref="O283:S283"/>
    <mergeCell ref="T296:V296"/>
    <mergeCell ref="T297:T298"/>
    <mergeCell ref="O292:U292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AE297:AE298"/>
    <mergeCell ref="O149:U149"/>
    <mergeCell ref="D204:E204"/>
    <mergeCell ref="O220:U220"/>
    <mergeCell ref="AG297:AG298"/>
    <mergeCell ref="A72:N73"/>
    <mergeCell ref="D269:E269"/>
    <mergeCell ref="D206:E206"/>
    <mergeCell ref="O280:S280"/>
    <mergeCell ref="D273:E273"/>
    <mergeCell ref="O215:U215"/>
    <mergeCell ref="O282:S282"/>
    <mergeCell ref="A232:N233"/>
    <mergeCell ref="A88:N89"/>
    <mergeCell ref="O153:S153"/>
    <mergeCell ref="A253:Y253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69:S269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10:U110"/>
    <mergeCell ref="A151:Y151"/>
    <mergeCell ref="A188:Y188"/>
    <mergeCell ref="O279:S279"/>
    <mergeCell ref="O48:S48"/>
    <mergeCell ref="D276:E276"/>
    <mergeCell ref="P12:Q12"/>
    <mergeCell ref="A118:Y118"/>
    <mergeCell ref="O119:S119"/>
    <mergeCell ref="A287:N288"/>
    <mergeCell ref="O37:S37"/>
    <mergeCell ref="O133:U133"/>
    <mergeCell ref="O264:U264"/>
    <mergeCell ref="O198:U198"/>
    <mergeCell ref="D280:E280"/>
    <mergeCell ref="D119:E119"/>
    <mergeCell ref="D46:E46"/>
    <mergeCell ref="O122:U122"/>
    <mergeCell ref="D282:E282"/>
    <mergeCell ref="A200:Y200"/>
    <mergeCell ref="O72:U7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O224:S224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2024-07-19T11:15:18Z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