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ECCC819-3C76-4CA0-BF80-B2D482562B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O382" i="1"/>
  <c r="BN382" i="1"/>
  <c r="BM382" i="1"/>
  <c r="BL382" i="1"/>
  <c r="Y382" i="1"/>
  <c r="X382" i="1"/>
  <c r="O382" i="1"/>
  <c r="W378" i="1"/>
  <c r="X377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X352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M280" i="1"/>
  <c r="BL280" i="1"/>
  <c r="Y280" i="1"/>
  <c r="X280" i="1"/>
  <c r="W278" i="1"/>
  <c r="W277" i="1"/>
  <c r="BN276" i="1"/>
  <c r="BL276" i="1"/>
  <c r="X276" i="1"/>
  <c r="BO276" i="1" s="1"/>
  <c r="O276" i="1"/>
  <c r="BO275" i="1"/>
  <c r="BN275" i="1"/>
  <c r="BM275" i="1"/>
  <c r="BL275" i="1"/>
  <c r="Y275" i="1"/>
  <c r="X275" i="1"/>
  <c r="O275" i="1"/>
  <c r="BN274" i="1"/>
  <c r="BL274" i="1"/>
  <c r="X274" i="1"/>
  <c r="BO274" i="1" s="1"/>
  <c r="O274" i="1"/>
  <c r="BO273" i="1"/>
  <c r="BN273" i="1"/>
  <c r="BM273" i="1"/>
  <c r="BL273" i="1"/>
  <c r="Y273" i="1"/>
  <c r="X273" i="1"/>
  <c r="O273" i="1"/>
  <c r="BN272" i="1"/>
  <c r="BL272" i="1"/>
  <c r="X272" i="1"/>
  <c r="BO272" i="1" s="1"/>
  <c r="O272" i="1"/>
  <c r="BO271" i="1"/>
  <c r="BN271" i="1"/>
  <c r="BM271" i="1"/>
  <c r="BL271" i="1"/>
  <c r="Y271" i="1"/>
  <c r="X271" i="1"/>
  <c r="O271" i="1"/>
  <c r="BN270" i="1"/>
  <c r="BL270" i="1"/>
  <c r="X270" i="1"/>
  <c r="X277" i="1" s="1"/>
  <c r="O270" i="1"/>
  <c r="W268" i="1"/>
  <c r="W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X267" i="1" s="1"/>
  <c r="O264" i="1"/>
  <c r="W262" i="1"/>
  <c r="W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BN255" i="1"/>
  <c r="BL255" i="1"/>
  <c r="X255" i="1"/>
  <c r="BO255" i="1" s="1"/>
  <c r="BN254" i="1"/>
  <c r="BL254" i="1"/>
  <c r="X254" i="1"/>
  <c r="BO254" i="1" s="1"/>
  <c r="BN253" i="1"/>
  <c r="BL253" i="1"/>
  <c r="X253" i="1"/>
  <c r="BO253" i="1" s="1"/>
  <c r="BN252" i="1"/>
  <c r="BL252" i="1"/>
  <c r="X252" i="1"/>
  <c r="N559" i="1" s="1"/>
  <c r="W249" i="1"/>
  <c r="X248" i="1"/>
  <c r="W248" i="1"/>
  <c r="BO247" i="1"/>
  <c r="BN247" i="1"/>
  <c r="BM247" i="1"/>
  <c r="BL247" i="1"/>
  <c r="Y247" i="1"/>
  <c r="X247" i="1"/>
  <c r="BO246" i="1"/>
  <c r="BN246" i="1"/>
  <c r="BM246" i="1"/>
  <c r="BL246" i="1"/>
  <c r="Y246" i="1"/>
  <c r="X246" i="1"/>
  <c r="BO245" i="1"/>
  <c r="BN245" i="1"/>
  <c r="BM245" i="1"/>
  <c r="BL245" i="1"/>
  <c r="Y245" i="1"/>
  <c r="X245" i="1"/>
  <c r="BO244" i="1"/>
  <c r="BN244" i="1"/>
  <c r="BM244" i="1"/>
  <c r="BL244" i="1"/>
  <c r="Y244" i="1"/>
  <c r="X244" i="1"/>
  <c r="BO243" i="1"/>
  <c r="BN243" i="1"/>
  <c r="BM243" i="1"/>
  <c r="BL243" i="1"/>
  <c r="Y243" i="1"/>
  <c r="Y248" i="1" s="1"/>
  <c r="X243" i="1"/>
  <c r="L559" i="1" s="1"/>
  <c r="W240" i="1"/>
  <c r="W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X228" i="1" s="1"/>
  <c r="O225" i="1"/>
  <c r="W223" i="1"/>
  <c r="W222" i="1"/>
  <c r="BN221" i="1"/>
  <c r="BL221" i="1"/>
  <c r="X221" i="1"/>
  <c r="BO221" i="1" s="1"/>
  <c r="O221" i="1"/>
  <c r="BO220" i="1"/>
  <c r="BN220" i="1"/>
  <c r="BM220" i="1"/>
  <c r="BL220" i="1"/>
  <c r="Y220" i="1"/>
  <c r="X220" i="1"/>
  <c r="O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BN213" i="1"/>
  <c r="BL213" i="1"/>
  <c r="X213" i="1"/>
  <c r="X222" i="1" s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BO204" i="1"/>
  <c r="BN204" i="1"/>
  <c r="BM204" i="1"/>
  <c r="BL204" i="1"/>
  <c r="Y204" i="1"/>
  <c r="X204" i="1"/>
  <c r="X209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X202" i="1" s="1"/>
  <c r="O185" i="1"/>
  <c r="W183" i="1"/>
  <c r="W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83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I559" i="1" s="1"/>
  <c r="O164" i="1"/>
  <c r="W161" i="1"/>
  <c r="W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8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2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B559" i="1" s="1"/>
  <c r="O22" i="1"/>
  <c r="H10" i="1"/>
  <c r="A9" i="1"/>
  <c r="F10" i="1" s="1"/>
  <c r="D7" i="1"/>
  <c r="P6" i="1"/>
  <c r="O2" i="1"/>
  <c r="H9" i="1" l="1"/>
  <c r="A10" i="1"/>
  <c r="X24" i="1"/>
  <c r="X36" i="1"/>
  <c r="X56" i="1"/>
  <c r="X64" i="1"/>
  <c r="X87" i="1"/>
  <c r="X93" i="1"/>
  <c r="X103" i="1"/>
  <c r="X121" i="1"/>
  <c r="X129" i="1"/>
  <c r="X138" i="1"/>
  <c r="X161" i="1"/>
  <c r="X166" i="1"/>
  <c r="X172" i="1"/>
  <c r="X182" i="1"/>
  <c r="X201" i="1"/>
  <c r="X210" i="1"/>
  <c r="X223" i="1"/>
  <c r="X227" i="1"/>
  <c r="X240" i="1"/>
  <c r="X262" i="1"/>
  <c r="X268" i="1"/>
  <c r="X278" i="1"/>
  <c r="BO282" i="1"/>
  <c r="BM282" i="1"/>
  <c r="Y282" i="1"/>
  <c r="Y283" i="1" s="1"/>
  <c r="X284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6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Y421" i="1" s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Y495" i="1" s="1"/>
  <c r="BO493" i="1"/>
  <c r="BM493" i="1"/>
  <c r="Y493" i="1"/>
  <c r="J559" i="1"/>
  <c r="F9" i="1"/>
  <c r="J9" i="1"/>
  <c r="Y22" i="1"/>
  <c r="Y24" i="1" s="1"/>
  <c r="BM22" i="1"/>
  <c r="BO22" i="1"/>
  <c r="W553" i="1"/>
  <c r="X25" i="1"/>
  <c r="Y28" i="1"/>
  <c r="Y36" i="1" s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Y63" i="1" s="1"/>
  <c r="BM59" i="1"/>
  <c r="BO59" i="1"/>
  <c r="Y61" i="1"/>
  <c r="BM61" i="1"/>
  <c r="Y62" i="1"/>
  <c r="BM62" i="1"/>
  <c r="X63" i="1"/>
  <c r="Y67" i="1"/>
  <c r="Y87" i="1" s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Y103" i="1" s="1"/>
  <c r="BM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Y125" i="1"/>
  <c r="Y129" i="1" s="1"/>
  <c r="BM125" i="1"/>
  <c r="Y127" i="1"/>
  <c r="BM127" i="1"/>
  <c r="F559" i="1"/>
  <c r="Y134" i="1"/>
  <c r="Y138" i="1" s="1"/>
  <c r="BM134" i="1"/>
  <c r="Y136" i="1"/>
  <c r="BM136" i="1"/>
  <c r="X139" i="1"/>
  <c r="X149" i="1"/>
  <c r="H559" i="1"/>
  <c r="Y153" i="1"/>
  <c r="Y160" i="1" s="1"/>
  <c r="BM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Y171" i="1" s="1"/>
  <c r="BM170" i="1"/>
  <c r="Y174" i="1"/>
  <c r="BM174" i="1"/>
  <c r="BO174" i="1"/>
  <c r="Y176" i="1"/>
  <c r="BM176" i="1"/>
  <c r="Y178" i="1"/>
  <c r="BM178" i="1"/>
  <c r="Y180" i="1"/>
  <c r="BM180" i="1"/>
  <c r="Y186" i="1"/>
  <c r="Y201" i="1" s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6" i="1"/>
  <c r="Y209" i="1" s="1"/>
  <c r="BM206" i="1"/>
  <c r="Y207" i="1"/>
  <c r="BM207" i="1"/>
  <c r="Y208" i="1"/>
  <c r="BM208" i="1"/>
  <c r="Y213" i="1"/>
  <c r="Y222" i="1" s="1"/>
  <c r="BM213" i="1"/>
  <c r="BO213" i="1"/>
  <c r="Y214" i="1"/>
  <c r="BM214" i="1"/>
  <c r="Y216" i="1"/>
  <c r="BM216" i="1"/>
  <c r="Y217" i="1"/>
  <c r="BM217" i="1"/>
  <c r="Y219" i="1"/>
  <c r="BM219" i="1"/>
  <c r="Y221" i="1"/>
  <c r="BM221" i="1"/>
  <c r="Y225" i="1"/>
  <c r="Y227" i="1" s="1"/>
  <c r="BM225" i="1"/>
  <c r="BO225" i="1"/>
  <c r="K559" i="1"/>
  <c r="Y233" i="1"/>
  <c r="Y239" i="1" s="1"/>
  <c r="BM233" i="1"/>
  <c r="Y235" i="1"/>
  <c r="BM235" i="1"/>
  <c r="Y236" i="1"/>
  <c r="BM236" i="1"/>
  <c r="Y238" i="1"/>
  <c r="BM238" i="1"/>
  <c r="X239" i="1"/>
  <c r="X249" i="1"/>
  <c r="Y252" i="1"/>
  <c r="BM252" i="1"/>
  <c r="BO252" i="1"/>
  <c r="Y253" i="1"/>
  <c r="BM253" i="1"/>
  <c r="Y254" i="1"/>
  <c r="BM254" i="1"/>
  <c r="Y255" i="1"/>
  <c r="BM255" i="1"/>
  <c r="Y256" i="1"/>
  <c r="BM256" i="1"/>
  <c r="Y258" i="1"/>
  <c r="BM258" i="1"/>
  <c r="Y260" i="1"/>
  <c r="BM260" i="1"/>
  <c r="X261" i="1"/>
  <c r="Y264" i="1"/>
  <c r="BM264" i="1"/>
  <c r="BO264" i="1"/>
  <c r="Y266" i="1"/>
  <c r="BM266" i="1"/>
  <c r="Y270" i="1"/>
  <c r="Y277" i="1" s="1"/>
  <c r="BM270" i="1"/>
  <c r="BO270" i="1"/>
  <c r="Y272" i="1"/>
  <c r="BM272" i="1"/>
  <c r="Y274" i="1"/>
  <c r="BM274" i="1"/>
  <c r="Y276" i="1"/>
  <c r="BM276" i="1"/>
  <c r="X283" i="1"/>
  <c r="BO280" i="1"/>
  <c r="X289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Y315" i="1" s="1"/>
  <c r="BO326" i="1"/>
  <c r="BM326" i="1"/>
  <c r="Y326" i="1"/>
  <c r="BO330" i="1"/>
  <c r="BM330" i="1"/>
  <c r="Y330" i="1"/>
  <c r="BO334" i="1"/>
  <c r="BM334" i="1"/>
  <c r="Y334" i="1"/>
  <c r="X341" i="1"/>
  <c r="BO346" i="1"/>
  <c r="BM346" i="1"/>
  <c r="Y346" i="1"/>
  <c r="X348" i="1"/>
  <c r="X353" i="1"/>
  <c r="BO350" i="1"/>
  <c r="BM350" i="1"/>
  <c r="Y350" i="1"/>
  <c r="Y352" i="1" s="1"/>
  <c r="BO363" i="1"/>
  <c r="BM363" i="1"/>
  <c r="Y363" i="1"/>
  <c r="X365" i="1"/>
  <c r="X372" i="1"/>
  <c r="BO367" i="1"/>
  <c r="BM367" i="1"/>
  <c r="Y367" i="1"/>
  <c r="Y372" i="1" s="1"/>
  <c r="BO371" i="1"/>
  <c r="BM371" i="1"/>
  <c r="Y371" i="1"/>
  <c r="X373" i="1"/>
  <c r="X378" i="1"/>
  <c r="BO375" i="1"/>
  <c r="BM375" i="1"/>
  <c r="Y375" i="1"/>
  <c r="Y377" i="1" s="1"/>
  <c r="X384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BO430" i="1"/>
  <c r="BM430" i="1"/>
  <c r="Y430" i="1"/>
  <c r="BO433" i="1"/>
  <c r="BM433" i="1"/>
  <c r="Y433" i="1"/>
  <c r="X437" i="1"/>
  <c r="Y456" i="1"/>
  <c r="BO454" i="1"/>
  <c r="BM454" i="1"/>
  <c r="Y454" i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519" i="1" l="1"/>
  <c r="Y410" i="1"/>
  <c r="Y336" i="1"/>
  <c r="Y295" i="1"/>
  <c r="X550" i="1"/>
  <c r="Y481" i="1"/>
  <c r="Y547" i="1"/>
  <c r="Y534" i="1"/>
  <c r="Y437" i="1"/>
  <c r="Y267" i="1"/>
  <c r="Y261" i="1"/>
  <c r="Y182" i="1"/>
  <c r="X549" i="1"/>
  <c r="X551" i="1"/>
  <c r="Y364" i="1"/>
  <c r="Y347" i="1"/>
  <c r="Y554" i="1" s="1"/>
  <c r="X553" i="1"/>
  <c r="X552" i="1" l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<sst xmlns="http://schemas.openxmlformats.org/spreadsheetml/2006/main" count="2423" uniqueCount="814">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</sst>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7" zoomScaleNormal="100" zoomScaleSheetLayoutView="100" workbookViewId="0">
      <selection activeCell="AA556" sqref="AA556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33" t="s">
        <v>8</v>
      </c>
      <c r="B5" s="517"/>
      <c r="C5" s="518"/>
      <c r="D5" s="426"/>
      <c r="E5" s="428"/>
      <c r="F5" s="721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5">
        <v>45493</v>
      </c>
      <c r="Q5" s="548"/>
      <c r="S5" s="614" t="s">
        <v>11</v>
      </c>
      <c r="T5" s="441"/>
      <c r="U5" s="615" t="s">
        <v>12</v>
      </c>
      <c r="V5" s="548"/>
      <c r="AA5" s="51"/>
      <c r="AB5" s="51"/>
      <c r="AC5" s="51"/>
    </row>
    <row r="6" spans="1:30" s="373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8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40" t="s">
        <v>16</v>
      </c>
      <c r="T6" s="441"/>
      <c r="U6" s="678" t="s">
        <v>17</v>
      </c>
      <c r="V6" s="457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1"/>
      <c r="U7" s="679"/>
      <c r="V7" s="680"/>
      <c r="AA7" s="51"/>
      <c r="AB7" s="51"/>
      <c r="AC7" s="51"/>
    </row>
    <row r="8" spans="1:30" s="373" customFormat="1" ht="25.5" customHeight="1" x14ac:dyDescent="0.2">
      <c r="A8" s="770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1"/>
      <c r="U8" s="679"/>
      <c r="V8" s="680"/>
      <c r="AA8" s="51"/>
      <c r="AB8" s="51"/>
      <c r="AC8" s="51"/>
    </row>
    <row r="9" spans="1:30" s="37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3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02" t="str">
        <f>IF(AND($A$9="Тип доверенности/получателя при получении в адресе перегруза:",$D$9="Разовая доверенность"),"Введите ФИО","")</f>
        <v/>
      </c>
      <c r="I9" s="403"/>
      <c r="J9" s="4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3"/>
      <c r="L9" s="403"/>
      <c r="M9" s="371"/>
      <c r="O9" s="26" t="s">
        <v>20</v>
      </c>
      <c r="P9" s="541"/>
      <c r="Q9" s="542"/>
      <c r="S9" s="389"/>
      <c r="T9" s="441"/>
      <c r="U9" s="681"/>
      <c r="V9" s="68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3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2"/>
      <c r="O10" s="26" t="s">
        <v>21</v>
      </c>
      <c r="P10" s="624"/>
      <c r="Q10" s="625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7"/>
      <c r="Q11" s="548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3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5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4"/>
      <c r="Q17" s="464"/>
      <c r="R17" s="464"/>
      <c r="S17" s="465"/>
      <c r="T17" s="757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4"/>
      <c r="BB17" s="750" t="s">
        <v>57</v>
      </c>
    </row>
    <row r="18" spans="1:67" ht="14.25" customHeight="1" x14ac:dyDescent="0.2">
      <c r="A18" s="435"/>
      <c r="B18" s="435"/>
      <c r="C18" s="435"/>
      <c r="D18" s="466"/>
      <c r="E18" s="468"/>
      <c r="F18" s="435"/>
      <c r="G18" s="435"/>
      <c r="H18" s="435"/>
      <c r="I18" s="435"/>
      <c r="J18" s="435"/>
      <c r="K18" s="435"/>
      <c r="L18" s="435"/>
      <c r="M18" s="435"/>
      <c r="N18" s="435"/>
      <c r="O18" s="466"/>
      <c r="P18" s="467"/>
      <c r="Q18" s="467"/>
      <c r="R18" s="467"/>
      <c r="S18" s="468"/>
      <c r="T18" s="374" t="s">
        <v>58</v>
      </c>
      <c r="U18" s="374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5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5"/>
      <c r="AA20" s="375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0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1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1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0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1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1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6"/>
      <c r="AA38" s="376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0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1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1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6"/>
      <c r="AA42" s="376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0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1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1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6"/>
      <c r="AA46" s="376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0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1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1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5"/>
      <c r="AA51" s="375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222</v>
      </c>
      <c r="X53" s="381">
        <f>IFERROR(IF(W53="",0,CEILING((W53/$H53),1)*$H53),"")</f>
        <v>226.8</v>
      </c>
      <c r="Y53" s="36">
        <f>IFERROR(IF(X53=0,"",ROUNDUP(X53/H53,0)*0.02175),"")</f>
        <v>0.45674999999999999</v>
      </c>
      <c r="Z53" s="56"/>
      <c r="AA53" s="57"/>
      <c r="AE53" s="64"/>
      <c r="BB53" s="79" t="s">
        <v>1</v>
      </c>
      <c r="BL53" s="64">
        <f>IFERROR(W53*I53/H53,"0")</f>
        <v>231.86666666666665</v>
      </c>
      <c r="BM53" s="64">
        <f>IFERROR(X53*I53/H53,"0")</f>
        <v>236.88</v>
      </c>
      <c r="BN53" s="64">
        <f>IFERROR(1/J53*(W53/H53),"0")</f>
        <v>0.36706349206349198</v>
      </c>
      <c r="BO53" s="64">
        <f>IFERROR(1/J53*(X53/H53),"0")</f>
        <v>0.375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0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1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20.555555555555554</v>
      </c>
      <c r="X55" s="382">
        <f>IFERROR(X53/H53,"0")+IFERROR(X54/H54,"0")</f>
        <v>21</v>
      </c>
      <c r="Y55" s="382">
        <f>IFERROR(IF(Y53="",0,Y53),"0")+IFERROR(IF(Y54="",0,Y54),"0")</f>
        <v>0.45674999999999999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1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222</v>
      </c>
      <c r="X56" s="382">
        <f>IFERROR(SUM(X53:X54),"0")</f>
        <v>226.8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5"/>
      <c r="AA57" s="375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6"/>
      <c r="AA58" s="376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0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1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1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5"/>
      <c r="AA65" s="375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6"/>
      <c r="AA66" s="376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234</v>
      </c>
      <c r="X68" s="381">
        <f t="shared" si="6"/>
        <v>237.60000000000002</v>
      </c>
      <c r="Y68" s="36">
        <f t="shared" si="7"/>
        <v>0.47849999999999998</v>
      </c>
      <c r="Z68" s="56"/>
      <c r="AA68" s="57"/>
      <c r="AE68" s="64"/>
      <c r="BB68" s="86" t="s">
        <v>1</v>
      </c>
      <c r="BL68" s="64">
        <f t="shared" si="8"/>
        <v>244.39999999999998</v>
      </c>
      <c r="BM68" s="64">
        <f t="shared" si="9"/>
        <v>248.16</v>
      </c>
      <c r="BN68" s="64">
        <f t="shared" si="10"/>
        <v>0.38690476190476186</v>
      </c>
      <c r="BO68" s="64">
        <f t="shared" si="11"/>
        <v>0.39285714285714285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132</v>
      </c>
      <c r="X70" s="381">
        <f t="shared" si="6"/>
        <v>134.39999999999998</v>
      </c>
      <c r="Y70" s="36">
        <f t="shared" si="7"/>
        <v>0.26100000000000001</v>
      </c>
      <c r="Z70" s="56"/>
      <c r="AA70" s="57"/>
      <c r="AE70" s="64"/>
      <c r="BB70" s="88" t="s">
        <v>1</v>
      </c>
      <c r="BL70" s="64">
        <f t="shared" si="8"/>
        <v>137.65714285714287</v>
      </c>
      <c r="BM70" s="64">
        <f t="shared" si="9"/>
        <v>140.15999999999997</v>
      </c>
      <c r="BN70" s="64">
        <f t="shared" si="10"/>
        <v>0.21045918367346939</v>
      </c>
      <c r="BO70" s="64">
        <f t="shared" si="11"/>
        <v>0.21428571428571425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492</v>
      </c>
      <c r="X71" s="381">
        <f t="shared" si="6"/>
        <v>496.8</v>
      </c>
      <c r="Y71" s="36">
        <f t="shared" si="7"/>
        <v>1.0004999999999999</v>
      </c>
      <c r="Z71" s="56"/>
      <c r="AA71" s="57"/>
      <c r="AE71" s="64"/>
      <c r="BB71" s="89" t="s">
        <v>1</v>
      </c>
      <c r="BL71" s="64">
        <f t="shared" si="8"/>
        <v>513.86666666666656</v>
      </c>
      <c r="BM71" s="64">
        <f t="shared" si="9"/>
        <v>518.87999999999988</v>
      </c>
      <c r="BN71" s="64">
        <f t="shared" si="10"/>
        <v>0.81349206349206338</v>
      </c>
      <c r="BO71" s="64">
        <f t="shared" si="11"/>
        <v>0.8214285714285714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364</v>
      </c>
      <c r="X73" s="381">
        <f t="shared" si="6"/>
        <v>369.59999999999997</v>
      </c>
      <c r="Y73" s="36">
        <f t="shared" si="7"/>
        <v>0.71775</v>
      </c>
      <c r="Z73" s="56"/>
      <c r="AA73" s="57"/>
      <c r="AE73" s="64"/>
      <c r="BB73" s="91" t="s">
        <v>1</v>
      </c>
      <c r="BL73" s="64">
        <f t="shared" si="8"/>
        <v>379.59999999999997</v>
      </c>
      <c r="BM73" s="64">
        <f t="shared" si="9"/>
        <v>385.44</v>
      </c>
      <c r="BN73" s="64">
        <f t="shared" si="10"/>
        <v>0.58035714285714279</v>
      </c>
      <c r="BO73" s="64">
        <f t="shared" si="11"/>
        <v>0.5892857142857143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63</v>
      </c>
      <c r="X76" s="381">
        <f t="shared" si="6"/>
        <v>66.600000000000009</v>
      </c>
      <c r="Y76" s="36">
        <f t="shared" si="12"/>
        <v>0.16866</v>
      </c>
      <c r="Z76" s="56"/>
      <c r="AA76" s="57"/>
      <c r="AE76" s="64"/>
      <c r="BB76" s="94" t="s">
        <v>1</v>
      </c>
      <c r="BL76" s="64">
        <f t="shared" si="8"/>
        <v>66.575675675675683</v>
      </c>
      <c r="BM76" s="64">
        <f t="shared" si="9"/>
        <v>70.38000000000001</v>
      </c>
      <c r="BN76" s="64">
        <f t="shared" si="10"/>
        <v>0.14189189189189186</v>
      </c>
      <c r="BO76" s="64">
        <f t="shared" si="11"/>
        <v>0.15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110</v>
      </c>
      <c r="X80" s="381">
        <f t="shared" si="6"/>
        <v>112.5</v>
      </c>
      <c r="Y80" s="36">
        <f t="shared" si="12"/>
        <v>0.23424999999999999</v>
      </c>
      <c r="Z80" s="56"/>
      <c r="AA80" s="57"/>
      <c r="AE80" s="64"/>
      <c r="BB80" s="98" t="s">
        <v>1</v>
      </c>
      <c r="BL80" s="64">
        <f t="shared" si="8"/>
        <v>115.13333333333334</v>
      </c>
      <c r="BM80" s="64">
        <f t="shared" si="9"/>
        <v>117.75</v>
      </c>
      <c r="BN80" s="64">
        <f t="shared" si="10"/>
        <v>0.20370370370370369</v>
      </c>
      <c r="BO80" s="64">
        <f t="shared" si="11"/>
        <v>0.20833333333333334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94</v>
      </c>
      <c r="X85" s="381">
        <f t="shared" si="6"/>
        <v>94.5</v>
      </c>
      <c r="Y85" s="36">
        <f>IFERROR(IF(X85=0,"",ROUNDUP(X85/H85,0)*0.00937),"")</f>
        <v>0.19677</v>
      </c>
      <c r="Z85" s="56"/>
      <c r="AA85" s="57"/>
      <c r="AE85" s="64"/>
      <c r="BB85" s="103" t="s">
        <v>1</v>
      </c>
      <c r="BL85" s="64">
        <f t="shared" si="8"/>
        <v>99.013333333333335</v>
      </c>
      <c r="BM85" s="64">
        <f t="shared" si="9"/>
        <v>99.54</v>
      </c>
      <c r="BN85" s="64">
        <f t="shared" si="10"/>
        <v>0.17407407407407408</v>
      </c>
      <c r="BO85" s="64">
        <f t="shared" si="11"/>
        <v>0.17499999999999999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0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1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173.86829686829688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177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3.0574299999999996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1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1489</v>
      </c>
      <c r="X88" s="382">
        <f>IFERROR(SUM(X67:X86),"0")</f>
        <v>1511.9999999999998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6"/>
      <c r="AA89" s="376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18</v>
      </c>
      <c r="X92" s="381">
        <f>IFERROR(IF(W92="",0,CEILING((W92/$H92),1)*$H92),"")</f>
        <v>19.2</v>
      </c>
      <c r="Y92" s="36">
        <f>IFERROR(IF(X92=0,"",ROUNDUP(X92/H92,0)*0.00753),"")</f>
        <v>6.0240000000000002E-2</v>
      </c>
      <c r="Z92" s="56"/>
      <c r="AA92" s="57"/>
      <c r="AE92" s="64"/>
      <c r="BB92" s="107" t="s">
        <v>1</v>
      </c>
      <c r="BL92" s="64">
        <f>IFERROR(W92*I92/H92,"0")</f>
        <v>19.500000000000004</v>
      </c>
      <c r="BM92" s="64">
        <f>IFERROR(X92*I92/H92,"0")</f>
        <v>20.8</v>
      </c>
      <c r="BN92" s="64">
        <f>IFERROR(1/J92*(W92/H92),"0")</f>
        <v>4.8076923076923073E-2</v>
      </c>
      <c r="BO92" s="64">
        <f>IFERROR(1/J92*(X92/H92),"0")</f>
        <v>5.128205128205128E-2</v>
      </c>
    </row>
    <row r="93" spans="1:67" x14ac:dyDescent="0.2">
      <c r="A93" s="390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1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7.5</v>
      </c>
      <c r="X93" s="382">
        <f>IFERROR(X90/H90,"0")+IFERROR(X91/H91,"0")+IFERROR(X92/H92,"0")</f>
        <v>8</v>
      </c>
      <c r="Y93" s="382">
        <f>IFERROR(IF(Y90="",0,Y90),"0")+IFERROR(IF(Y91="",0,Y91),"0")+IFERROR(IF(Y92="",0,Y92),"0")</f>
        <v>6.0240000000000002E-2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1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18</v>
      </c>
      <c r="X94" s="382">
        <f>IFERROR(SUM(X90:X92),"0")</f>
        <v>19.2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6"/>
      <c r="AA95" s="376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0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1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1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6"/>
      <c r="AA105" s="376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237</v>
      </c>
      <c r="X107" s="381">
        <f t="shared" si="18"/>
        <v>243.60000000000002</v>
      </c>
      <c r="Y107" s="36">
        <f>IFERROR(IF(X107=0,"",ROUNDUP(X107/H107,0)*0.02175),"")</f>
        <v>0.63074999999999992</v>
      </c>
      <c r="Z107" s="56"/>
      <c r="AA107" s="57"/>
      <c r="AE107" s="64"/>
      <c r="BB107" s="116" t="s">
        <v>1</v>
      </c>
      <c r="BL107" s="64">
        <f t="shared" si="19"/>
        <v>252.91285714285718</v>
      </c>
      <c r="BM107" s="64">
        <f t="shared" si="20"/>
        <v>259.95600000000002</v>
      </c>
      <c r="BN107" s="64">
        <f t="shared" si="21"/>
        <v>0.50382653061224481</v>
      </c>
      <c r="BO107" s="64">
        <f t="shared" si="22"/>
        <v>0.51785714285714279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118</v>
      </c>
      <c r="X108" s="381">
        <f t="shared" si="18"/>
        <v>126</v>
      </c>
      <c r="Y108" s="36">
        <f>IFERROR(IF(X108=0,"",ROUNDUP(X108/H108,0)*0.02175),"")</f>
        <v>0.32624999999999998</v>
      </c>
      <c r="Z108" s="56"/>
      <c r="AA108" s="57"/>
      <c r="AE108" s="64"/>
      <c r="BB108" s="117" t="s">
        <v>1</v>
      </c>
      <c r="BL108" s="64">
        <f t="shared" si="19"/>
        <v>125.92285714285713</v>
      </c>
      <c r="BM108" s="64">
        <f t="shared" si="20"/>
        <v>134.45999999999998</v>
      </c>
      <c r="BN108" s="64">
        <f t="shared" si="21"/>
        <v>0.25085034013605439</v>
      </c>
      <c r="BO108" s="64">
        <f t="shared" si="22"/>
        <v>0.26785714285714285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101</v>
      </c>
      <c r="X112" s="381">
        <f t="shared" si="18"/>
        <v>102.60000000000001</v>
      </c>
      <c r="Y112" s="36">
        <f>IFERROR(IF(X112=0,"",ROUNDUP(X112/H112,0)*0.00753),"")</f>
        <v>0.28614000000000001</v>
      </c>
      <c r="Z112" s="56"/>
      <c r="AA112" s="57"/>
      <c r="AE112" s="64"/>
      <c r="BB112" s="121" t="s">
        <v>1</v>
      </c>
      <c r="BL112" s="64">
        <f t="shared" si="19"/>
        <v>111.17481481481482</v>
      </c>
      <c r="BM112" s="64">
        <f t="shared" si="20"/>
        <v>112.93600000000001</v>
      </c>
      <c r="BN112" s="64">
        <f t="shared" si="21"/>
        <v>0.23979107312440642</v>
      </c>
      <c r="BO112" s="64">
        <f t="shared" si="22"/>
        <v>0.24358974358974358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71</v>
      </c>
      <c r="X114" s="381">
        <f t="shared" si="18"/>
        <v>72.900000000000006</v>
      </c>
      <c r="Y114" s="36">
        <f>IFERROR(IF(X114=0,"",ROUNDUP(X114/H114,0)*0.00937),"")</f>
        <v>0.25298999999999999</v>
      </c>
      <c r="Z114" s="56"/>
      <c r="AA114" s="57"/>
      <c r="AE114" s="64"/>
      <c r="BB114" s="123" t="s">
        <v>1</v>
      </c>
      <c r="BL114" s="64">
        <f t="shared" si="19"/>
        <v>78.573333333333323</v>
      </c>
      <c r="BM114" s="64">
        <f t="shared" si="20"/>
        <v>80.676000000000002</v>
      </c>
      <c r="BN114" s="64">
        <f t="shared" si="21"/>
        <v>0.21913580246913578</v>
      </c>
      <c r="BO114" s="64">
        <f t="shared" si="22"/>
        <v>0.22500000000000001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3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0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1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105.96560846560845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109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1.49613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1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527</v>
      </c>
      <c r="X122" s="382">
        <f>IFERROR(SUM(X106:X120),"0")</f>
        <v>545.1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75</v>
      </c>
      <c r="X124" s="381">
        <f>IFERROR(IF(W124="",0,CEILING((W124/$H124),1)*$H124),"")</f>
        <v>75.600000000000009</v>
      </c>
      <c r="Y124" s="36">
        <f>IFERROR(IF(X124=0,"",ROUNDUP(X124/H124,0)*0.02175),"")</f>
        <v>0.19574999999999998</v>
      </c>
      <c r="Z124" s="56"/>
      <c r="AA124" s="57"/>
      <c r="AE124" s="64"/>
      <c r="BB124" s="130" t="s">
        <v>1</v>
      </c>
      <c r="BL124" s="64">
        <f>IFERROR(W124*I124/H124,"0")</f>
        <v>80.035714285714292</v>
      </c>
      <c r="BM124" s="64">
        <f>IFERROR(X124*I124/H124,"0")</f>
        <v>80.676000000000016</v>
      </c>
      <c r="BN124" s="64">
        <f>IFERROR(1/J124*(W124/H124),"0")</f>
        <v>0.15943877551020408</v>
      </c>
      <c r="BO124" s="64">
        <f>IFERROR(1/J124*(X124/H124),"0")</f>
        <v>0.1607142857142857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0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1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8.9285714285714288</v>
      </c>
      <c r="X129" s="382">
        <f>IFERROR(X124/H124,"0")+IFERROR(X125/H125,"0")+IFERROR(X126/H126,"0")+IFERROR(X127/H127,"0")+IFERROR(X128/H128,"0")</f>
        <v>9</v>
      </c>
      <c r="Y129" s="382">
        <f>IFERROR(IF(Y124="",0,Y124),"0")+IFERROR(IF(Y125="",0,Y125),"0")+IFERROR(IF(Y126="",0,Y126),"0")+IFERROR(IF(Y127="",0,Y127),"0")+IFERROR(IF(Y128="",0,Y128),"0")</f>
        <v>0.19574999999999998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1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75</v>
      </c>
      <c r="X130" s="382">
        <f>IFERROR(SUM(X124:X128),"0")</f>
        <v>75.600000000000009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5"/>
      <c r="AA131" s="375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6"/>
      <c r="AA132" s="376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246</v>
      </c>
      <c r="X134" s="381">
        <f>IFERROR(IF(W134="",0,CEILING((W134/$H134),1)*$H134),"")</f>
        <v>252</v>
      </c>
      <c r="Y134" s="36">
        <f>IFERROR(IF(X134=0,"",ROUNDUP(X134/H134,0)*0.02175),"")</f>
        <v>0.65249999999999997</v>
      </c>
      <c r="Z134" s="56"/>
      <c r="AA134" s="57"/>
      <c r="AE134" s="64"/>
      <c r="BB134" s="136" t="s">
        <v>1</v>
      </c>
      <c r="BL134" s="64">
        <f>IFERROR(W134*I134/H134,"0")</f>
        <v>262.34142857142859</v>
      </c>
      <c r="BM134" s="64">
        <f>IFERROR(X134*I134/H134,"0")</f>
        <v>268.74</v>
      </c>
      <c r="BN134" s="64">
        <f>IFERROR(1/J134*(W134/H134),"0")</f>
        <v>0.52295918367346939</v>
      </c>
      <c r="BO134" s="64">
        <f>IFERROR(1/J134*(X134/H134),"0")</f>
        <v>0.5357142857142857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133</v>
      </c>
      <c r="X136" s="381">
        <f>IFERROR(IF(W136="",0,CEILING((W136/$H136),1)*$H136),"")</f>
        <v>135</v>
      </c>
      <c r="Y136" s="36">
        <f>IFERROR(IF(X136=0,"",ROUNDUP(X136/H136,0)*0.00753),"")</f>
        <v>0.3765</v>
      </c>
      <c r="Z136" s="56"/>
      <c r="AA136" s="57"/>
      <c r="AE136" s="64"/>
      <c r="BB136" s="138" t="s">
        <v>1</v>
      </c>
      <c r="BL136" s="64">
        <f>IFERROR(W136*I136/H136,"0")</f>
        <v>146.3985185185185</v>
      </c>
      <c r="BM136" s="64">
        <f>IFERROR(X136*I136/H136,"0")</f>
        <v>148.59999999999997</v>
      </c>
      <c r="BN136" s="64">
        <f>IFERROR(1/J136*(W136/H136),"0")</f>
        <v>0.31576448243114907</v>
      </c>
      <c r="BO136" s="64">
        <f>IFERROR(1/J136*(X136/H136),"0")</f>
        <v>0.32051282051282048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0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1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78.544973544973544</v>
      </c>
      <c r="X138" s="382">
        <f>IFERROR(X133/H133,"0")+IFERROR(X134/H134,"0")+IFERROR(X135/H135,"0")+IFERROR(X136/H136,"0")+IFERROR(X137/H137,"0")</f>
        <v>80</v>
      </c>
      <c r="Y138" s="382">
        <f>IFERROR(IF(Y133="",0,Y133),"0")+IFERROR(IF(Y134="",0,Y134),"0")+IFERROR(IF(Y135="",0,Y135),"0")+IFERROR(IF(Y136="",0,Y136),"0")+IFERROR(IF(Y137="",0,Y137),"0")</f>
        <v>1.0289999999999999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1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379</v>
      </c>
      <c r="X139" s="382">
        <f>IFERROR(SUM(X133:X137),"0")</f>
        <v>387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5"/>
      <c r="AA141" s="375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6"/>
      <c r="AA142" s="376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0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1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1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5"/>
      <c r="AA150" s="375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113</v>
      </c>
      <c r="X152" s="381">
        <f t="shared" ref="X152:X159" si="23">IFERROR(IF(W152="",0,CEILING((W152/$H152),1)*$H152),"")</f>
        <v>113.4</v>
      </c>
      <c r="Y152" s="36">
        <f>IFERROR(IF(X152=0,"",ROUNDUP(X152/H152,0)*0.00753),"")</f>
        <v>0.20331000000000002</v>
      </c>
      <c r="Z152" s="56"/>
      <c r="AA152" s="57"/>
      <c r="AE152" s="64"/>
      <c r="BB152" s="145" t="s">
        <v>1</v>
      </c>
      <c r="BL152" s="64">
        <f t="shared" ref="BL152:BL159" si="24">IFERROR(W152*I152/H152,"0")</f>
        <v>119.99523809523809</v>
      </c>
      <c r="BM152" s="64">
        <f t="shared" ref="BM152:BM159" si="25">IFERROR(X152*I152/H152,"0")</f>
        <v>120.42</v>
      </c>
      <c r="BN152" s="64">
        <f t="shared" ref="BN152:BN159" si="26">IFERROR(1/J152*(W152/H152),"0")</f>
        <v>0.17246642246642246</v>
      </c>
      <c r="BO152" s="64">
        <f t="shared" ref="BO152:BO159" si="27">IFERROR(1/J152*(X152/H152),"0")</f>
        <v>0.17307692307692307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42</v>
      </c>
      <c r="X154" s="381">
        <f t="shared" si="23"/>
        <v>42</v>
      </c>
      <c r="Y154" s="36">
        <f>IFERROR(IF(X154=0,"",ROUNDUP(X154/H154,0)*0.00753),"")</f>
        <v>7.5300000000000006E-2</v>
      </c>
      <c r="Z154" s="56"/>
      <c r="AA154" s="57"/>
      <c r="AE154" s="64"/>
      <c r="BB154" s="147" t="s">
        <v>1</v>
      </c>
      <c r="BL154" s="64">
        <f t="shared" si="24"/>
        <v>44</v>
      </c>
      <c r="BM154" s="64">
        <f t="shared" si="25"/>
        <v>44</v>
      </c>
      <c r="BN154" s="64">
        <f t="shared" si="26"/>
        <v>6.4102564102564097E-2</v>
      </c>
      <c r="BO154" s="64">
        <f t="shared" si="27"/>
        <v>6.4102564102564097E-2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109</v>
      </c>
      <c r="X155" s="381">
        <f t="shared" si="23"/>
        <v>109.2</v>
      </c>
      <c r="Y155" s="36">
        <f>IFERROR(IF(X155=0,"",ROUNDUP(X155/H155,0)*0.00502),"")</f>
        <v>0.26103999999999999</v>
      </c>
      <c r="Z155" s="56"/>
      <c r="AA155" s="57"/>
      <c r="AE155" s="64"/>
      <c r="BB155" s="148" t="s">
        <v>1</v>
      </c>
      <c r="BL155" s="64">
        <f t="shared" si="24"/>
        <v>115.74761904761904</v>
      </c>
      <c r="BM155" s="64">
        <f t="shared" si="25"/>
        <v>115.96</v>
      </c>
      <c r="BN155" s="64">
        <f t="shared" si="26"/>
        <v>0.22181522181522184</v>
      </c>
      <c r="BO155" s="64">
        <f t="shared" si="27"/>
        <v>0.22222222222222224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143</v>
      </c>
      <c r="X157" s="381">
        <f t="shared" si="23"/>
        <v>144.9</v>
      </c>
      <c r="Y157" s="36">
        <f>IFERROR(IF(X157=0,"",ROUNDUP(X157/H157,0)*0.00502),"")</f>
        <v>0.34638000000000002</v>
      </c>
      <c r="Z157" s="56"/>
      <c r="AA157" s="57"/>
      <c r="AE157" s="64"/>
      <c r="BB157" s="150" t="s">
        <v>1</v>
      </c>
      <c r="BL157" s="64">
        <f t="shared" si="24"/>
        <v>149.80952380952382</v>
      </c>
      <c r="BM157" s="64">
        <f t="shared" si="25"/>
        <v>151.80000000000001</v>
      </c>
      <c r="BN157" s="64">
        <f t="shared" si="26"/>
        <v>0.29100529100529099</v>
      </c>
      <c r="BO157" s="64">
        <f t="shared" si="27"/>
        <v>0.29487179487179488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0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1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156.9047619047619</v>
      </c>
      <c r="X160" s="382">
        <f>IFERROR(X152/H152,"0")+IFERROR(X153/H153,"0")+IFERROR(X154/H154,"0")+IFERROR(X155/H155,"0")+IFERROR(X156/H156,"0")+IFERROR(X157/H157,"0")+IFERROR(X158/H158,"0")+IFERROR(X159/H159,"0")</f>
        <v>158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0.88602999999999998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1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407</v>
      </c>
      <c r="X161" s="382">
        <f>IFERROR(SUM(X152:X159),"0")</f>
        <v>409.5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5"/>
      <c r="AA162" s="375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6"/>
      <c r="AA163" s="376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0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1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1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6"/>
      <c r="AA168" s="376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0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1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1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126</v>
      </c>
      <c r="X174" s="381">
        <f t="shared" ref="X174:X181" si="28">IFERROR(IF(W174="",0,CEILING((W174/$H174),1)*$H174),"")</f>
        <v>129.60000000000002</v>
      </c>
      <c r="Y174" s="36">
        <f>IFERROR(IF(X174=0,"",ROUNDUP(X174/H174,0)*0.00937),"")</f>
        <v>0.22488</v>
      </c>
      <c r="Z174" s="56"/>
      <c r="AA174" s="57"/>
      <c r="AE174" s="64"/>
      <c r="BB174" s="157" t="s">
        <v>1</v>
      </c>
      <c r="BL174" s="64">
        <f t="shared" ref="BL174:BL181" si="29">IFERROR(W174*I174/H174,"0")</f>
        <v>130.9</v>
      </c>
      <c r="BM174" s="64">
        <f t="shared" ref="BM174:BM181" si="30">IFERROR(X174*I174/H174,"0")</f>
        <v>134.64000000000001</v>
      </c>
      <c r="BN174" s="64">
        <f t="shared" ref="BN174:BN181" si="31">IFERROR(1/J174*(W174/H174),"0")</f>
        <v>0.19444444444444442</v>
      </c>
      <c r="BO174" s="64">
        <f t="shared" ref="BO174:BO181" si="32">IFERROR(1/J174*(X174/H174),"0")</f>
        <v>0.20000000000000004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60</v>
      </c>
      <c r="X177" s="381">
        <f t="shared" si="28"/>
        <v>64.800000000000011</v>
      </c>
      <c r="Y177" s="36">
        <f>IFERROR(IF(X177=0,"",ROUNDUP(X177/H177,0)*0.00937),"")</f>
        <v>0.11244</v>
      </c>
      <c r="Z177" s="56"/>
      <c r="AA177" s="57"/>
      <c r="AE177" s="64"/>
      <c r="BB177" s="160" t="s">
        <v>1</v>
      </c>
      <c r="BL177" s="64">
        <f t="shared" si="29"/>
        <v>62.333333333333336</v>
      </c>
      <c r="BM177" s="64">
        <f t="shared" si="30"/>
        <v>67.320000000000007</v>
      </c>
      <c r="BN177" s="64">
        <f t="shared" si="31"/>
        <v>9.2592592592592587E-2</v>
      </c>
      <c r="BO177" s="64">
        <f t="shared" si="32"/>
        <v>0.10000000000000002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0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1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34.444444444444443</v>
      </c>
      <c r="X182" s="382">
        <f>IFERROR(X174/H174,"0")+IFERROR(X175/H175,"0")+IFERROR(X176/H176,"0")+IFERROR(X177/H177,"0")+IFERROR(X178/H178,"0")+IFERROR(X179/H179,"0")+IFERROR(X180/H180,"0")+IFERROR(X181/H181,"0")</f>
        <v>36.000000000000007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0.33732000000000001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1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186</v>
      </c>
      <c r="X183" s="382">
        <f>IFERROR(SUM(X174:X181),"0")</f>
        <v>194.40000000000003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6"/>
      <c r="AA184" s="376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32</v>
      </c>
      <c r="X187" s="381">
        <f t="shared" si="33"/>
        <v>39</v>
      </c>
      <c r="Y187" s="36">
        <f>IFERROR(IF(X187=0,"",ROUNDUP(X187/H187,0)*0.02175),"")</f>
        <v>0.10874999999999999</v>
      </c>
      <c r="Z187" s="56"/>
      <c r="AA187" s="57"/>
      <c r="AE187" s="64"/>
      <c r="BB187" s="167" t="s">
        <v>1</v>
      </c>
      <c r="BL187" s="64">
        <f t="shared" si="34"/>
        <v>34.313846153846157</v>
      </c>
      <c r="BM187" s="64">
        <f t="shared" si="35"/>
        <v>41.820000000000007</v>
      </c>
      <c r="BN187" s="64">
        <f t="shared" si="36"/>
        <v>7.3260073260073263E-2</v>
      </c>
      <c r="BO187" s="64">
        <f t="shared" si="37"/>
        <v>8.9285714285714274E-2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118</v>
      </c>
      <c r="X189" s="381">
        <f t="shared" si="33"/>
        <v>121.79999999999998</v>
      </c>
      <c r="Y189" s="36">
        <f>IFERROR(IF(X189=0,"",ROUNDUP(X189/H189,0)*0.02175),"")</f>
        <v>0.30449999999999999</v>
      </c>
      <c r="Z189" s="56"/>
      <c r="AA189" s="57"/>
      <c r="AE189" s="64"/>
      <c r="BB189" s="169" t="s">
        <v>1</v>
      </c>
      <c r="BL189" s="64">
        <f t="shared" si="34"/>
        <v>125.64965517241379</v>
      </c>
      <c r="BM189" s="64">
        <f t="shared" si="35"/>
        <v>129.69599999999997</v>
      </c>
      <c r="BN189" s="64">
        <f t="shared" si="36"/>
        <v>0.24220032840722497</v>
      </c>
      <c r="BO189" s="64">
        <f t="shared" si="37"/>
        <v>0.25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128</v>
      </c>
      <c r="X194" s="381">
        <f t="shared" si="33"/>
        <v>129.6</v>
      </c>
      <c r="Y194" s="36">
        <f t="shared" ref="Y194:Y200" si="38">IFERROR(IF(X194=0,"",ROUNDUP(X194/H194,0)*0.00753),"")</f>
        <v>0.40662000000000004</v>
      </c>
      <c r="Z194" s="56"/>
      <c r="AA194" s="57"/>
      <c r="AE194" s="64"/>
      <c r="BB194" s="174" t="s">
        <v>1</v>
      </c>
      <c r="BL194" s="64">
        <f t="shared" si="34"/>
        <v>143.46666666666667</v>
      </c>
      <c r="BM194" s="64">
        <f t="shared" si="35"/>
        <v>145.26</v>
      </c>
      <c r="BN194" s="64">
        <f t="shared" si="36"/>
        <v>0.34188034188034189</v>
      </c>
      <c r="BO194" s="64">
        <f t="shared" si="37"/>
        <v>0.34615384615384615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312</v>
      </c>
      <c r="X196" s="381">
        <f t="shared" si="33"/>
        <v>312</v>
      </c>
      <c r="Y196" s="36">
        <f t="shared" si="38"/>
        <v>0.97889999999999999</v>
      </c>
      <c r="Z196" s="56"/>
      <c r="AA196" s="57"/>
      <c r="AE196" s="64"/>
      <c r="BB196" s="176" t="s">
        <v>1</v>
      </c>
      <c r="BL196" s="64">
        <f t="shared" si="34"/>
        <v>347.36000000000007</v>
      </c>
      <c r="BM196" s="64">
        <f t="shared" si="35"/>
        <v>347.36000000000007</v>
      </c>
      <c r="BN196" s="64">
        <f t="shared" si="36"/>
        <v>0.83333333333333326</v>
      </c>
      <c r="BO196" s="64">
        <f t="shared" si="37"/>
        <v>0.83333333333333326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7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226</v>
      </c>
      <c r="X197" s="381">
        <f t="shared" si="33"/>
        <v>228</v>
      </c>
      <c r="Y197" s="36">
        <f t="shared" si="38"/>
        <v>0.71535000000000004</v>
      </c>
      <c r="Z197" s="56"/>
      <c r="AA197" s="57"/>
      <c r="AE197" s="64"/>
      <c r="BB197" s="177" t="s">
        <v>1</v>
      </c>
      <c r="BL197" s="64">
        <f t="shared" si="34"/>
        <v>251.61333333333337</v>
      </c>
      <c r="BM197" s="64">
        <f t="shared" si="35"/>
        <v>253.84</v>
      </c>
      <c r="BN197" s="64">
        <f t="shared" si="36"/>
        <v>0.6036324786324786</v>
      </c>
      <c r="BO197" s="64">
        <f t="shared" si="37"/>
        <v>0.60897435897435892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3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81</v>
      </c>
      <c r="X200" s="381">
        <f t="shared" si="33"/>
        <v>81.599999999999994</v>
      </c>
      <c r="Y200" s="36">
        <f t="shared" si="38"/>
        <v>0.25602000000000003</v>
      </c>
      <c r="Z200" s="56"/>
      <c r="AA200" s="57"/>
      <c r="AE200" s="64"/>
      <c r="BB200" s="180" t="s">
        <v>1</v>
      </c>
      <c r="BL200" s="64">
        <f t="shared" si="34"/>
        <v>90.382500000000007</v>
      </c>
      <c r="BM200" s="64">
        <f t="shared" si="35"/>
        <v>91.051999999999992</v>
      </c>
      <c r="BN200" s="64">
        <f t="shared" si="36"/>
        <v>0.21634615384615383</v>
      </c>
      <c r="BO200" s="64">
        <f t="shared" si="37"/>
        <v>0.21794871794871795</v>
      </c>
    </row>
    <row r="201" spans="1:67" x14ac:dyDescent="0.2">
      <c r="A201" s="390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1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328.91578249336874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332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2.77014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1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897</v>
      </c>
      <c r="X202" s="382">
        <f>IFERROR(SUM(X185:X200),"0")</f>
        <v>912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6"/>
      <c r="AA203" s="376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25</v>
      </c>
      <c r="X207" s="381">
        <f>IFERROR(IF(W207="",0,CEILING((W207/$H207),1)*$H207),"")</f>
        <v>26.4</v>
      </c>
      <c r="Y207" s="36">
        <f>IFERROR(IF(X207=0,"",ROUNDUP(X207/H207,0)*0.00753),"")</f>
        <v>8.2830000000000001E-2</v>
      </c>
      <c r="Z207" s="56"/>
      <c r="AA207" s="57"/>
      <c r="AE207" s="64"/>
      <c r="BB207" s="184" t="s">
        <v>1</v>
      </c>
      <c r="BL207" s="64">
        <f>IFERROR(W207*I207/H207,"0")</f>
        <v>27.833333333333332</v>
      </c>
      <c r="BM207" s="64">
        <f>IFERROR(X207*I207/H207,"0")</f>
        <v>29.392000000000003</v>
      </c>
      <c r="BN207" s="64">
        <f>IFERROR(1/J207*(W207/H207),"0")</f>
        <v>6.6773504273504272E-2</v>
      </c>
      <c r="BO207" s="64">
        <f>IFERROR(1/J207*(X207/H207),"0")</f>
        <v>7.0512820512820512E-2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60</v>
      </c>
      <c r="X208" s="381">
        <f>IFERROR(IF(W208="",0,CEILING((W208/$H208),1)*$H208),"")</f>
        <v>60</v>
      </c>
      <c r="Y208" s="36">
        <f>IFERROR(IF(X208=0,"",ROUNDUP(X208/H208,0)*0.00753),"")</f>
        <v>0.18825</v>
      </c>
      <c r="Z208" s="56"/>
      <c r="AA208" s="57"/>
      <c r="AE208" s="64"/>
      <c r="BB208" s="185" t="s">
        <v>1</v>
      </c>
      <c r="BL208" s="64">
        <f>IFERROR(W208*I208/H208,"0")</f>
        <v>66.800000000000011</v>
      </c>
      <c r="BM208" s="64">
        <f>IFERROR(X208*I208/H208,"0")</f>
        <v>66.800000000000011</v>
      </c>
      <c r="BN208" s="64">
        <f>IFERROR(1/J208*(W208/H208),"0")</f>
        <v>0.16025641025641024</v>
      </c>
      <c r="BO208" s="64">
        <f>IFERROR(1/J208*(X208/H208),"0")</f>
        <v>0.16025641025641024</v>
      </c>
    </row>
    <row r="209" spans="1:67" x14ac:dyDescent="0.2">
      <c r="A209" s="390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1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35.416666666666671</v>
      </c>
      <c r="X209" s="382">
        <f>IFERROR(X204/H204,"0")+IFERROR(X205/H205,"0")+IFERROR(X206/H206,"0")+IFERROR(X207/H207,"0")+IFERROR(X208/H208,"0")</f>
        <v>36</v>
      </c>
      <c r="Y209" s="382">
        <f>IFERROR(IF(Y204="",0,Y204),"0")+IFERROR(IF(Y205="",0,Y205),"0")+IFERROR(IF(Y206="",0,Y206),"0")+IFERROR(IF(Y207="",0,Y207),"0")+IFERROR(IF(Y208="",0,Y208),"0")</f>
        <v>0.27107999999999999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1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85</v>
      </c>
      <c r="X210" s="382">
        <f>IFERROR(SUM(X204:X208),"0")</f>
        <v>86.4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5"/>
      <c r="AA211" s="375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6"/>
      <c r="AA212" s="376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81</v>
      </c>
      <c r="X216" s="381">
        <f t="shared" si="39"/>
        <v>81.2</v>
      </c>
      <c r="Y216" s="36">
        <f>IFERROR(IF(X216=0,"",ROUNDUP(X216/H216,0)*0.02175),"")</f>
        <v>0.15225</v>
      </c>
      <c r="Z216" s="56"/>
      <c r="AA216" s="57"/>
      <c r="AE216" s="64"/>
      <c r="BB216" s="189" t="s">
        <v>1</v>
      </c>
      <c r="BL216" s="64">
        <f t="shared" si="40"/>
        <v>84.351724137931043</v>
      </c>
      <c r="BM216" s="64">
        <f t="shared" si="41"/>
        <v>84.56</v>
      </c>
      <c r="BN216" s="64">
        <f t="shared" si="42"/>
        <v>0.12469211822660099</v>
      </c>
      <c r="BO216" s="64">
        <f t="shared" si="43"/>
        <v>0.125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2</v>
      </c>
      <c r="X220" s="381">
        <f t="shared" si="39"/>
        <v>4</v>
      </c>
      <c r="Y220" s="36">
        <f>IFERROR(IF(X220=0,"",ROUNDUP(X220/H220,0)*0.00937),"")</f>
        <v>9.3699999999999999E-3</v>
      </c>
      <c r="Z220" s="56"/>
      <c r="AA220" s="57"/>
      <c r="AE220" s="64"/>
      <c r="BB220" s="193" t="s">
        <v>1</v>
      </c>
      <c r="BL220" s="64">
        <f t="shared" si="40"/>
        <v>2.12</v>
      </c>
      <c r="BM220" s="64">
        <f t="shared" si="41"/>
        <v>4.24</v>
      </c>
      <c r="BN220" s="64">
        <f t="shared" si="42"/>
        <v>4.1666666666666666E-3</v>
      </c>
      <c r="BO220" s="64">
        <f t="shared" si="43"/>
        <v>8.3333333333333332E-3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0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1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7.4827586206896557</v>
      </c>
      <c r="X222" s="382">
        <f>IFERROR(X213/H213,"0")+IFERROR(X214/H214,"0")+IFERROR(X215/H215,"0")+IFERROR(X216/H216,"0")+IFERROR(X217/H217,"0")+IFERROR(X218/H218,"0")+IFERROR(X219/H219,"0")+IFERROR(X220/H220,"0")+IFERROR(X221/H221,"0")</f>
        <v>8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0.16161999999999999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1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83</v>
      </c>
      <c r="X223" s="382">
        <f>IFERROR(SUM(X213:X221),"0")</f>
        <v>85.2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6"/>
      <c r="AA224" s="376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0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1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1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5"/>
      <c r="AA229" s="375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732</v>
      </c>
      <c r="X231" s="381">
        <f t="shared" ref="X231:X238" si="44">IFERROR(IF(W231="",0,CEILING((W231/$H231),1)*$H231),"")</f>
        <v>742.4</v>
      </c>
      <c r="Y231" s="36">
        <f>IFERROR(IF(X231=0,"",ROUNDUP(X231/H231,0)*0.02175),"")</f>
        <v>1.3919999999999999</v>
      </c>
      <c r="Z231" s="56"/>
      <c r="AA231" s="57"/>
      <c r="AE231" s="64"/>
      <c r="BB231" s="197" t="s">
        <v>1</v>
      </c>
      <c r="BL231" s="64">
        <f t="shared" ref="BL231:BL238" si="45">IFERROR(W231*I231/H231,"0")</f>
        <v>762.28965517241375</v>
      </c>
      <c r="BM231" s="64">
        <f t="shared" ref="BM231:BM238" si="46">IFERROR(X231*I231/H231,"0")</f>
        <v>773.11999999999989</v>
      </c>
      <c r="BN231" s="64">
        <f t="shared" ref="BN231:BN238" si="47">IFERROR(1/J231*(W231/H231),"0")</f>
        <v>1.1268472906403941</v>
      </c>
      <c r="BO231" s="64">
        <f t="shared" ref="BO231:BO238" si="48">IFERROR(1/J231*(X231/H231),"0")</f>
        <v>1.1428571428571428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0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1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63.103448275862071</v>
      </c>
      <c r="X239" s="382">
        <f>IFERROR(X231/H231,"0")+IFERROR(X232/H232,"0")+IFERROR(X233/H233,"0")+IFERROR(X234/H234,"0")+IFERROR(X235/H235,"0")+IFERROR(X236/H236,"0")+IFERROR(X237/H237,"0")+IFERROR(X238/H238,"0")</f>
        <v>64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1.3919999999999999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1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732</v>
      </c>
      <c r="X240" s="382">
        <f>IFERROR(SUM(X231:X238),"0")</f>
        <v>742.4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5"/>
      <c r="AA241" s="375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6"/>
      <c r="AA242" s="376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4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3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2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0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1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1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5"/>
      <c r="AA250" s="375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6"/>
      <c r="AA251" s="376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3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0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1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1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16</v>
      </c>
      <c r="X264" s="381">
        <f>IFERROR(IF(W264="",0,CEILING((W264/$H264),1)*$H264),"")</f>
        <v>16.8</v>
      </c>
      <c r="Y264" s="36">
        <f>IFERROR(IF(X264=0,"",ROUNDUP(X264/H264,0)*0.00753),"")</f>
        <v>3.0120000000000001E-2</v>
      </c>
      <c r="Z264" s="56"/>
      <c r="AA264" s="57"/>
      <c r="AE264" s="64"/>
      <c r="BB264" s="219" t="s">
        <v>1</v>
      </c>
      <c r="BL264" s="64">
        <f>IFERROR(W264*I264/H264,"0")</f>
        <v>16.990476190476191</v>
      </c>
      <c r="BM264" s="64">
        <f>IFERROR(X264*I264/H264,"0")</f>
        <v>17.84</v>
      </c>
      <c r="BN264" s="64">
        <f>IFERROR(1/J264*(W264/H264),"0")</f>
        <v>2.4420024420024417E-2</v>
      </c>
      <c r="BO264" s="64">
        <f>IFERROR(1/J264*(X264/H264),"0")</f>
        <v>2.564102564102564E-2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0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1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3.8095238095238093</v>
      </c>
      <c r="X267" s="382">
        <f>IFERROR(X264/H264,"0")+IFERROR(X265/H265,"0")+IFERROR(X266/H266,"0")</f>
        <v>4</v>
      </c>
      <c r="Y267" s="382">
        <f>IFERROR(IF(Y264="",0,Y264),"0")+IFERROR(IF(Y265="",0,Y265),"0")+IFERROR(IF(Y266="",0,Y266),"0")</f>
        <v>3.0120000000000001E-2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1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16</v>
      </c>
      <c r="X268" s="382">
        <f>IFERROR(SUM(X264:X266),"0")</f>
        <v>16.8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6"/>
      <c r="AA269" s="376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0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1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1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160</v>
      </c>
      <c r="X280" s="381">
        <f>IFERROR(IF(W280="",0,CEILING((W280/$H280),1)*$H280),"")</f>
        <v>168</v>
      </c>
      <c r="Y280" s="36">
        <f>IFERROR(IF(X280=0,"",ROUNDUP(X280/H280,0)*0.02175),"")</f>
        <v>0.43499999999999994</v>
      </c>
      <c r="Z280" s="56"/>
      <c r="AA280" s="57"/>
      <c r="AE280" s="64"/>
      <c r="BB280" s="229" t="s">
        <v>1</v>
      </c>
      <c r="BL280" s="64">
        <f>IFERROR(W280*I280/H280,"0")</f>
        <v>170.74285714285713</v>
      </c>
      <c r="BM280" s="64">
        <f>IFERROR(X280*I280/H280,"0")</f>
        <v>179.28</v>
      </c>
      <c r="BN280" s="64">
        <f>IFERROR(1/J280*(W280/H280),"0")</f>
        <v>0.3401360544217687</v>
      </c>
      <c r="BO280" s="64">
        <f>IFERROR(1/J280*(X280/H280),"0")</f>
        <v>0.3571428571428571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299</v>
      </c>
      <c r="X281" s="381">
        <f>IFERROR(IF(W281="",0,CEILING((W281/$H281),1)*$H281),"")</f>
        <v>304.2</v>
      </c>
      <c r="Y281" s="36">
        <f>IFERROR(IF(X281=0,"",ROUNDUP(X281/H281,0)*0.02175),"")</f>
        <v>0.84824999999999995</v>
      </c>
      <c r="Z281" s="56"/>
      <c r="AA281" s="57"/>
      <c r="AE281" s="64"/>
      <c r="BB281" s="230" t="s">
        <v>1</v>
      </c>
      <c r="BL281" s="64">
        <f>IFERROR(W281*I281/H281,"0")</f>
        <v>320.62000000000006</v>
      </c>
      <c r="BM281" s="64">
        <f>IFERROR(X281*I281/H281,"0")</f>
        <v>326.19600000000003</v>
      </c>
      <c r="BN281" s="64">
        <f>IFERROR(1/J281*(W281/H281),"0")</f>
        <v>0.68452380952380953</v>
      </c>
      <c r="BO281" s="64">
        <f>IFERROR(1/J281*(X281/H281),"0")</f>
        <v>0.6964285714285714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0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1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57.38095238095238</v>
      </c>
      <c r="X283" s="382">
        <f>IFERROR(X280/H280,"0")+IFERROR(X281/H281,"0")+IFERROR(X282/H282,"0")</f>
        <v>59</v>
      </c>
      <c r="Y283" s="382">
        <f>IFERROR(IF(Y280="",0,Y280),"0")+IFERROR(IF(Y281="",0,Y281),"0")+IFERROR(IF(Y282="",0,Y282),"0")</f>
        <v>1.2832499999999998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1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459</v>
      </c>
      <c r="X284" s="382">
        <f>IFERROR(SUM(X280:X282),"0")</f>
        <v>472.2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6"/>
      <c r="AA285" s="376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8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15</v>
      </c>
      <c r="X288" s="381">
        <f>IFERROR(IF(W288="",0,CEILING((W288/$H288),1)*$H288),"")</f>
        <v>15.299999999999999</v>
      </c>
      <c r="Y288" s="36">
        <f>IFERROR(IF(X288=0,"",ROUNDUP(X288/H288,0)*0.00753),"")</f>
        <v>4.5179999999999998E-2</v>
      </c>
      <c r="Z288" s="56"/>
      <c r="AA288" s="57"/>
      <c r="AE288" s="64"/>
      <c r="BB288" s="234" t="s">
        <v>1</v>
      </c>
      <c r="BL288" s="64">
        <f>IFERROR(W288*I288/H288,"0")</f>
        <v>17.058823529411764</v>
      </c>
      <c r="BM288" s="64">
        <f>IFERROR(X288*I288/H288,"0")</f>
        <v>17.399999999999999</v>
      </c>
      <c r="BN288" s="64">
        <f>IFERROR(1/J288*(W288/H288),"0")</f>
        <v>3.7707390648567124E-2</v>
      </c>
      <c r="BO288" s="64">
        <f>IFERROR(1/J288*(X288/H288),"0")</f>
        <v>3.8461538461538464E-2</v>
      </c>
    </row>
    <row r="289" spans="1:67" x14ac:dyDescent="0.2">
      <c r="A289" s="390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1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5.882352941176471</v>
      </c>
      <c r="X289" s="382">
        <f>IFERROR(X286/H286,"0")+IFERROR(X287/H287,"0")+IFERROR(X288/H288,"0")</f>
        <v>6</v>
      </c>
      <c r="Y289" s="382">
        <f>IFERROR(IF(Y286="",0,Y286),"0")+IFERROR(IF(Y287="",0,Y287),"0")+IFERROR(IF(Y288="",0,Y288),"0")</f>
        <v>4.5179999999999998E-2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1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15</v>
      </c>
      <c r="X290" s="382">
        <f>IFERROR(SUM(X286:X288),"0")</f>
        <v>15.299999999999999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6"/>
      <c r="AA291" s="376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0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1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1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5"/>
      <c r="AA297" s="375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6"/>
      <c r="AA298" s="376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0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1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1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6"/>
      <c r="AA302" s="376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0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1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1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5"/>
      <c r="AA306" s="375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0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1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1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6"/>
      <c r="AA311" s="376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10</v>
      </c>
      <c r="X312" s="381">
        <f>IFERROR(IF(W312="",0,CEILING((W312/$H312),1)*$H312),"")</f>
        <v>16.2</v>
      </c>
      <c r="Y312" s="36">
        <f>IFERROR(IF(X312=0,"",ROUNDUP(X312/H312,0)*0.02175),"")</f>
        <v>4.3499999999999997E-2</v>
      </c>
      <c r="Z312" s="56"/>
      <c r="AA312" s="57"/>
      <c r="AE312" s="64"/>
      <c r="BB312" s="241" t="s">
        <v>1</v>
      </c>
      <c r="BL312" s="64">
        <f>IFERROR(W312*I312/H312,"0")</f>
        <v>10.696296296296296</v>
      </c>
      <c r="BM312" s="64">
        <f>IFERROR(X312*I312/H312,"0")</f>
        <v>17.327999999999999</v>
      </c>
      <c r="BN312" s="64">
        <f>IFERROR(1/J312*(W312/H312),"0")</f>
        <v>2.2045855379188715E-2</v>
      </c>
      <c r="BO312" s="64">
        <f>IFERROR(1/J312*(X312/H312),"0")</f>
        <v>3.5714285714285712E-2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0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1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1.2345679012345681</v>
      </c>
      <c r="X315" s="382">
        <f>IFERROR(X312/H312,"0")+IFERROR(X313/H313,"0")+IFERROR(X314/H314,"0")</f>
        <v>2</v>
      </c>
      <c r="Y315" s="382">
        <f>IFERROR(IF(Y312="",0,Y312),"0")+IFERROR(IF(Y313="",0,Y313),"0")+IFERROR(IF(Y314="",0,Y314),"0")</f>
        <v>4.3499999999999997E-2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1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10</v>
      </c>
      <c r="X316" s="382">
        <f>IFERROR(SUM(X312:X314),"0")</f>
        <v>16.2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6</v>
      </c>
      <c r="X318" s="381">
        <f>IFERROR(IF(W318="",0,CEILING((W318/$H318),1)*$H318),"")</f>
        <v>7.6499999999999995</v>
      </c>
      <c r="Y318" s="36">
        <f>IFERROR(IF(X318=0,"",ROUNDUP(X318/H318,0)*0.00753),"")</f>
        <v>2.2589999999999999E-2</v>
      </c>
      <c r="Z318" s="56"/>
      <c r="AA318" s="57"/>
      <c r="AE318" s="64"/>
      <c r="BB318" s="244" t="s">
        <v>1</v>
      </c>
      <c r="BL318" s="64">
        <f>IFERROR(W318*I318/H318,"0")</f>
        <v>7.0000000000000009</v>
      </c>
      <c r="BM318" s="64">
        <f>IFERROR(X318*I318/H318,"0")</f>
        <v>8.9250000000000007</v>
      </c>
      <c r="BN318" s="64">
        <f>IFERROR(1/J318*(W318/H318),"0")</f>
        <v>1.5082956259426848E-2</v>
      </c>
      <c r="BO318" s="64">
        <f>IFERROR(1/J318*(X318/H318),"0")</f>
        <v>1.9230769230769232E-2</v>
      </c>
    </row>
    <row r="319" spans="1:67" x14ac:dyDescent="0.2">
      <c r="A319" s="390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1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2.3529411764705883</v>
      </c>
      <c r="X319" s="382">
        <f>IFERROR(X318/H318,"0")</f>
        <v>3</v>
      </c>
      <c r="Y319" s="382">
        <f>IFERROR(IF(Y318="",0,Y318),"0")</f>
        <v>2.2589999999999999E-2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1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6</v>
      </c>
      <c r="X320" s="382">
        <f>IFERROR(SUM(X318:X318),"0")</f>
        <v>7.6499999999999995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5"/>
      <c r="AA322" s="375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6"/>
      <c r="AA323" s="376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1230</v>
      </c>
      <c r="X326" s="381">
        <f t="shared" si="59"/>
        <v>1230</v>
      </c>
      <c r="Y326" s="36">
        <f>IFERROR(IF(X326=0,"",ROUNDUP(X326/H326,0)*0.02175),"")</f>
        <v>1.7834999999999999</v>
      </c>
      <c r="Z326" s="56"/>
      <c r="AA326" s="57"/>
      <c r="AE326" s="64"/>
      <c r="BB326" s="247" t="s">
        <v>1</v>
      </c>
      <c r="BL326" s="64">
        <f t="shared" si="60"/>
        <v>1269.3600000000001</v>
      </c>
      <c r="BM326" s="64">
        <f t="shared" si="61"/>
        <v>1269.3600000000001</v>
      </c>
      <c r="BN326" s="64">
        <f t="shared" si="62"/>
        <v>1.7083333333333333</v>
      </c>
      <c r="BO326" s="64">
        <f t="shared" si="63"/>
        <v>1.7083333333333333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1244</v>
      </c>
      <c r="X328" s="381">
        <f t="shared" si="59"/>
        <v>1245</v>
      </c>
      <c r="Y328" s="36">
        <f>IFERROR(IF(X328=0,"",ROUNDUP(X328/H328,0)*0.02175),"")</f>
        <v>1.8052499999999998</v>
      </c>
      <c r="Z328" s="56"/>
      <c r="AA328" s="57"/>
      <c r="AE328" s="64"/>
      <c r="BB328" s="249" t="s">
        <v>1</v>
      </c>
      <c r="BL328" s="64">
        <f t="shared" si="60"/>
        <v>1283.808</v>
      </c>
      <c r="BM328" s="64">
        <f t="shared" si="61"/>
        <v>1284.8400000000001</v>
      </c>
      <c r="BN328" s="64">
        <f t="shared" si="62"/>
        <v>1.7277777777777779</v>
      </c>
      <c r="BO328" s="64">
        <f t="shared" si="63"/>
        <v>1.7291666666666665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714</v>
      </c>
      <c r="X330" s="381">
        <f t="shared" si="59"/>
        <v>720</v>
      </c>
      <c r="Y330" s="36">
        <f>IFERROR(IF(X330=0,"",ROUNDUP(X330/H330,0)*0.02175),"")</f>
        <v>1.044</v>
      </c>
      <c r="Z330" s="56"/>
      <c r="AA330" s="57"/>
      <c r="AE330" s="64"/>
      <c r="BB330" s="251" t="s">
        <v>1</v>
      </c>
      <c r="BL330" s="64">
        <f t="shared" si="60"/>
        <v>736.84800000000007</v>
      </c>
      <c r="BM330" s="64">
        <f t="shared" si="61"/>
        <v>743.04000000000008</v>
      </c>
      <c r="BN330" s="64">
        <f t="shared" si="62"/>
        <v>0.9916666666666667</v>
      </c>
      <c r="BO330" s="64">
        <f t="shared" si="63"/>
        <v>1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0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1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212.53333333333333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213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4.6327499999999997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1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3188</v>
      </c>
      <c r="X337" s="382">
        <f>IFERROR(SUM(X324:X335),"0")</f>
        <v>3195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1382</v>
      </c>
      <c r="X339" s="381">
        <f>IFERROR(IF(W339="",0,CEILING((W339/$H339),1)*$H339),"")</f>
        <v>1395</v>
      </c>
      <c r="Y339" s="36">
        <f>IFERROR(IF(X339=0,"",ROUNDUP(X339/H339,0)*0.02175),"")</f>
        <v>2.0227499999999998</v>
      </c>
      <c r="Z339" s="56"/>
      <c r="AA339" s="57"/>
      <c r="AE339" s="64"/>
      <c r="BB339" s="257" t="s">
        <v>1</v>
      </c>
      <c r="BL339" s="64">
        <f>IFERROR(W339*I339/H339,"0")</f>
        <v>1426.2239999999999</v>
      </c>
      <c r="BM339" s="64">
        <f>IFERROR(X339*I339/H339,"0")</f>
        <v>1439.64</v>
      </c>
      <c r="BN339" s="64">
        <f>IFERROR(1/J339*(W339/H339),"0")</f>
        <v>1.9194444444444445</v>
      </c>
      <c r="BO339" s="64">
        <f>IFERROR(1/J339*(X339/H339),"0")</f>
        <v>1.9375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0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1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92.13333333333334</v>
      </c>
      <c r="X341" s="382">
        <f>IFERROR(X339/H339,"0")+IFERROR(X340/H340,"0")</f>
        <v>93</v>
      </c>
      <c r="Y341" s="382">
        <f>IFERROR(IF(Y339="",0,Y339),"0")+IFERROR(IF(Y340="",0,Y340),"0")</f>
        <v>2.0227499999999998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1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1382</v>
      </c>
      <c r="X342" s="382">
        <f>IFERROR(SUM(X339:X340),"0")</f>
        <v>1395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6"/>
      <c r="AA343" s="376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29</v>
      </c>
      <c r="X346" s="381">
        <f>IFERROR(IF(W346="",0,CEILING((W346/$H346),1)*$H346),"")</f>
        <v>31.2</v>
      </c>
      <c r="Y346" s="36">
        <f>IFERROR(IF(X346=0,"",ROUNDUP(X346/H346,0)*0.02175),"")</f>
        <v>8.6999999999999994E-2</v>
      </c>
      <c r="Z346" s="56"/>
      <c r="AA346" s="57"/>
      <c r="AE346" s="64"/>
      <c r="BB346" s="261" t="s">
        <v>1</v>
      </c>
      <c r="BL346" s="64">
        <f>IFERROR(W346*I346/H346,"0")</f>
        <v>31.09692307692308</v>
      </c>
      <c r="BM346" s="64">
        <f>IFERROR(X346*I346/H346,"0")</f>
        <v>33.456000000000003</v>
      </c>
      <c r="BN346" s="64">
        <f>IFERROR(1/J346*(W346/H346),"0")</f>
        <v>6.6391941391941392E-2</v>
      </c>
      <c r="BO346" s="64">
        <f>IFERROR(1/J346*(X346/H346),"0")</f>
        <v>7.1428571428571425E-2</v>
      </c>
    </row>
    <row r="347" spans="1:67" x14ac:dyDescent="0.2">
      <c r="A347" s="390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1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3.7179487179487181</v>
      </c>
      <c r="X347" s="382">
        <f>IFERROR(X344/H344,"0")+IFERROR(X345/H345,"0")+IFERROR(X346/H346,"0")</f>
        <v>4</v>
      </c>
      <c r="Y347" s="382">
        <f>IFERROR(IF(Y344="",0,Y344),"0")+IFERROR(IF(Y345="",0,Y345),"0")+IFERROR(IF(Y346="",0,Y346),"0")</f>
        <v>8.6999999999999994E-2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1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29</v>
      </c>
      <c r="X348" s="382">
        <f>IFERROR(SUM(X344:X346),"0")</f>
        <v>31.2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109</v>
      </c>
      <c r="X350" s="381">
        <f>IFERROR(IF(W350="",0,CEILING((W350/$H350),1)*$H350),"")</f>
        <v>109.2</v>
      </c>
      <c r="Y350" s="36">
        <f>IFERROR(IF(X350=0,"",ROUNDUP(X350/H350,0)*0.02175),"")</f>
        <v>0.30449999999999999</v>
      </c>
      <c r="Z350" s="56"/>
      <c r="AA350" s="57"/>
      <c r="AE350" s="64"/>
      <c r="BB350" s="262" t="s">
        <v>1</v>
      </c>
      <c r="BL350" s="64">
        <f>IFERROR(W350*I350/H350,"0")</f>
        <v>116.88153846153847</v>
      </c>
      <c r="BM350" s="64">
        <f>IFERROR(X350*I350/H350,"0")</f>
        <v>117.09600000000002</v>
      </c>
      <c r="BN350" s="64">
        <f>IFERROR(1/J350*(W350/H350),"0")</f>
        <v>0.24954212454212454</v>
      </c>
      <c r="BO350" s="64">
        <f>IFERROR(1/J350*(X350/H350),"0")</f>
        <v>0.25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0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1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13.974358974358974</v>
      </c>
      <c r="X352" s="382">
        <f>IFERROR(X350/H350,"0")+IFERROR(X351/H351,"0")</f>
        <v>14</v>
      </c>
      <c r="Y352" s="382">
        <f>IFERROR(IF(Y350="",0,Y350),"0")+IFERROR(IF(Y351="",0,Y351),"0")</f>
        <v>0.30449999999999999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1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109</v>
      </c>
      <c r="X353" s="382">
        <f>IFERROR(SUM(X350:X351),"0")</f>
        <v>109.2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5"/>
      <c r="AA354" s="375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6"/>
      <c r="AA355" s="376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0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1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1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6"/>
      <c r="AA360" s="376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0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1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1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611</v>
      </c>
      <c r="X367" s="381">
        <f>IFERROR(IF(W367="",0,CEILING((W367/$H367),1)*$H367),"")</f>
        <v>616.19999999999993</v>
      </c>
      <c r="Y367" s="36">
        <f>IFERROR(IF(X367=0,"",ROUNDUP(X367/H367,0)*0.02175),"")</f>
        <v>1.7182499999999998</v>
      </c>
      <c r="Z367" s="56"/>
      <c r="AA367" s="57"/>
      <c r="AE367" s="64"/>
      <c r="BB367" s="269" t="s">
        <v>1</v>
      </c>
      <c r="BL367" s="64">
        <f>IFERROR(W367*I367/H367,"0")</f>
        <v>655.18000000000006</v>
      </c>
      <c r="BM367" s="64">
        <f>IFERROR(X367*I367/H367,"0")</f>
        <v>660.75599999999997</v>
      </c>
      <c r="BN367" s="64">
        <f>IFERROR(1/J367*(W367/H367),"0")</f>
        <v>1.3988095238095237</v>
      </c>
      <c r="BO367" s="64">
        <f>IFERROR(1/J367*(X367/H367),"0")</f>
        <v>1.4107142857142856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0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1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78.333333333333329</v>
      </c>
      <c r="X372" s="382">
        <f>IFERROR(X367/H367,"0")+IFERROR(X368/H368,"0")+IFERROR(X369/H369,"0")+IFERROR(X370/H370,"0")+IFERROR(X371/H371,"0")</f>
        <v>79</v>
      </c>
      <c r="Y372" s="382">
        <f>IFERROR(IF(Y367="",0,Y367),"0")+IFERROR(IF(Y368="",0,Y368),"0")+IFERROR(IF(Y369="",0,Y369),"0")+IFERROR(IF(Y370="",0,Y370),"0")+IFERROR(IF(Y371="",0,Y371),"0")</f>
        <v>1.7182499999999998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1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611</v>
      </c>
      <c r="X373" s="382">
        <f>IFERROR(SUM(X367:X371),"0")</f>
        <v>616.19999999999993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6"/>
      <c r="AA374" s="376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0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1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1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5"/>
      <c r="AA380" s="375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6"/>
      <c r="AA381" s="376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0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1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1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9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0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50</v>
      </c>
      <c r="X392" s="381">
        <f t="shared" si="64"/>
        <v>50.400000000000006</v>
      </c>
      <c r="Y392" s="36">
        <f t="shared" si="65"/>
        <v>9.0359999999999996E-2</v>
      </c>
      <c r="Z392" s="56"/>
      <c r="AA392" s="57"/>
      <c r="AE392" s="64"/>
      <c r="BB392" s="283" t="s">
        <v>1</v>
      </c>
      <c r="BL392" s="64">
        <f t="shared" si="66"/>
        <v>52.738095238095234</v>
      </c>
      <c r="BM392" s="64">
        <f t="shared" si="67"/>
        <v>53.160000000000004</v>
      </c>
      <c r="BN392" s="64">
        <f t="shared" si="68"/>
        <v>7.6312576312576319E-2</v>
      </c>
      <c r="BO392" s="64">
        <f t="shared" si="69"/>
        <v>7.6923076923076927E-2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7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11</v>
      </c>
      <c r="X400" s="381">
        <f t="shared" si="64"/>
        <v>12.600000000000001</v>
      </c>
      <c r="Y400" s="36">
        <f t="shared" si="70"/>
        <v>3.0120000000000001E-2</v>
      </c>
      <c r="Z400" s="56"/>
      <c r="AA400" s="57"/>
      <c r="AE400" s="64"/>
      <c r="BB400" s="291" t="s">
        <v>1</v>
      </c>
      <c r="BL400" s="64">
        <f t="shared" si="66"/>
        <v>11.68095238095238</v>
      </c>
      <c r="BM400" s="64">
        <f t="shared" si="67"/>
        <v>13.38</v>
      </c>
      <c r="BN400" s="64">
        <f t="shared" si="68"/>
        <v>2.2385022385022386E-2</v>
      </c>
      <c r="BO400" s="64">
        <f t="shared" si="69"/>
        <v>2.5641025641025644E-2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6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85</v>
      </c>
      <c r="X406" s="381">
        <f t="shared" si="64"/>
        <v>86.100000000000009</v>
      </c>
      <c r="Y406" s="36">
        <f t="shared" si="70"/>
        <v>0.20582</v>
      </c>
      <c r="Z406" s="56"/>
      <c r="AA406" s="57"/>
      <c r="AE406" s="64"/>
      <c r="BB406" s="297" t="s">
        <v>1</v>
      </c>
      <c r="BL406" s="64">
        <f t="shared" si="66"/>
        <v>90.261904761904759</v>
      </c>
      <c r="BM406" s="64">
        <f t="shared" si="67"/>
        <v>91.43</v>
      </c>
      <c r="BN406" s="64">
        <f t="shared" si="68"/>
        <v>0.17297517297517298</v>
      </c>
      <c r="BO406" s="64">
        <f t="shared" si="69"/>
        <v>0.17521367521367523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0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1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57.61904761904762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59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0.32630000000000003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1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146</v>
      </c>
      <c r="X411" s="382">
        <f>IFERROR(SUM(X387:X409),"0")</f>
        <v>149.10000000000002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6"/>
      <c r="AA412" s="376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0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1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1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6</v>
      </c>
      <c r="X418" s="381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64"/>
      <c r="BB418" s="303" t="s">
        <v>1</v>
      </c>
      <c r="BL418" s="64">
        <f>IFERROR(W418*I418/H418,"0")</f>
        <v>9.0000000000000018</v>
      </c>
      <c r="BM418" s="64">
        <f>IFERROR(X418*I418/H418,"0")</f>
        <v>9.0000000000000018</v>
      </c>
      <c r="BN418" s="64">
        <f>IFERROR(1/J418*(W418/H418),"0")</f>
        <v>2.5000000000000001E-2</v>
      </c>
      <c r="BO418" s="64">
        <f>IFERROR(1/J418*(X418/H418),"0")</f>
        <v>2.5000000000000001E-2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6</v>
      </c>
      <c r="X419" s="381">
        <f>IFERROR(IF(W419="",0,CEILING((W419/$H419),1)*$H419),"")</f>
        <v>6</v>
      </c>
      <c r="Y419" s="36">
        <f>IFERROR(IF(X419=0,"",ROUNDUP(X419/H419,0)*0.00627),"")</f>
        <v>3.1350000000000003E-2</v>
      </c>
      <c r="Z419" s="56"/>
      <c r="AA419" s="57"/>
      <c r="AE419" s="64"/>
      <c r="BB419" s="304" t="s">
        <v>1</v>
      </c>
      <c r="BL419" s="64">
        <f>IFERROR(W419*I419/H419,"0")</f>
        <v>9.0000000000000018</v>
      </c>
      <c r="BM419" s="64">
        <f>IFERROR(X419*I419/H419,"0")</f>
        <v>9.0000000000000018</v>
      </c>
      <c r="BN419" s="64">
        <f>IFERROR(1/J419*(W419/H419),"0")</f>
        <v>2.5000000000000001E-2</v>
      </c>
      <c r="BO419" s="64">
        <f>IFERROR(1/J419*(X419/H419),"0")</f>
        <v>2.5000000000000001E-2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9</v>
      </c>
      <c r="X420" s="381">
        <f>IFERROR(IF(W420="",0,CEILING((W420/$H420),1)*$H420),"")</f>
        <v>9.24</v>
      </c>
      <c r="Y420" s="36">
        <f>IFERROR(IF(X420=0,"",ROUNDUP(X420/H420,0)*0.00627),"")</f>
        <v>4.3890000000000005E-2</v>
      </c>
      <c r="Z420" s="56"/>
      <c r="AA420" s="57"/>
      <c r="AE420" s="64"/>
      <c r="BB420" s="305" t="s">
        <v>1</v>
      </c>
      <c r="BL420" s="64">
        <f>IFERROR(W420*I420/H420,"0")</f>
        <v>12.818181818181817</v>
      </c>
      <c r="BM420" s="64">
        <f>IFERROR(X420*I420/H420,"0")</f>
        <v>13.159999999999998</v>
      </c>
      <c r="BN420" s="64">
        <f>IFERROR(1/J420*(W420/H420),"0")</f>
        <v>3.4090909090909088E-2</v>
      </c>
      <c r="BO420" s="64">
        <f>IFERROR(1/J420*(X420/H420),"0")</f>
        <v>3.5000000000000003E-2</v>
      </c>
    </row>
    <row r="421" spans="1:67" x14ac:dyDescent="0.2">
      <c r="A421" s="390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1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16.818181818181817</v>
      </c>
      <c r="X421" s="382">
        <f>IFERROR(X418/H418,"0")+IFERROR(X419/H419,"0")+IFERROR(X420/H420,"0")</f>
        <v>17</v>
      </c>
      <c r="Y421" s="382">
        <f>IFERROR(IF(Y418="",0,Y418),"0")+IFERROR(IF(Y419="",0,Y419),"0")+IFERROR(IF(Y420="",0,Y420),"0")</f>
        <v>0.10659000000000002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1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21</v>
      </c>
      <c r="X422" s="382">
        <f>IFERROR(SUM(X418:X420),"0")</f>
        <v>21.240000000000002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5"/>
      <c r="AA423" s="375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6"/>
      <c r="AA424" s="376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0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1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1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6"/>
      <c r="AA428" s="376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9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1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0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1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1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6"/>
      <c r="AA439" s="376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6</v>
      </c>
      <c r="X440" s="381">
        <f>IFERROR(IF(W440="",0,CEILING((W440/$H440),1)*$H440),"")</f>
        <v>6</v>
      </c>
      <c r="Y440" s="36">
        <f>IFERROR(IF(X440=0,"",ROUNDUP(X440/H440,0)*0.00627),"")</f>
        <v>1.881E-2</v>
      </c>
      <c r="Z440" s="56"/>
      <c r="AA440" s="57"/>
      <c r="AE440" s="64"/>
      <c r="BB440" s="315" t="s">
        <v>1</v>
      </c>
      <c r="BL440" s="64">
        <f>IFERROR(W440*I440/H440,"0")</f>
        <v>7.8000000000000007</v>
      </c>
      <c r="BM440" s="64">
        <f>IFERROR(X440*I440/H440,"0")</f>
        <v>7.8000000000000007</v>
      </c>
      <c r="BN440" s="64">
        <f>IFERROR(1/J440*(W440/H440),"0")</f>
        <v>1.4999999999999999E-2</v>
      </c>
      <c r="BO440" s="64">
        <f>IFERROR(1/J440*(X440/H440),"0")</f>
        <v>1.4999999999999999E-2</v>
      </c>
    </row>
    <row r="441" spans="1:67" x14ac:dyDescent="0.2">
      <c r="A441" s="390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1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3</v>
      </c>
      <c r="X441" s="382">
        <f>IFERROR(X440/H440,"0")</f>
        <v>3</v>
      </c>
      <c r="Y441" s="382">
        <f>IFERROR(IF(Y440="",0,Y440),"0")</f>
        <v>1.881E-2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1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6</v>
      </c>
      <c r="X442" s="382">
        <f>IFERROR(SUM(X440:X440),"0")</f>
        <v>6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6"/>
      <c r="AA443" s="376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9</v>
      </c>
      <c r="X444" s="381">
        <f>IFERROR(IF(W444="",0,CEILING((W444/$H444),1)*$H444),"")</f>
        <v>9.24</v>
      </c>
      <c r="Y444" s="36">
        <f>IFERROR(IF(X444=0,"",ROUNDUP(X444/H444,0)*0.00627),"")</f>
        <v>4.3890000000000005E-2</v>
      </c>
      <c r="Z444" s="56"/>
      <c r="AA444" s="57"/>
      <c r="AE444" s="64"/>
      <c r="BB444" s="316" t="s">
        <v>1</v>
      </c>
      <c r="BL444" s="64">
        <f>IFERROR(W444*I444/H444,"0")</f>
        <v>12.818181818181817</v>
      </c>
      <c r="BM444" s="64">
        <f>IFERROR(X444*I444/H444,"0")</f>
        <v>13.159999999999998</v>
      </c>
      <c r="BN444" s="64">
        <f>IFERROR(1/J444*(W444/H444),"0")</f>
        <v>3.4090909090909088E-2</v>
      </c>
      <c r="BO444" s="64">
        <f>IFERROR(1/J444*(X444/H444),"0")</f>
        <v>3.5000000000000003E-2</v>
      </c>
    </row>
    <row r="445" spans="1:67" x14ac:dyDescent="0.2">
      <c r="A445" s="390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1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6.8181818181818175</v>
      </c>
      <c r="X445" s="382">
        <f>IFERROR(X444/H444,"0")</f>
        <v>7</v>
      </c>
      <c r="Y445" s="382">
        <f>IFERROR(IF(Y444="",0,Y444),"0")</f>
        <v>4.3890000000000005E-2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1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9</v>
      </c>
      <c r="X446" s="382">
        <f>IFERROR(SUM(X444:X444),"0")</f>
        <v>9.24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6</v>
      </c>
      <c r="X448" s="381">
        <f>IFERROR(IF(W448="",0,CEILING((W448/$H448),1)*$H448),"")</f>
        <v>6</v>
      </c>
      <c r="Y448" s="36">
        <f>IFERROR(IF(X448=0,"",ROUNDUP(X448/H448,0)*0.00627),"")</f>
        <v>1.2540000000000001E-2</v>
      </c>
      <c r="Z448" s="56"/>
      <c r="AA448" s="57"/>
      <c r="AE448" s="64"/>
      <c r="BB448" s="317" t="s">
        <v>1</v>
      </c>
      <c r="BL448" s="64">
        <f>IFERROR(W448*I448/H448,"0")</f>
        <v>7.2</v>
      </c>
      <c r="BM448" s="64">
        <f>IFERROR(X448*I448/H448,"0")</f>
        <v>7.2</v>
      </c>
      <c r="BN448" s="64">
        <f>IFERROR(1/J448*(W448/H448),"0")</f>
        <v>0.01</v>
      </c>
      <c r="BO448" s="64">
        <f>IFERROR(1/J448*(X448/H448),"0")</f>
        <v>0.01</v>
      </c>
    </row>
    <row r="449" spans="1:67" x14ac:dyDescent="0.2">
      <c r="A449" s="390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1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2</v>
      </c>
      <c r="X449" s="382">
        <f>IFERROR(X448/H448,"0")</f>
        <v>2</v>
      </c>
      <c r="Y449" s="382">
        <f>IFERROR(IF(Y448="",0,Y448),"0")</f>
        <v>1.2540000000000001E-2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1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6</v>
      </c>
      <c r="X450" s="382">
        <f>IFERROR(SUM(X448:X448),"0")</f>
        <v>6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5"/>
      <c r="AA451" s="375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6"/>
      <c r="AA452" s="376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0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1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1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5"/>
      <c r="AA458" s="375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6"/>
      <c r="AA459" s="376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4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0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1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1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6"/>
      <c r="AA464" s="376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0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1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1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5"/>
      <c r="AA469" s="375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6"/>
      <c r="AA470" s="376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1311</v>
      </c>
      <c r="X472" s="381">
        <f t="shared" si="77"/>
        <v>1314.72</v>
      </c>
      <c r="Y472" s="36">
        <f t="shared" si="78"/>
        <v>2.97804</v>
      </c>
      <c r="Z472" s="56"/>
      <c r="AA472" s="57"/>
      <c r="AE472" s="64"/>
      <c r="BB472" s="325" t="s">
        <v>1</v>
      </c>
      <c r="BL472" s="64">
        <f t="shared" si="79"/>
        <v>1400.3863636363635</v>
      </c>
      <c r="BM472" s="64">
        <f t="shared" si="80"/>
        <v>1404.36</v>
      </c>
      <c r="BN472" s="64">
        <f t="shared" si="81"/>
        <v>2.3874562937062938</v>
      </c>
      <c r="BO472" s="64">
        <f t="shared" si="82"/>
        <v>2.3942307692307692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129</v>
      </c>
      <c r="X473" s="381">
        <f t="shared" si="77"/>
        <v>132</v>
      </c>
      <c r="Y473" s="36">
        <f t="shared" si="78"/>
        <v>0.29899999999999999</v>
      </c>
      <c r="Z473" s="56"/>
      <c r="AA473" s="57"/>
      <c r="AE473" s="64"/>
      <c r="BB473" s="326" t="s">
        <v>1</v>
      </c>
      <c r="BL473" s="64">
        <f t="shared" si="79"/>
        <v>137.79545454545453</v>
      </c>
      <c r="BM473" s="64">
        <f t="shared" si="80"/>
        <v>140.99999999999997</v>
      </c>
      <c r="BN473" s="64">
        <f t="shared" si="81"/>
        <v>0.23492132867132867</v>
      </c>
      <c r="BO473" s="64">
        <f t="shared" si="82"/>
        <v>0.24038461538461539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611</v>
      </c>
      <c r="X475" s="381">
        <f t="shared" si="77"/>
        <v>612.48</v>
      </c>
      <c r="Y475" s="36">
        <f t="shared" si="78"/>
        <v>1.3873599999999999</v>
      </c>
      <c r="Z475" s="56"/>
      <c r="AA475" s="57"/>
      <c r="AE475" s="64"/>
      <c r="BB475" s="328" t="s">
        <v>1</v>
      </c>
      <c r="BL475" s="64">
        <f t="shared" si="79"/>
        <v>652.65909090909088</v>
      </c>
      <c r="BM475" s="64">
        <f t="shared" si="80"/>
        <v>654.24</v>
      </c>
      <c r="BN475" s="64">
        <f t="shared" si="81"/>
        <v>1.112689393939394</v>
      </c>
      <c r="BO475" s="64">
        <f t="shared" si="82"/>
        <v>1.1153846153846154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56</v>
      </c>
      <c r="X479" s="381">
        <f t="shared" si="77"/>
        <v>57.599999999999994</v>
      </c>
      <c r="Y479" s="36">
        <f>IFERROR(IF(X479=0,"",ROUNDUP(X479/H479,0)*0.00753),"")</f>
        <v>0.18071999999999999</v>
      </c>
      <c r="Z479" s="56"/>
      <c r="AA479" s="57"/>
      <c r="AE479" s="64"/>
      <c r="BB479" s="332" t="s">
        <v>1</v>
      </c>
      <c r="BL479" s="64">
        <f t="shared" si="79"/>
        <v>60.666666666666664</v>
      </c>
      <c r="BM479" s="64">
        <f t="shared" si="80"/>
        <v>62.4</v>
      </c>
      <c r="BN479" s="64">
        <f t="shared" si="81"/>
        <v>0.1495726495726496</v>
      </c>
      <c r="BO479" s="64">
        <f t="shared" si="82"/>
        <v>0.15384615384615385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0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1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411.78030303030295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414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4.8451199999999996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1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2107</v>
      </c>
      <c r="X482" s="382">
        <f>IFERROR(SUM(X471:X480),"0")</f>
        <v>2116.7999999999997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472</v>
      </c>
      <c r="X484" s="381">
        <f>IFERROR(IF(W484="",0,CEILING((W484/$H484),1)*$H484),"")</f>
        <v>475.20000000000005</v>
      </c>
      <c r="Y484" s="36">
        <f>IFERROR(IF(X484=0,"",ROUNDUP(X484/H484,0)*0.01196),"")</f>
        <v>1.0764</v>
      </c>
      <c r="Z484" s="56"/>
      <c r="AA484" s="57"/>
      <c r="AE484" s="64"/>
      <c r="BB484" s="334" t="s">
        <v>1</v>
      </c>
      <c r="BL484" s="64">
        <f>IFERROR(W484*I484/H484,"0")</f>
        <v>504.18181818181813</v>
      </c>
      <c r="BM484" s="64">
        <f>IFERROR(X484*I484/H484,"0")</f>
        <v>507.6</v>
      </c>
      <c r="BN484" s="64">
        <f>IFERROR(1/J484*(W484/H484),"0")</f>
        <v>0.85955710955710962</v>
      </c>
      <c r="BO484" s="64">
        <f>IFERROR(1/J484*(X484/H484),"0")</f>
        <v>0.86538461538461542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0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1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89.393939393939391</v>
      </c>
      <c r="X486" s="382">
        <f>IFERROR(X484/H484,"0")+IFERROR(X485/H485,"0")</f>
        <v>90</v>
      </c>
      <c r="Y486" s="382">
        <f>IFERROR(IF(Y484="",0,Y484),"0")+IFERROR(IF(Y485="",0,Y485),"0")</f>
        <v>1.0764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1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472</v>
      </c>
      <c r="X487" s="382">
        <f>IFERROR(SUM(X484:X485),"0")</f>
        <v>475.20000000000005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146</v>
      </c>
      <c r="X489" s="381">
        <f t="shared" ref="X489:X494" si="83">IFERROR(IF(W489="",0,CEILING((W489/$H489),1)*$H489),"")</f>
        <v>147.84</v>
      </c>
      <c r="Y489" s="36">
        <f>IFERROR(IF(X489=0,"",ROUNDUP(X489/H489,0)*0.01196),"")</f>
        <v>0.33488000000000001</v>
      </c>
      <c r="Z489" s="56"/>
      <c r="AA489" s="57"/>
      <c r="AE489" s="64"/>
      <c r="BB489" s="336" t="s">
        <v>1</v>
      </c>
      <c r="BL489" s="64">
        <f t="shared" ref="BL489:BL494" si="84">IFERROR(W489*I489/H489,"0")</f>
        <v>155.95454545454544</v>
      </c>
      <c r="BM489" s="64">
        <f t="shared" ref="BM489:BM494" si="85">IFERROR(X489*I489/H489,"0")</f>
        <v>157.91999999999999</v>
      </c>
      <c r="BN489" s="64">
        <f t="shared" ref="BN489:BN494" si="86">IFERROR(1/J489*(W489/H489),"0")</f>
        <v>0.26587995337995335</v>
      </c>
      <c r="BO489" s="64">
        <f t="shared" ref="BO489:BO494" si="87">IFERROR(1/J489*(X489/H489),"0")</f>
        <v>0.26923076923076927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285</v>
      </c>
      <c r="X490" s="381">
        <f t="shared" si="83"/>
        <v>285.12</v>
      </c>
      <c r="Y490" s="36">
        <f>IFERROR(IF(X490=0,"",ROUNDUP(X490/H490,0)*0.01196),"")</f>
        <v>0.64583999999999997</v>
      </c>
      <c r="Z490" s="56"/>
      <c r="AA490" s="57"/>
      <c r="AE490" s="64"/>
      <c r="BB490" s="337" t="s">
        <v>1</v>
      </c>
      <c r="BL490" s="64">
        <f t="shared" si="84"/>
        <v>304.43181818181813</v>
      </c>
      <c r="BM490" s="64">
        <f t="shared" si="85"/>
        <v>304.55999999999995</v>
      </c>
      <c r="BN490" s="64">
        <f t="shared" si="86"/>
        <v>0.51901223776223782</v>
      </c>
      <c r="BO490" s="64">
        <f t="shared" si="87"/>
        <v>0.51923076923076927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240</v>
      </c>
      <c r="X491" s="381">
        <f t="shared" si="83"/>
        <v>242.88000000000002</v>
      </c>
      <c r="Y491" s="36">
        <f>IFERROR(IF(X491=0,"",ROUNDUP(X491/H491,0)*0.01196),"")</f>
        <v>0.55015999999999998</v>
      </c>
      <c r="Z491" s="56"/>
      <c r="AA491" s="57"/>
      <c r="AE491" s="64"/>
      <c r="BB491" s="338" t="s">
        <v>1</v>
      </c>
      <c r="BL491" s="64">
        <f t="shared" si="84"/>
        <v>256.36363636363632</v>
      </c>
      <c r="BM491" s="64">
        <f t="shared" si="85"/>
        <v>259.44</v>
      </c>
      <c r="BN491" s="64">
        <f t="shared" si="86"/>
        <v>0.43706293706293708</v>
      </c>
      <c r="BO491" s="64">
        <f t="shared" si="87"/>
        <v>0.44230769230769235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0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1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127.08333333333333</v>
      </c>
      <c r="X495" s="382">
        <f>IFERROR(X489/H489,"0")+IFERROR(X490/H490,"0")+IFERROR(X491/H491,"0")+IFERROR(X492/H492,"0")+IFERROR(X493/H493,"0")+IFERROR(X494/H494,"0")</f>
        <v>128</v>
      </c>
      <c r="Y495" s="382">
        <f>IFERROR(IF(Y489="",0,Y489),"0")+IFERROR(IF(Y490="",0,Y490),"0")+IFERROR(IF(Y491="",0,Y491),"0")+IFERROR(IF(Y492="",0,Y492),"0")+IFERROR(IF(Y493="",0,Y493),"0")+IFERROR(IF(Y494="",0,Y494),"0")</f>
        <v>1.53088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1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671</v>
      </c>
      <c r="X496" s="382">
        <f>IFERROR(SUM(X489:X494),"0")</f>
        <v>675.84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6"/>
      <c r="AA497" s="376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0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1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1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6"/>
      <c r="AA503" s="376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0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1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1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5"/>
      <c r="AA508" s="375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6"/>
      <c r="AA509" s="376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6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1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0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0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1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1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6"/>
      <c r="AA521" s="376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28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3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0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1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1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6"/>
      <c r="AA529" s="376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38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5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0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1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1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0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1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1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6"/>
      <c r="AA542" s="376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0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1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1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1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14363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14529.770000000002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1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15172.202395252207</v>
      </c>
      <c r="X550" s="382">
        <f>IFERROR(SUM(BM22:BM546),"0")</f>
        <v>15349.280999999999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1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26</v>
      </c>
      <c r="X551" s="38">
        <f>ROUNDUP(SUM(BO22:BO546),0)</f>
        <v>26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1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15822.202395252207</v>
      </c>
      <c r="X552" s="382">
        <f>GrossWeightTotalR+PalletQtyTotalR*25</f>
        <v>15999.280999999999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1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2207.496501183452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2235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1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30.263909999999999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407" t="s">
        <v>103</v>
      </c>
      <c r="D556" s="408"/>
      <c r="E556" s="408"/>
      <c r="F556" s="409"/>
      <c r="G556" s="407" t="s">
        <v>233</v>
      </c>
      <c r="H556" s="408"/>
      <c r="I556" s="408"/>
      <c r="J556" s="408"/>
      <c r="K556" s="408"/>
      <c r="L556" s="408"/>
      <c r="M556" s="408"/>
      <c r="N556" s="408"/>
      <c r="O556" s="408"/>
      <c r="P556" s="409"/>
      <c r="Q556" s="407" t="s">
        <v>484</v>
      </c>
      <c r="R556" s="409"/>
      <c r="S556" s="407" t="s">
        <v>541</v>
      </c>
      <c r="T556" s="408"/>
      <c r="U556" s="408"/>
      <c r="V556" s="409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594" t="s">
        <v>780</v>
      </c>
      <c r="B557" s="407" t="s">
        <v>60</v>
      </c>
      <c r="C557" s="407" t="s">
        <v>104</v>
      </c>
      <c r="D557" s="407" t="s">
        <v>112</v>
      </c>
      <c r="E557" s="407" t="s">
        <v>103</v>
      </c>
      <c r="F557" s="407" t="s">
        <v>223</v>
      </c>
      <c r="G557" s="407" t="s">
        <v>234</v>
      </c>
      <c r="H557" s="407" t="s">
        <v>249</v>
      </c>
      <c r="I557" s="407" t="s">
        <v>266</v>
      </c>
      <c r="J557" s="407" t="s">
        <v>342</v>
      </c>
      <c r="K557" s="407" t="s">
        <v>365</v>
      </c>
      <c r="L557" s="407" t="s">
        <v>383</v>
      </c>
      <c r="M557" s="378"/>
      <c r="N557" s="407" t="s">
        <v>400</v>
      </c>
      <c r="O557" s="407" t="s">
        <v>468</v>
      </c>
      <c r="P557" s="407" t="s">
        <v>473</v>
      </c>
      <c r="Q557" s="407" t="s">
        <v>485</v>
      </c>
      <c r="R557" s="407" t="s">
        <v>519</v>
      </c>
      <c r="S557" s="407" t="s">
        <v>542</v>
      </c>
      <c r="T557" s="407" t="s">
        <v>606</v>
      </c>
      <c r="U557" s="407" t="s">
        <v>634</v>
      </c>
      <c r="V557" s="407" t="s">
        <v>641</v>
      </c>
      <c r="W557" s="407" t="s">
        <v>650</v>
      </c>
      <c r="X557" s="407" t="s">
        <v>697</v>
      </c>
      <c r="AA557" s="52"/>
      <c r="AD557" s="378"/>
    </row>
    <row r="558" spans="1:67" ht="13.5" customHeight="1" thickBot="1" x14ac:dyDescent="0.25">
      <c r="A558" s="595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378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226.8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2151.8999999999996</v>
      </c>
      <c r="F559" s="46">
        <f>IFERROR(X133*1,"0")+IFERROR(X134*1,"0")+IFERROR(X135*1,"0")+IFERROR(X136*1,"0")+IFERROR(X137*1,"0")</f>
        <v>387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409.5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1192.8000000000002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85.2</v>
      </c>
      <c r="K559" s="46">
        <f>IFERROR(X231*1,"0")+IFERROR(X232*1,"0")+IFERROR(X233*1,"0")+IFERROR(X234*1,"0")+IFERROR(X235*1,"0")+IFERROR(X236*1,"0")+IFERROR(X237*1,"0")+IFERROR(X238*1,"0")</f>
        <v>742.4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504.3</v>
      </c>
      <c r="O559" s="46">
        <f>IFERROR(X299*1,"0")+IFERROR(X303*1,"0")</f>
        <v>0</v>
      </c>
      <c r="P559" s="46">
        <f>IFERROR(X308*1,"0")+IFERROR(X312*1,"0")+IFERROR(X313*1,"0")+IFERROR(X314*1,"0")+IFERROR(X318*1,"0")</f>
        <v>23.849999999999998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4730.3999999999996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616.19999999999993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170.34000000000003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21.240000000000002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3267.84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13:L13"/>
    <mergeCell ref="O133:S133"/>
    <mergeCell ref="BB17:BB18"/>
    <mergeCell ref="O264:S264"/>
    <mergeCell ref="O369:S369"/>
    <mergeCell ref="A417:Y417"/>
    <mergeCell ref="O198:S198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120:E120"/>
    <mergeCell ref="O87:U87"/>
    <mergeCell ref="F17:F18"/>
    <mergeCell ref="O504:S504"/>
    <mergeCell ref="D478:E478"/>
    <mergeCell ref="D107:E107"/>
    <mergeCell ref="D405:E405"/>
    <mergeCell ref="D234:E234"/>
    <mergeCell ref="O421:U421"/>
    <mergeCell ref="O481:U481"/>
    <mergeCell ref="O24:U24"/>
    <mergeCell ref="O69:S69"/>
    <mergeCell ref="D244:E244"/>
    <mergeCell ref="O456:U456"/>
    <mergeCell ref="O196:S196"/>
    <mergeCell ref="O498:S498"/>
    <mergeCell ref="O327:S327"/>
    <mergeCell ref="A481:N482"/>
    <mergeCell ref="D407:E407"/>
    <mergeCell ref="A132:Y132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D10:E10"/>
    <mergeCell ref="O101:S101"/>
    <mergeCell ref="A251:Y251"/>
    <mergeCell ref="F10:G10"/>
    <mergeCell ref="A322:Y322"/>
    <mergeCell ref="D34:E34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O533:S533"/>
    <mergeCell ref="A162:Y162"/>
    <mergeCell ref="O70:S70"/>
    <mergeCell ref="D531:E531"/>
    <mergeCell ref="O399:S399"/>
    <mergeCell ref="D177:E177"/>
    <mergeCell ref="O315:U315"/>
    <mergeCell ref="D33:E33"/>
    <mergeCell ref="D226:E226"/>
    <mergeCell ref="D164:E164"/>
    <mergeCell ref="O243:S243"/>
    <mergeCell ref="A267:N268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D22:E22"/>
    <mergeCell ref="O358:U358"/>
    <mergeCell ref="D257:E257"/>
    <mergeCell ref="A230:Y230"/>
    <mergeCell ref="D86:E86"/>
    <mergeCell ref="D213:E213"/>
    <mergeCell ref="O289:U289"/>
    <mergeCell ref="O239:U239"/>
    <mergeCell ref="O175:S175"/>
    <mergeCell ref="O368:S368"/>
    <mergeCell ref="O246:S246"/>
    <mergeCell ref="A289:N290"/>
    <mergeCell ref="O415:U415"/>
    <mergeCell ref="O493:S493"/>
    <mergeCell ref="O185:S185"/>
    <mergeCell ref="O167:U167"/>
    <mergeCell ref="A103:N104"/>
    <mergeCell ref="D265:E265"/>
    <mergeCell ref="D216:E216"/>
    <mergeCell ref="D29:E29"/>
    <mergeCell ref="A469:Y469"/>
    <mergeCell ref="D461:E461"/>
    <mergeCell ref="D200:E200"/>
    <mergeCell ref="A462:N463"/>
    <mergeCell ref="D436:E436"/>
    <mergeCell ref="O187:S187"/>
    <mergeCell ref="D292:E292"/>
    <mergeCell ref="O378:U378"/>
    <mergeCell ref="A534:N535"/>
    <mergeCell ref="O174:S174"/>
    <mergeCell ref="O472:S472"/>
    <mergeCell ref="D525:E525"/>
    <mergeCell ref="O353:U353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G17:G18"/>
    <mergeCell ref="O288:S288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U557:U558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345:S345"/>
    <mergeCell ref="O218:S218"/>
    <mergeCell ref="D181:E181"/>
    <mergeCell ref="O158:S158"/>
    <mergeCell ref="O59:S59"/>
    <mergeCell ref="D273:E273"/>
    <mergeCell ref="A343:Y343"/>
    <mergeCell ref="O482:U482"/>
    <mergeCell ref="O282:S282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557:A558"/>
    <mergeCell ref="O552:U552"/>
    <mergeCell ref="A151:Y151"/>
    <mergeCell ref="O152:S152"/>
    <mergeCell ref="A424:Y424"/>
    <mergeCell ref="O254:S254"/>
    <mergeCell ref="O410:U410"/>
    <mergeCell ref="O216:S216"/>
    <mergeCell ref="D7:L7"/>
    <mergeCell ref="O514:S514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O441:U441"/>
    <mergeCell ref="D490:E490"/>
    <mergeCell ref="O193:S193"/>
    <mergeCell ref="D346:E346"/>
    <mergeCell ref="O22:S22"/>
    <mergeCell ref="O491:S491"/>
    <mergeCell ref="A466:N467"/>
    <mergeCell ref="D477:E477"/>
    <mergeCell ref="A295:N296"/>
    <mergeCell ref="A142:Y142"/>
    <mergeCell ref="D125:E125"/>
    <mergeCell ref="O36:U36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77:S77"/>
    <mergeCell ref="O375:S375"/>
    <mergeCell ref="O204:S204"/>
    <mergeCell ref="O33:S3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O32:S32"/>
    <mergeCell ref="D371:E371"/>
    <mergeCell ref="O74:S74"/>
    <mergeCell ref="D43:E43"/>
    <mergeCell ref="D485:E485"/>
    <mergeCell ref="D137:E137"/>
    <mergeCell ref="A40:N41"/>
    <mergeCell ref="A138:N139"/>
    <mergeCell ref="O257:S257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D383:E383"/>
    <mergeCell ref="D207:E207"/>
    <mergeCell ref="P12:Q12"/>
    <mergeCell ref="O169:S169"/>
    <mergeCell ref="O538:S538"/>
    <mergeCell ref="O119:S119"/>
    <mergeCell ref="O183:U183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A495:N496"/>
    <mergeCell ref="O249:U24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D9:E9"/>
    <mergeCell ref="D118:E118"/>
    <mergeCell ref="F9:G9"/>
    <mergeCell ref="A48:N49"/>
    <mergeCell ref="A319:N320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O39:S39"/>
    <mergeCell ref="P9:Q9"/>
    <mergeCell ref="A529:Y529"/>
    <mergeCell ref="D390:E390"/>
    <mergeCell ref="O408:S408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O219:S219"/>
    <mergeCell ref="A421:N422"/>
    <mergeCell ref="O517:S517"/>
    <mergeCell ref="A24:N25"/>
    <mergeCell ref="A46:Y46"/>
    <mergeCell ref="D260:E260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D543:E543"/>
    <mergeCell ref="D518:E518"/>
    <mergeCell ref="D124:E124"/>
    <mergeCell ref="O530:S530"/>
    <mergeCell ref="O215:S215"/>
    <mergeCell ref="D195:E195"/>
    <mergeCell ref="S6:T9"/>
    <mergeCell ref="D493:E493"/>
    <mergeCell ref="O438:U438"/>
    <mergeCell ref="D431:E431"/>
    <mergeCell ref="D189:E189"/>
    <mergeCell ref="D287:E287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526:S526"/>
    <mergeCell ref="O17:S18"/>
    <mergeCell ref="O234:S234"/>
    <mergeCell ref="O221:S221"/>
    <mergeCell ref="O99:S99"/>
    <mergeCell ref="O286:S286"/>
    <mergeCell ref="A171:N172"/>
    <mergeCell ref="O541:U541"/>
    <mergeCell ref="A501:N502"/>
    <mergeCell ref="D98:E98"/>
    <mergeCell ref="D73:E73"/>
    <mergeCell ref="O91:S91"/>
    <mergeCell ref="O362:S362"/>
    <mergeCell ref="O389:S389"/>
    <mergeCell ref="O85:S85"/>
    <mergeCell ref="O454:S454"/>
    <mergeCell ref="H5:L5"/>
    <mergeCell ref="O305:U305"/>
    <mergeCell ref="O293:S293"/>
    <mergeCell ref="O391:S391"/>
    <mergeCell ref="O220:S220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H9:I9"/>
    <mergeCell ref="O499:S499"/>
    <mergeCell ref="D281:E281"/>
    <mergeCell ref="P6:Q6"/>
    <mergeCell ref="O200:S200"/>
    <mergeCell ref="C556:F556"/>
    <mergeCell ref="O29:S29"/>
    <mergeCell ref="O436:S436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8:S28"/>
    <mergeCell ref="O270:S270"/>
    <mergeCell ref="O326:S326"/>
    <mergeCell ref="D174:E174"/>
    <mergeCell ref="D472:E472"/>
    <mergeCell ref="A141:Y141"/>
    <mergeCell ref="A439:Y439"/>
    <mergeCell ref="O136:S136"/>
    <mergeCell ref="O207:S207"/>
    <mergeCell ref="O92:S92"/>
    <mergeCell ref="O434:S434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2024-07-19T09:27:07Z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