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Пушкарный\"/>
    </mc:Choice>
  </mc:AlternateContent>
  <xr:revisionPtr revIDLastSave="0" documentId="13_ncr:1_{D6309CDE-E7F1-4E65-BFA1-B07D61E0604D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X572" i="2"/>
  <c r="BO572" i="2" s="1"/>
  <c r="BN571" i="2"/>
  <c r="BL571" i="2"/>
  <c r="X571" i="2"/>
  <c r="BO571" i="2" s="1"/>
  <c r="BN570" i="2"/>
  <c r="BL570" i="2"/>
  <c r="Y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W560" i="2"/>
  <c r="W559" i="2"/>
  <c r="BN558" i="2"/>
  <c r="BL558" i="2"/>
  <c r="X558" i="2"/>
  <c r="BO558" i="2" s="1"/>
  <c r="BN557" i="2"/>
  <c r="BL557" i="2"/>
  <c r="X557" i="2"/>
  <c r="BN556" i="2"/>
  <c r="BL556" i="2"/>
  <c r="X556" i="2"/>
  <c r="BO556" i="2" s="1"/>
  <c r="BO555" i="2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X549" i="2"/>
  <c r="BN548" i="2"/>
  <c r="BL548" i="2"/>
  <c r="X548" i="2"/>
  <c r="BN547" i="2"/>
  <c r="BL547" i="2"/>
  <c r="X547" i="2"/>
  <c r="BM547" i="2" s="1"/>
  <c r="BN546" i="2"/>
  <c r="BL546" i="2"/>
  <c r="X546" i="2"/>
  <c r="W544" i="2"/>
  <c r="W543" i="2"/>
  <c r="BO542" i="2"/>
  <c r="BN542" i="2"/>
  <c r="BL542" i="2"/>
  <c r="X542" i="2"/>
  <c r="BM542" i="2" s="1"/>
  <c r="BO541" i="2"/>
  <c r="BN541" i="2"/>
  <c r="BL541" i="2"/>
  <c r="X541" i="2"/>
  <c r="Y541" i="2" s="1"/>
  <c r="BO540" i="2"/>
  <c r="BN540" i="2"/>
  <c r="BL540" i="2"/>
  <c r="X540" i="2"/>
  <c r="BM540" i="2" s="1"/>
  <c r="BO539" i="2"/>
  <c r="BN539" i="2"/>
  <c r="BL539" i="2"/>
  <c r="X539" i="2"/>
  <c r="Y539" i="2" s="1"/>
  <c r="BO538" i="2"/>
  <c r="BN538" i="2"/>
  <c r="BL538" i="2"/>
  <c r="X538" i="2"/>
  <c r="BM538" i="2" s="1"/>
  <c r="BO537" i="2"/>
  <c r="BN537" i="2"/>
  <c r="BL537" i="2"/>
  <c r="X537" i="2"/>
  <c r="Y537" i="2" s="1"/>
  <c r="BO536" i="2"/>
  <c r="BN536" i="2"/>
  <c r="BL536" i="2"/>
  <c r="X536" i="2"/>
  <c r="BM536" i="2" s="1"/>
  <c r="BO535" i="2"/>
  <c r="BN535" i="2"/>
  <c r="BL535" i="2"/>
  <c r="X535" i="2"/>
  <c r="Y535" i="2" s="1"/>
  <c r="BO534" i="2"/>
  <c r="BN534" i="2"/>
  <c r="BL534" i="2"/>
  <c r="X534" i="2"/>
  <c r="W530" i="2"/>
  <c r="W529" i="2"/>
  <c r="BN528" i="2"/>
  <c r="BL528" i="2"/>
  <c r="X528" i="2"/>
  <c r="O528" i="2"/>
  <c r="W526" i="2"/>
  <c r="W525" i="2"/>
  <c r="BO524" i="2"/>
  <c r="BN524" i="2"/>
  <c r="BL524" i="2"/>
  <c r="X524" i="2"/>
  <c r="BM524" i="2" s="1"/>
  <c r="O524" i="2"/>
  <c r="BN523" i="2"/>
  <c r="BL523" i="2"/>
  <c r="X523" i="2"/>
  <c r="O523" i="2"/>
  <c r="BN522" i="2"/>
  <c r="BL522" i="2"/>
  <c r="X522" i="2"/>
  <c r="O522" i="2"/>
  <c r="W520" i="2"/>
  <c r="W519" i="2"/>
  <c r="BN518" i="2"/>
  <c r="BL518" i="2"/>
  <c r="X518" i="2"/>
  <c r="O518" i="2"/>
  <c r="BN517" i="2"/>
  <c r="BL517" i="2"/>
  <c r="Y517" i="2"/>
  <c r="X517" i="2"/>
  <c r="BM517" i="2" s="1"/>
  <c r="O517" i="2"/>
  <c r="BN516" i="2"/>
  <c r="BL516" i="2"/>
  <c r="X516" i="2"/>
  <c r="O516" i="2"/>
  <c r="BN515" i="2"/>
  <c r="BL515" i="2"/>
  <c r="X515" i="2"/>
  <c r="Y515" i="2" s="1"/>
  <c r="O515" i="2"/>
  <c r="BN514" i="2"/>
  <c r="BL514" i="2"/>
  <c r="X514" i="2"/>
  <c r="BM514" i="2" s="1"/>
  <c r="O514" i="2"/>
  <c r="BN513" i="2"/>
  <c r="BL513" i="2"/>
  <c r="X513" i="2"/>
  <c r="O513" i="2"/>
  <c r="W511" i="2"/>
  <c r="W510" i="2"/>
  <c r="BN509" i="2"/>
  <c r="BL509" i="2"/>
  <c r="X509" i="2"/>
  <c r="BM509" i="2" s="1"/>
  <c r="O509" i="2"/>
  <c r="BN508" i="2"/>
  <c r="BL508" i="2"/>
  <c r="Y508" i="2"/>
  <c r="X508" i="2"/>
  <c r="BM508" i="2" s="1"/>
  <c r="O508" i="2"/>
  <c r="W506" i="2"/>
  <c r="W505" i="2"/>
  <c r="BN504" i="2"/>
  <c r="BL504" i="2"/>
  <c r="X504" i="2"/>
  <c r="O504" i="2"/>
  <c r="BN503" i="2"/>
  <c r="BM503" i="2"/>
  <c r="BL503" i="2"/>
  <c r="Y503" i="2"/>
  <c r="X503" i="2"/>
  <c r="BO503" i="2" s="1"/>
  <c r="O503" i="2"/>
  <c r="BN502" i="2"/>
  <c r="BL502" i="2"/>
  <c r="X502" i="2"/>
  <c r="BO502" i="2" s="1"/>
  <c r="BN501" i="2"/>
  <c r="BL501" i="2"/>
  <c r="X501" i="2"/>
  <c r="O501" i="2"/>
  <c r="BN500" i="2"/>
  <c r="BL500" i="2"/>
  <c r="X500" i="2"/>
  <c r="O500" i="2"/>
  <c r="BN499" i="2"/>
  <c r="BL499" i="2"/>
  <c r="X499" i="2"/>
  <c r="O499" i="2"/>
  <c r="BN498" i="2"/>
  <c r="BL498" i="2"/>
  <c r="X498" i="2"/>
  <c r="O498" i="2"/>
  <c r="BN497" i="2"/>
  <c r="BL497" i="2"/>
  <c r="Y497" i="2"/>
  <c r="X497" i="2"/>
  <c r="BM497" i="2" s="1"/>
  <c r="O497" i="2"/>
  <c r="BN496" i="2"/>
  <c r="BM496" i="2"/>
  <c r="BL496" i="2"/>
  <c r="Y496" i="2"/>
  <c r="X496" i="2"/>
  <c r="BO496" i="2" s="1"/>
  <c r="BO495" i="2"/>
  <c r="BN495" i="2"/>
  <c r="BL495" i="2"/>
  <c r="X495" i="2"/>
  <c r="O495" i="2"/>
  <c r="BN494" i="2"/>
  <c r="BL494" i="2"/>
  <c r="X494" i="2"/>
  <c r="O494" i="2"/>
  <c r="BN493" i="2"/>
  <c r="BM493" i="2"/>
  <c r="BL493" i="2"/>
  <c r="Y493" i="2"/>
  <c r="X493" i="2"/>
  <c r="O493" i="2"/>
  <c r="W489" i="2"/>
  <c r="W488" i="2"/>
  <c r="BN487" i="2"/>
  <c r="BL487" i="2"/>
  <c r="X487" i="2"/>
  <c r="X489" i="2" s="1"/>
  <c r="W485" i="2"/>
  <c r="W484" i="2"/>
  <c r="BN483" i="2"/>
  <c r="BL483" i="2"/>
  <c r="X483" i="2"/>
  <c r="BM483" i="2" s="1"/>
  <c r="O483" i="2"/>
  <c r="BN482" i="2"/>
  <c r="BL482" i="2"/>
  <c r="X482" i="2"/>
  <c r="BM482" i="2" s="1"/>
  <c r="W479" i="2"/>
  <c r="W478" i="2"/>
  <c r="BN477" i="2"/>
  <c r="BL477" i="2"/>
  <c r="X477" i="2"/>
  <c r="O477" i="2"/>
  <c r="BN476" i="2"/>
  <c r="BL476" i="2"/>
  <c r="X476" i="2"/>
  <c r="BO476" i="2" s="1"/>
  <c r="O476" i="2"/>
  <c r="BN475" i="2"/>
  <c r="BL475" i="2"/>
  <c r="X475" i="2"/>
  <c r="O475" i="2"/>
  <c r="X472" i="2"/>
  <c r="W472" i="2"/>
  <c r="X471" i="2"/>
  <c r="W471" i="2"/>
  <c r="BO470" i="2"/>
  <c r="BN470" i="2"/>
  <c r="BM470" i="2"/>
  <c r="BL470" i="2"/>
  <c r="Y470" i="2"/>
  <c r="Y471" i="2" s="1"/>
  <c r="X470" i="2"/>
  <c r="O470" i="2"/>
  <c r="W468" i="2"/>
  <c r="X467" i="2"/>
  <c r="W467" i="2"/>
  <c r="BN466" i="2"/>
  <c r="BL466" i="2"/>
  <c r="X466" i="2"/>
  <c r="BM466" i="2" s="1"/>
  <c r="O466" i="2"/>
  <c r="W464" i="2"/>
  <c r="W463" i="2"/>
  <c r="BN462" i="2"/>
  <c r="BL462" i="2"/>
  <c r="X462" i="2"/>
  <c r="BM462" i="2" s="1"/>
  <c r="O462" i="2"/>
  <c r="BO461" i="2"/>
  <c r="BN461" i="2"/>
  <c r="BL461" i="2"/>
  <c r="X461" i="2"/>
  <c r="BM461" i="2" s="1"/>
  <c r="O461" i="2"/>
  <c r="W459" i="2"/>
  <c r="W458" i="2"/>
  <c r="BN457" i="2"/>
  <c r="BL457" i="2"/>
  <c r="X457" i="2"/>
  <c r="O457" i="2"/>
  <c r="BN456" i="2"/>
  <c r="BL456" i="2"/>
  <c r="X456" i="2"/>
  <c r="BM456" i="2" s="1"/>
  <c r="BN455" i="2"/>
  <c r="BL455" i="2"/>
  <c r="X455" i="2"/>
  <c r="O455" i="2"/>
  <c r="BN454" i="2"/>
  <c r="BL454" i="2"/>
  <c r="Y454" i="2"/>
  <c r="X454" i="2"/>
  <c r="BM454" i="2" s="1"/>
  <c r="BN453" i="2"/>
  <c r="BL453" i="2"/>
  <c r="X453" i="2"/>
  <c r="BM453" i="2" s="1"/>
  <c r="O453" i="2"/>
  <c r="BN452" i="2"/>
  <c r="BL452" i="2"/>
  <c r="X452" i="2"/>
  <c r="O452" i="2"/>
  <c r="BN451" i="2"/>
  <c r="BL451" i="2"/>
  <c r="X451" i="2"/>
  <c r="BM451" i="2" s="1"/>
  <c r="O451" i="2"/>
  <c r="BO450" i="2"/>
  <c r="BN450" i="2"/>
  <c r="BL450" i="2"/>
  <c r="X450" i="2"/>
  <c r="BM450" i="2" s="1"/>
  <c r="BO449" i="2"/>
  <c r="BN449" i="2"/>
  <c r="BM449" i="2"/>
  <c r="BL449" i="2"/>
  <c r="Y449" i="2"/>
  <c r="X449" i="2"/>
  <c r="O449" i="2"/>
  <c r="W447" i="2"/>
  <c r="W446" i="2"/>
  <c r="BN445" i="2"/>
  <c r="BL445" i="2"/>
  <c r="X445" i="2"/>
  <c r="BN444" i="2"/>
  <c r="BL444" i="2"/>
  <c r="X444" i="2"/>
  <c r="BO444" i="2" s="1"/>
  <c r="O444" i="2"/>
  <c r="W441" i="2"/>
  <c r="W440" i="2"/>
  <c r="BN439" i="2"/>
  <c r="BL439" i="2"/>
  <c r="X439" i="2"/>
  <c r="O439" i="2"/>
  <c r="BO438" i="2"/>
  <c r="BN438" i="2"/>
  <c r="BL438" i="2"/>
  <c r="X438" i="2"/>
  <c r="Y438" i="2" s="1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X428" i="2"/>
  <c r="BO428" i="2" s="1"/>
  <c r="O428" i="2"/>
  <c r="W426" i="2"/>
  <c r="W425" i="2"/>
  <c r="BN424" i="2"/>
  <c r="BL424" i="2"/>
  <c r="X424" i="2"/>
  <c r="BM424" i="2" s="1"/>
  <c r="BN423" i="2"/>
  <c r="BM423" i="2"/>
  <c r="BL423" i="2"/>
  <c r="Y423" i="2"/>
  <c r="X423" i="2"/>
  <c r="BO423" i="2" s="1"/>
  <c r="O423" i="2"/>
  <c r="BN422" i="2"/>
  <c r="BL422" i="2"/>
  <c r="X422" i="2"/>
  <c r="BO422" i="2" s="1"/>
  <c r="BN421" i="2"/>
  <c r="BM421" i="2"/>
  <c r="BL421" i="2"/>
  <c r="Y421" i="2"/>
  <c r="X421" i="2"/>
  <c r="BO421" i="2" s="1"/>
  <c r="O421" i="2"/>
  <c r="BN420" i="2"/>
  <c r="BL420" i="2"/>
  <c r="X420" i="2"/>
  <c r="BO420" i="2" s="1"/>
  <c r="BN419" i="2"/>
  <c r="BL419" i="2"/>
  <c r="X419" i="2"/>
  <c r="BM419" i="2" s="1"/>
  <c r="O419" i="2"/>
  <c r="BN418" i="2"/>
  <c r="BL418" i="2"/>
  <c r="X418" i="2"/>
  <c r="BN417" i="2"/>
  <c r="BL417" i="2"/>
  <c r="X417" i="2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X411" i="2"/>
  <c r="BO411" i="2" s="1"/>
  <c r="O411" i="2"/>
  <c r="BN410" i="2"/>
  <c r="BL410" i="2"/>
  <c r="X410" i="2"/>
  <c r="BN409" i="2"/>
  <c r="BL409" i="2"/>
  <c r="X409" i="2"/>
  <c r="O409" i="2"/>
  <c r="BN408" i="2"/>
  <c r="BL408" i="2"/>
  <c r="Y408" i="2"/>
  <c r="X408" i="2"/>
  <c r="BM408" i="2" s="1"/>
  <c r="BN407" i="2"/>
  <c r="BL407" i="2"/>
  <c r="X407" i="2"/>
  <c r="BO407" i="2" s="1"/>
  <c r="O407" i="2"/>
  <c r="BN406" i="2"/>
  <c r="BL406" i="2"/>
  <c r="X406" i="2"/>
  <c r="BM406" i="2" s="1"/>
  <c r="O406" i="2"/>
  <c r="BN405" i="2"/>
  <c r="BL405" i="2"/>
  <c r="X405" i="2"/>
  <c r="BN404" i="2"/>
  <c r="BL404" i="2"/>
  <c r="X404" i="2"/>
  <c r="BN403" i="2"/>
  <c r="BL403" i="2"/>
  <c r="X403" i="2"/>
  <c r="BN402" i="2"/>
  <c r="BL402" i="2"/>
  <c r="X402" i="2"/>
  <c r="O402" i="2"/>
  <c r="BN401" i="2"/>
  <c r="BL401" i="2"/>
  <c r="X401" i="2"/>
  <c r="BN400" i="2"/>
  <c r="BL400" i="2"/>
  <c r="X400" i="2"/>
  <c r="O400" i="2"/>
  <c r="W398" i="2"/>
  <c r="W397" i="2"/>
  <c r="BN396" i="2"/>
  <c r="BL396" i="2"/>
  <c r="X396" i="2"/>
  <c r="BM396" i="2" s="1"/>
  <c r="O396" i="2"/>
  <c r="BN395" i="2"/>
  <c r="BL395" i="2"/>
  <c r="X395" i="2"/>
  <c r="O395" i="2"/>
  <c r="W391" i="2"/>
  <c r="W390" i="2"/>
  <c r="BN389" i="2"/>
  <c r="BL389" i="2"/>
  <c r="X389" i="2"/>
  <c r="Y389" i="2" s="1"/>
  <c r="O389" i="2"/>
  <c r="BN388" i="2"/>
  <c r="BL388" i="2"/>
  <c r="X388" i="2"/>
  <c r="X390" i="2" s="1"/>
  <c r="O388" i="2"/>
  <c r="W386" i="2"/>
  <c r="W385" i="2"/>
  <c r="BN384" i="2"/>
  <c r="BL384" i="2"/>
  <c r="X384" i="2"/>
  <c r="BO384" i="2" s="1"/>
  <c r="O384" i="2"/>
  <c r="BN383" i="2"/>
  <c r="BL383" i="2"/>
  <c r="X383" i="2"/>
  <c r="BO383" i="2" s="1"/>
  <c r="O383" i="2"/>
  <c r="BN382" i="2"/>
  <c r="BL382" i="2"/>
  <c r="X382" i="2"/>
  <c r="O382" i="2"/>
  <c r="BN381" i="2"/>
  <c r="BL381" i="2"/>
  <c r="X381" i="2"/>
  <c r="O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Y375" i="2"/>
  <c r="X375" i="2"/>
  <c r="BM375" i="2" s="1"/>
  <c r="O375" i="2"/>
  <c r="BN374" i="2"/>
  <c r="BL374" i="2"/>
  <c r="X374" i="2"/>
  <c r="O374" i="2"/>
  <c r="W372" i="2"/>
  <c r="W371" i="2"/>
  <c r="BN370" i="2"/>
  <c r="BL370" i="2"/>
  <c r="X370" i="2"/>
  <c r="BO370" i="2" s="1"/>
  <c r="O370" i="2"/>
  <c r="BN369" i="2"/>
  <c r="BL369" i="2"/>
  <c r="X369" i="2"/>
  <c r="O369" i="2"/>
  <c r="BN368" i="2"/>
  <c r="BL368" i="2"/>
  <c r="X368" i="2"/>
  <c r="BM368" i="2" s="1"/>
  <c r="O368" i="2"/>
  <c r="BN367" i="2"/>
  <c r="BL367" i="2"/>
  <c r="X367" i="2"/>
  <c r="BO367" i="2" s="1"/>
  <c r="O367" i="2"/>
  <c r="W364" i="2"/>
  <c r="W363" i="2"/>
  <c r="BO362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X356" i="2"/>
  <c r="O356" i="2"/>
  <c r="BN355" i="2"/>
  <c r="BL355" i="2"/>
  <c r="X355" i="2"/>
  <c r="O355" i="2"/>
  <c r="W353" i="2"/>
  <c r="W352" i="2"/>
  <c r="BN351" i="2"/>
  <c r="BL351" i="2"/>
  <c r="X351" i="2"/>
  <c r="BM351" i="2" s="1"/>
  <c r="O351" i="2"/>
  <c r="BN350" i="2"/>
  <c r="BL350" i="2"/>
  <c r="X350" i="2"/>
  <c r="O350" i="2"/>
  <c r="BO349" i="2"/>
  <c r="BN349" i="2"/>
  <c r="BL349" i="2"/>
  <c r="X349" i="2"/>
  <c r="BM349" i="2" s="1"/>
  <c r="O349" i="2"/>
  <c r="BN348" i="2"/>
  <c r="BL348" i="2"/>
  <c r="X348" i="2"/>
  <c r="Y348" i="2" s="1"/>
  <c r="O348" i="2"/>
  <c r="W346" i="2"/>
  <c r="W345" i="2"/>
  <c r="BN344" i="2"/>
  <c r="BL344" i="2"/>
  <c r="X344" i="2"/>
  <c r="O344" i="2"/>
  <c r="BN343" i="2"/>
  <c r="BL343" i="2"/>
  <c r="X343" i="2"/>
  <c r="O343" i="2"/>
  <c r="BN342" i="2"/>
  <c r="BL342" i="2"/>
  <c r="Y342" i="2"/>
  <c r="X342" i="2"/>
  <c r="BM342" i="2" s="1"/>
  <c r="O342" i="2"/>
  <c r="BN341" i="2"/>
  <c r="BL341" i="2"/>
  <c r="X341" i="2"/>
  <c r="BO341" i="2" s="1"/>
  <c r="O341" i="2"/>
  <c r="BN340" i="2"/>
  <c r="BL340" i="2"/>
  <c r="X340" i="2"/>
  <c r="O340" i="2"/>
  <c r="BN339" i="2"/>
  <c r="BL339" i="2"/>
  <c r="X339" i="2"/>
  <c r="O339" i="2"/>
  <c r="BO338" i="2"/>
  <c r="BN338" i="2"/>
  <c r="BL338" i="2"/>
  <c r="X338" i="2"/>
  <c r="BM338" i="2" s="1"/>
  <c r="O338" i="2"/>
  <c r="BN337" i="2"/>
  <c r="BL337" i="2"/>
  <c r="X337" i="2"/>
  <c r="O337" i="2"/>
  <c r="BN336" i="2"/>
  <c r="BL336" i="2"/>
  <c r="X336" i="2"/>
  <c r="O336" i="2"/>
  <c r="BN335" i="2"/>
  <c r="BL335" i="2"/>
  <c r="Y335" i="2"/>
  <c r="X335" i="2"/>
  <c r="BM335" i="2" s="1"/>
  <c r="O335" i="2"/>
  <c r="BN334" i="2"/>
  <c r="BL334" i="2"/>
  <c r="X334" i="2"/>
  <c r="O334" i="2"/>
  <c r="BN333" i="2"/>
  <c r="BL333" i="2"/>
  <c r="X333" i="2"/>
  <c r="O333" i="2"/>
  <c r="BN332" i="2"/>
  <c r="BL332" i="2"/>
  <c r="X332" i="2"/>
  <c r="O332" i="2"/>
  <c r="W328" i="2"/>
  <c r="W327" i="2"/>
  <c r="BN326" i="2"/>
  <c r="BL326" i="2"/>
  <c r="X326" i="2"/>
  <c r="BO326" i="2" s="1"/>
  <c r="O326" i="2"/>
  <c r="W324" i="2"/>
  <c r="W323" i="2"/>
  <c r="BN322" i="2"/>
  <c r="BL322" i="2"/>
  <c r="X322" i="2"/>
  <c r="O322" i="2"/>
  <c r="W320" i="2"/>
  <c r="W319" i="2"/>
  <c r="BN318" i="2"/>
  <c r="BL318" i="2"/>
  <c r="X318" i="2"/>
  <c r="BO318" i="2" s="1"/>
  <c r="O318" i="2"/>
  <c r="BN317" i="2"/>
  <c r="BL317" i="2"/>
  <c r="X317" i="2"/>
  <c r="O317" i="2"/>
  <c r="BN316" i="2"/>
  <c r="BL316" i="2"/>
  <c r="X316" i="2"/>
  <c r="O316" i="2"/>
  <c r="W314" i="2"/>
  <c r="W313" i="2"/>
  <c r="BN312" i="2"/>
  <c r="BL312" i="2"/>
  <c r="X312" i="2"/>
  <c r="O312" i="2"/>
  <c r="W309" i="2"/>
  <c r="W308" i="2"/>
  <c r="BN307" i="2"/>
  <c r="BL307" i="2"/>
  <c r="X307" i="2"/>
  <c r="O307" i="2"/>
  <c r="BN306" i="2"/>
  <c r="BL306" i="2"/>
  <c r="X306" i="2"/>
  <c r="O306" i="2"/>
  <c r="W304" i="2"/>
  <c r="W303" i="2"/>
  <c r="BN302" i="2"/>
  <c r="BL302" i="2"/>
  <c r="X302" i="2"/>
  <c r="BO302" i="2" s="1"/>
  <c r="O302" i="2"/>
  <c r="BN301" i="2"/>
  <c r="BL301" i="2"/>
  <c r="X301" i="2"/>
  <c r="BM301" i="2" s="1"/>
  <c r="O301" i="2"/>
  <c r="BN300" i="2"/>
  <c r="BL300" i="2"/>
  <c r="X300" i="2"/>
  <c r="O300" i="2"/>
  <c r="BN299" i="2"/>
  <c r="BL299" i="2"/>
  <c r="X299" i="2"/>
  <c r="BM299" i="2" s="1"/>
  <c r="O299" i="2"/>
  <c r="BN298" i="2"/>
  <c r="BL298" i="2"/>
  <c r="X298" i="2"/>
  <c r="Y298" i="2" s="1"/>
  <c r="O298" i="2"/>
  <c r="BN297" i="2"/>
  <c r="BL297" i="2"/>
  <c r="X297" i="2"/>
  <c r="O297" i="2"/>
  <c r="BN296" i="2"/>
  <c r="BL296" i="2"/>
  <c r="Y296" i="2"/>
  <c r="X296" i="2"/>
  <c r="O296" i="2"/>
  <c r="W293" i="2"/>
  <c r="W292" i="2"/>
  <c r="BN291" i="2"/>
  <c r="BL291" i="2"/>
  <c r="X291" i="2"/>
  <c r="O291" i="2"/>
  <c r="BN290" i="2"/>
  <c r="BL290" i="2"/>
  <c r="X290" i="2"/>
  <c r="BM290" i="2" s="1"/>
  <c r="O290" i="2"/>
  <c r="BO289" i="2"/>
  <c r="BN289" i="2"/>
  <c r="BL289" i="2"/>
  <c r="X289" i="2"/>
  <c r="O289" i="2"/>
  <c r="W287" i="2"/>
  <c r="W286" i="2"/>
  <c r="BN285" i="2"/>
  <c r="BL285" i="2"/>
  <c r="X285" i="2"/>
  <c r="O285" i="2"/>
  <c r="BN284" i="2"/>
  <c r="BL284" i="2"/>
  <c r="X284" i="2"/>
  <c r="BO283" i="2"/>
  <c r="BN283" i="2"/>
  <c r="BL283" i="2"/>
  <c r="X283" i="2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N273" i="2"/>
  <c r="BL273" i="2"/>
  <c r="X273" i="2"/>
  <c r="O273" i="2"/>
  <c r="BN272" i="2"/>
  <c r="BL272" i="2"/>
  <c r="X272" i="2"/>
  <c r="O272" i="2"/>
  <c r="BN271" i="2"/>
  <c r="BL271" i="2"/>
  <c r="X271" i="2"/>
  <c r="O271" i="2"/>
  <c r="BN270" i="2"/>
  <c r="BL270" i="2"/>
  <c r="X270" i="2"/>
  <c r="Y270" i="2" s="1"/>
  <c r="O270" i="2"/>
  <c r="BN269" i="2"/>
  <c r="BL269" i="2"/>
  <c r="X269" i="2"/>
  <c r="O269" i="2"/>
  <c r="BN268" i="2"/>
  <c r="BL268" i="2"/>
  <c r="X268" i="2"/>
  <c r="O268" i="2"/>
  <c r="BO267" i="2"/>
  <c r="BN267" i="2"/>
  <c r="BL267" i="2"/>
  <c r="X267" i="2"/>
  <c r="Y267" i="2" s="1"/>
  <c r="O267" i="2"/>
  <c r="BN266" i="2"/>
  <c r="BL266" i="2"/>
  <c r="X266" i="2"/>
  <c r="Y266" i="2" s="1"/>
  <c r="O266" i="2"/>
  <c r="BN265" i="2"/>
  <c r="BL265" i="2"/>
  <c r="X265" i="2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L259" i="2"/>
  <c r="X259" i="2"/>
  <c r="O259" i="2"/>
  <c r="BN258" i="2"/>
  <c r="BL258" i="2"/>
  <c r="Y258" i="2"/>
  <c r="X258" i="2"/>
  <c r="BM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M253" i="2" s="1"/>
  <c r="O253" i="2"/>
  <c r="BN252" i="2"/>
  <c r="BL252" i="2"/>
  <c r="X252" i="2"/>
  <c r="O252" i="2"/>
  <c r="BN251" i="2"/>
  <c r="BL251" i="2"/>
  <c r="X251" i="2"/>
  <c r="BM251" i="2" s="1"/>
  <c r="O251" i="2"/>
  <c r="BN250" i="2"/>
  <c r="BL250" i="2"/>
  <c r="X250" i="2"/>
  <c r="BO250" i="2" s="1"/>
  <c r="O250" i="2"/>
  <c r="BN249" i="2"/>
  <c r="BL249" i="2"/>
  <c r="X249" i="2"/>
  <c r="Y249" i="2" s="1"/>
  <c r="O249" i="2"/>
  <c r="BN248" i="2"/>
  <c r="BL248" i="2"/>
  <c r="X248" i="2"/>
  <c r="O248" i="2"/>
  <c r="BO247" i="2"/>
  <c r="BN247" i="2"/>
  <c r="BL247" i="2"/>
  <c r="X247" i="2"/>
  <c r="Y247" i="2" s="1"/>
  <c r="BN246" i="2"/>
  <c r="BL246" i="2"/>
  <c r="X246" i="2"/>
  <c r="BN245" i="2"/>
  <c r="BL245" i="2"/>
  <c r="X245" i="2"/>
  <c r="O245" i="2"/>
  <c r="BN244" i="2"/>
  <c r="BL244" i="2"/>
  <c r="X244" i="2"/>
  <c r="Y244" i="2" s="1"/>
  <c r="W241" i="2"/>
  <c r="W240" i="2"/>
  <c r="BN239" i="2"/>
  <c r="BL239" i="2"/>
  <c r="X239" i="2"/>
  <c r="O239" i="2"/>
  <c r="BN238" i="2"/>
  <c r="BL238" i="2"/>
  <c r="X238" i="2"/>
  <c r="O238" i="2"/>
  <c r="BN237" i="2"/>
  <c r="BL237" i="2"/>
  <c r="X237" i="2"/>
  <c r="BO237" i="2" s="1"/>
  <c r="O237" i="2"/>
  <c r="BN236" i="2"/>
  <c r="BL236" i="2"/>
  <c r="X236" i="2"/>
  <c r="Y236" i="2" s="1"/>
  <c r="O236" i="2"/>
  <c r="BO235" i="2"/>
  <c r="BN235" i="2"/>
  <c r="BM235" i="2"/>
  <c r="BL235" i="2"/>
  <c r="Y235" i="2"/>
  <c r="X235" i="2"/>
  <c r="O235" i="2"/>
  <c r="BN234" i="2"/>
  <c r="BL234" i="2"/>
  <c r="X234" i="2"/>
  <c r="O234" i="2"/>
  <c r="W231" i="2"/>
  <c r="W230" i="2"/>
  <c r="BN229" i="2"/>
  <c r="BL229" i="2"/>
  <c r="X229" i="2"/>
  <c r="BO229" i="2" s="1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X222" i="2"/>
  <c r="BM222" i="2" s="1"/>
  <c r="O222" i="2"/>
  <c r="BN221" i="2"/>
  <c r="BL221" i="2"/>
  <c r="X221" i="2"/>
  <c r="BO221" i="2" s="1"/>
  <c r="O221" i="2"/>
  <c r="BN220" i="2"/>
  <c r="BL220" i="2"/>
  <c r="X220" i="2"/>
  <c r="BO220" i="2" s="1"/>
  <c r="O220" i="2"/>
  <c r="BN219" i="2"/>
  <c r="BL219" i="2"/>
  <c r="X219" i="2"/>
  <c r="BM219" i="2" s="1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BN211" i="2"/>
  <c r="BL211" i="2"/>
  <c r="X211" i="2"/>
  <c r="O211" i="2"/>
  <c r="BN210" i="2"/>
  <c r="BL210" i="2"/>
  <c r="X210" i="2"/>
  <c r="BM210" i="2" s="1"/>
  <c r="O210" i="2"/>
  <c r="BN209" i="2"/>
  <c r="BL209" i="2"/>
  <c r="X209" i="2"/>
  <c r="W207" i="2"/>
  <c r="W206" i="2"/>
  <c r="BN205" i="2"/>
  <c r="BL205" i="2"/>
  <c r="X205" i="2"/>
  <c r="O205" i="2"/>
  <c r="BO204" i="2"/>
  <c r="BN204" i="2"/>
  <c r="BL204" i="2"/>
  <c r="X204" i="2"/>
  <c r="BM204" i="2" s="1"/>
  <c r="BO203" i="2"/>
  <c r="BN203" i="2"/>
  <c r="BL203" i="2"/>
  <c r="X203" i="2"/>
  <c r="BM203" i="2" s="1"/>
  <c r="BN202" i="2"/>
  <c r="BL202" i="2"/>
  <c r="X202" i="2"/>
  <c r="BN201" i="2"/>
  <c r="BL201" i="2"/>
  <c r="X201" i="2"/>
  <c r="BM201" i="2" s="1"/>
  <c r="BN200" i="2"/>
  <c r="BL200" i="2"/>
  <c r="X200" i="2"/>
  <c r="BM200" i="2" s="1"/>
  <c r="BN199" i="2"/>
  <c r="BL199" i="2"/>
  <c r="X199" i="2"/>
  <c r="BM199" i="2" s="1"/>
  <c r="O199" i="2"/>
  <c r="BN198" i="2"/>
  <c r="BL198" i="2"/>
  <c r="X198" i="2"/>
  <c r="BM198" i="2" s="1"/>
  <c r="O198" i="2"/>
  <c r="BO197" i="2"/>
  <c r="BN197" i="2"/>
  <c r="BL197" i="2"/>
  <c r="X197" i="2"/>
  <c r="BM197" i="2" s="1"/>
  <c r="O197" i="2"/>
  <c r="BN196" i="2"/>
  <c r="BL196" i="2"/>
  <c r="X196" i="2"/>
  <c r="O196" i="2"/>
  <c r="BN195" i="2"/>
  <c r="BL195" i="2"/>
  <c r="X195" i="2"/>
  <c r="Y195" i="2" s="1"/>
  <c r="O195" i="2"/>
  <c r="BN194" i="2"/>
  <c r="BL194" i="2"/>
  <c r="X194" i="2"/>
  <c r="BN193" i="2"/>
  <c r="BL193" i="2"/>
  <c r="X193" i="2"/>
  <c r="BO193" i="2" s="1"/>
  <c r="O193" i="2"/>
  <c r="BN192" i="2"/>
  <c r="BL192" i="2"/>
  <c r="X192" i="2"/>
  <c r="BM192" i="2" s="1"/>
  <c r="BN191" i="2"/>
  <c r="BL191" i="2"/>
  <c r="X191" i="2"/>
  <c r="BM191" i="2" s="1"/>
  <c r="O191" i="2"/>
  <c r="BO190" i="2"/>
  <c r="BN190" i="2"/>
  <c r="BM190" i="2"/>
  <c r="BL190" i="2"/>
  <c r="Y190" i="2"/>
  <c r="X190" i="2"/>
  <c r="O190" i="2"/>
  <c r="BN189" i="2"/>
  <c r="BL189" i="2"/>
  <c r="X189" i="2"/>
  <c r="Y189" i="2" s="1"/>
  <c r="O189" i="2"/>
  <c r="W187" i="2"/>
  <c r="W186" i="2"/>
  <c r="BN185" i="2"/>
  <c r="BL185" i="2"/>
  <c r="X185" i="2"/>
  <c r="BO185" i="2" s="1"/>
  <c r="O185" i="2"/>
  <c r="BN184" i="2"/>
  <c r="BL184" i="2"/>
  <c r="Y184" i="2"/>
  <c r="X184" i="2"/>
  <c r="BM184" i="2" s="1"/>
  <c r="O184" i="2"/>
  <c r="BN183" i="2"/>
  <c r="BL183" i="2"/>
  <c r="X183" i="2"/>
  <c r="BO183" i="2" s="1"/>
  <c r="O183" i="2"/>
  <c r="BN182" i="2"/>
  <c r="BL182" i="2"/>
  <c r="X182" i="2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M179" i="2" s="1"/>
  <c r="O179" i="2"/>
  <c r="BN178" i="2"/>
  <c r="BL178" i="2"/>
  <c r="X178" i="2"/>
  <c r="O178" i="2"/>
  <c r="W176" i="2"/>
  <c r="W175" i="2"/>
  <c r="BN174" i="2"/>
  <c r="BL174" i="2"/>
  <c r="X174" i="2"/>
  <c r="BM174" i="2" s="1"/>
  <c r="O174" i="2"/>
  <c r="BN173" i="2"/>
  <c r="BL173" i="2"/>
  <c r="X173" i="2"/>
  <c r="Y173" i="2" s="1"/>
  <c r="O173" i="2"/>
  <c r="W171" i="2"/>
  <c r="W170" i="2"/>
  <c r="BN169" i="2"/>
  <c r="BL169" i="2"/>
  <c r="X169" i="2"/>
  <c r="Y169" i="2" s="1"/>
  <c r="O169" i="2"/>
  <c r="BN168" i="2"/>
  <c r="BL168" i="2"/>
  <c r="X168" i="2"/>
  <c r="BM168" i="2" s="1"/>
  <c r="O168" i="2"/>
  <c r="W165" i="2"/>
  <c r="W164" i="2"/>
  <c r="BN163" i="2"/>
  <c r="BL163" i="2"/>
  <c r="X163" i="2"/>
  <c r="BM163" i="2" s="1"/>
  <c r="O163" i="2"/>
  <c r="BO162" i="2"/>
  <c r="BN162" i="2"/>
  <c r="BM162" i="2"/>
  <c r="BL162" i="2"/>
  <c r="Y162" i="2"/>
  <c r="X162" i="2"/>
  <c r="O162" i="2"/>
  <c r="BN161" i="2"/>
  <c r="BL161" i="2"/>
  <c r="X161" i="2"/>
  <c r="BM161" i="2" s="1"/>
  <c r="O161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O158" i="2"/>
  <c r="BO157" i="2"/>
  <c r="BN157" i="2"/>
  <c r="BM157" i="2"/>
  <c r="BL157" i="2"/>
  <c r="Y157" i="2"/>
  <c r="X157" i="2"/>
  <c r="O157" i="2"/>
  <c r="BN156" i="2"/>
  <c r="BL156" i="2"/>
  <c r="X156" i="2"/>
  <c r="BO156" i="2" s="1"/>
  <c r="O156" i="2"/>
  <c r="BN155" i="2"/>
  <c r="BL155" i="2"/>
  <c r="X155" i="2"/>
  <c r="O155" i="2"/>
  <c r="W152" i="2"/>
  <c r="W151" i="2"/>
  <c r="BN150" i="2"/>
  <c r="BL150" i="2"/>
  <c r="X150" i="2"/>
  <c r="BM150" i="2" s="1"/>
  <c r="O150" i="2"/>
  <c r="BN149" i="2"/>
  <c r="BL149" i="2"/>
  <c r="X149" i="2"/>
  <c r="BO149" i="2" s="1"/>
  <c r="BO148" i="2"/>
  <c r="BN148" i="2"/>
  <c r="BL148" i="2"/>
  <c r="X148" i="2"/>
  <c r="BM148" i="2" s="1"/>
  <c r="BO147" i="2"/>
  <c r="BN147" i="2"/>
  <c r="BM147" i="2"/>
  <c r="BL147" i="2"/>
  <c r="Y147" i="2"/>
  <c r="X147" i="2"/>
  <c r="BO146" i="2"/>
  <c r="BN146" i="2"/>
  <c r="BL146" i="2"/>
  <c r="X146" i="2"/>
  <c r="O146" i="2"/>
  <c r="W142" i="2"/>
  <c r="W141" i="2"/>
  <c r="BN140" i="2"/>
  <c r="BL140" i="2"/>
  <c r="X140" i="2"/>
  <c r="BM140" i="2" s="1"/>
  <c r="O140" i="2"/>
  <c r="BN139" i="2"/>
  <c r="BL139" i="2"/>
  <c r="X139" i="2"/>
  <c r="Y139" i="2" s="1"/>
  <c r="O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Y136" i="2" s="1"/>
  <c r="O136" i="2"/>
  <c r="W133" i="2"/>
  <c r="W132" i="2"/>
  <c r="BN131" i="2"/>
  <c r="BL131" i="2"/>
  <c r="X131" i="2"/>
  <c r="O131" i="2"/>
  <c r="BO130" i="2"/>
  <c r="BN130" i="2"/>
  <c r="BM130" i="2"/>
  <c r="BL130" i="2"/>
  <c r="Y130" i="2"/>
  <c r="X130" i="2"/>
  <c r="O130" i="2"/>
  <c r="BN129" i="2"/>
  <c r="BL129" i="2"/>
  <c r="X129" i="2"/>
  <c r="BM129" i="2" s="1"/>
  <c r="O129" i="2"/>
  <c r="BN128" i="2"/>
  <c r="BL128" i="2"/>
  <c r="X128" i="2"/>
  <c r="BM128" i="2" s="1"/>
  <c r="O128" i="2"/>
  <c r="BN127" i="2"/>
  <c r="BL127" i="2"/>
  <c r="X127" i="2"/>
  <c r="BM127" i="2" s="1"/>
  <c r="O127" i="2"/>
  <c r="BN126" i="2"/>
  <c r="BL126" i="2"/>
  <c r="X126" i="2"/>
  <c r="O126" i="2"/>
  <c r="W124" i="2"/>
  <c r="W123" i="2"/>
  <c r="BN122" i="2"/>
  <c r="BL122" i="2"/>
  <c r="X122" i="2"/>
  <c r="BO122" i="2" s="1"/>
  <c r="BN121" i="2"/>
  <c r="BL121" i="2"/>
  <c r="X121" i="2"/>
  <c r="BM121" i="2" s="1"/>
  <c r="BN120" i="2"/>
  <c r="BL120" i="2"/>
  <c r="X120" i="2"/>
  <c r="BM120" i="2" s="1"/>
  <c r="O120" i="2"/>
  <c r="BN119" i="2"/>
  <c r="BL119" i="2"/>
  <c r="X119" i="2"/>
  <c r="BM119" i="2" s="1"/>
  <c r="O119" i="2"/>
  <c r="BN118" i="2"/>
  <c r="BL118" i="2"/>
  <c r="X118" i="2"/>
  <c r="BO118" i="2" s="1"/>
  <c r="BN117" i="2"/>
  <c r="BL117" i="2"/>
  <c r="X117" i="2"/>
  <c r="BM117" i="2" s="1"/>
  <c r="BN116" i="2"/>
  <c r="BL116" i="2"/>
  <c r="X116" i="2"/>
  <c r="BM116" i="2" s="1"/>
  <c r="O116" i="2"/>
  <c r="BN115" i="2"/>
  <c r="BL115" i="2"/>
  <c r="X115" i="2"/>
  <c r="O115" i="2"/>
  <c r="BN114" i="2"/>
  <c r="BL114" i="2"/>
  <c r="X114" i="2"/>
  <c r="Y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Y110" i="2"/>
  <c r="X110" i="2"/>
  <c r="BM110" i="2" s="1"/>
  <c r="O110" i="2"/>
  <c r="BN109" i="2"/>
  <c r="BL109" i="2"/>
  <c r="X109" i="2"/>
  <c r="BM109" i="2" s="1"/>
  <c r="O109" i="2"/>
  <c r="BN108" i="2"/>
  <c r="BL108" i="2"/>
  <c r="X108" i="2"/>
  <c r="O108" i="2"/>
  <c r="W106" i="2"/>
  <c r="W105" i="2"/>
  <c r="BN104" i="2"/>
  <c r="BL104" i="2"/>
  <c r="X104" i="2"/>
  <c r="BM104" i="2" s="1"/>
  <c r="O104" i="2"/>
  <c r="BN103" i="2"/>
  <c r="BL103" i="2"/>
  <c r="X103" i="2"/>
  <c r="O103" i="2"/>
  <c r="BN102" i="2"/>
  <c r="BL102" i="2"/>
  <c r="X102" i="2"/>
  <c r="BO102" i="2" s="1"/>
  <c r="O102" i="2"/>
  <c r="BO101" i="2"/>
  <c r="BN101" i="2"/>
  <c r="BM101" i="2"/>
  <c r="BL101" i="2"/>
  <c r="Y101" i="2"/>
  <c r="X101" i="2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BO92" i="2" s="1"/>
  <c r="O92" i="2"/>
  <c r="BN91" i="2"/>
  <c r="BL91" i="2"/>
  <c r="X91" i="2"/>
  <c r="BM91" i="2" s="1"/>
  <c r="O91" i="2"/>
  <c r="W89" i="2"/>
  <c r="W88" i="2"/>
  <c r="BN87" i="2"/>
  <c r="BL87" i="2"/>
  <c r="X87" i="2"/>
  <c r="BO87" i="2" s="1"/>
  <c r="O87" i="2"/>
  <c r="BN86" i="2"/>
  <c r="BL86" i="2"/>
  <c r="Y86" i="2"/>
  <c r="X86" i="2"/>
  <c r="BM86" i="2" s="1"/>
  <c r="O86" i="2"/>
  <c r="BN85" i="2"/>
  <c r="BL85" i="2"/>
  <c r="X85" i="2"/>
  <c r="BM85" i="2" s="1"/>
  <c r="O85" i="2"/>
  <c r="BO84" i="2"/>
  <c r="BN84" i="2"/>
  <c r="BL84" i="2"/>
  <c r="X84" i="2"/>
  <c r="BM84" i="2" s="1"/>
  <c r="O84" i="2"/>
  <c r="BN83" i="2"/>
  <c r="BL83" i="2"/>
  <c r="X83" i="2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M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O76" i="2"/>
  <c r="BN76" i="2"/>
  <c r="BM76" i="2"/>
  <c r="BL76" i="2"/>
  <c r="Y76" i="2"/>
  <c r="X76" i="2"/>
  <c r="O76" i="2"/>
  <c r="BN75" i="2"/>
  <c r="BM75" i="2"/>
  <c r="BL75" i="2"/>
  <c r="Y75" i="2"/>
  <c r="X75" i="2"/>
  <c r="BO75" i="2" s="1"/>
  <c r="O75" i="2"/>
  <c r="BN74" i="2"/>
  <c r="BL74" i="2"/>
  <c r="X74" i="2"/>
  <c r="BM74" i="2" s="1"/>
  <c r="O74" i="2"/>
  <c r="BN73" i="2"/>
  <c r="BL73" i="2"/>
  <c r="X73" i="2"/>
  <c r="O73" i="2"/>
  <c r="BO72" i="2"/>
  <c r="BN72" i="2"/>
  <c r="BL72" i="2"/>
  <c r="X72" i="2"/>
  <c r="BM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BO67" i="2" s="1"/>
  <c r="O67" i="2"/>
  <c r="W64" i="2"/>
  <c r="W63" i="2"/>
  <c r="BN62" i="2"/>
  <c r="BL62" i="2"/>
  <c r="X62" i="2"/>
  <c r="BN61" i="2"/>
  <c r="BM61" i="2"/>
  <c r="BL61" i="2"/>
  <c r="Y61" i="2"/>
  <c r="X61" i="2"/>
  <c r="BO61" i="2" s="1"/>
  <c r="O61" i="2"/>
  <c r="BN60" i="2"/>
  <c r="BL60" i="2"/>
  <c r="X60" i="2"/>
  <c r="BM60" i="2" s="1"/>
  <c r="O60" i="2"/>
  <c r="BN59" i="2"/>
  <c r="BL59" i="2"/>
  <c r="X59" i="2"/>
  <c r="BO59" i="2" s="1"/>
  <c r="O59" i="2"/>
  <c r="W56" i="2"/>
  <c r="W55" i="2"/>
  <c r="BN54" i="2"/>
  <c r="BL54" i="2"/>
  <c r="X54" i="2"/>
  <c r="O54" i="2"/>
  <c r="BN53" i="2"/>
  <c r="BL53" i="2"/>
  <c r="X53" i="2"/>
  <c r="C586" i="2" s="1"/>
  <c r="O53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X41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X34" i="2"/>
  <c r="BM34" i="2" s="1"/>
  <c r="O34" i="2"/>
  <c r="BN33" i="2"/>
  <c r="BL33" i="2"/>
  <c r="X33" i="2"/>
  <c r="BN32" i="2"/>
  <c r="BL32" i="2"/>
  <c r="X32" i="2"/>
  <c r="BM32" i="2" s="1"/>
  <c r="O32" i="2"/>
  <c r="BN31" i="2"/>
  <c r="BL31" i="2"/>
  <c r="X31" i="2"/>
  <c r="BN30" i="2"/>
  <c r="BL30" i="2"/>
  <c r="X30" i="2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M27" i="2" s="1"/>
  <c r="O27" i="2"/>
  <c r="W25" i="2"/>
  <c r="W24" i="2"/>
  <c r="BN23" i="2"/>
  <c r="BL23" i="2"/>
  <c r="X23" i="2"/>
  <c r="BO23" i="2" s="1"/>
  <c r="O23" i="2"/>
  <c r="BN22" i="2"/>
  <c r="BL22" i="2"/>
  <c r="X22" i="2"/>
  <c r="BM22" i="2" s="1"/>
  <c r="O22" i="2"/>
  <c r="H10" i="2"/>
  <c r="A9" i="2"/>
  <c r="J9" i="2" s="1"/>
  <c r="D7" i="2"/>
  <c r="P6" i="2"/>
  <c r="O2" i="2"/>
  <c r="BM156" i="2" l="1"/>
  <c r="BM169" i="2"/>
  <c r="BM178" i="2"/>
  <c r="Y178" i="2"/>
  <c r="BM182" i="2"/>
  <c r="BO182" i="2"/>
  <c r="BO194" i="2"/>
  <c r="BM194" i="2"/>
  <c r="Y194" i="2"/>
  <c r="BM239" i="2"/>
  <c r="Y239" i="2"/>
  <c r="BO269" i="2"/>
  <c r="BM269" i="2"/>
  <c r="Y269" i="2"/>
  <c r="BM273" i="2"/>
  <c r="BO273" i="2"/>
  <c r="BO297" i="2"/>
  <c r="BM297" i="2"/>
  <c r="Y297" i="2"/>
  <c r="BM302" i="2"/>
  <c r="BO336" i="2"/>
  <c r="Y336" i="2"/>
  <c r="BO350" i="2"/>
  <c r="BM350" i="2"/>
  <c r="Y350" i="2"/>
  <c r="BO355" i="2"/>
  <c r="BM355" i="2"/>
  <c r="Y355" i="2"/>
  <c r="BM418" i="2"/>
  <c r="BO418" i="2"/>
  <c r="BO445" i="2"/>
  <c r="BM445" i="2"/>
  <c r="Y445" i="2"/>
  <c r="BO499" i="2"/>
  <c r="BM499" i="2"/>
  <c r="Y499" i="2"/>
  <c r="X529" i="2"/>
  <c r="BO528" i="2"/>
  <c r="Y23" i="2"/>
  <c r="BM23" i="2"/>
  <c r="Y34" i="2"/>
  <c r="X49" i="2"/>
  <c r="BM59" i="2"/>
  <c r="BO60" i="2"/>
  <c r="Y69" i="2"/>
  <c r="BM69" i="2"/>
  <c r="Y81" i="2"/>
  <c r="BM81" i="2"/>
  <c r="Y87" i="2"/>
  <c r="BM87" i="2"/>
  <c r="Y91" i="2"/>
  <c r="Y92" i="2"/>
  <c r="BM92" i="2"/>
  <c r="X105" i="2"/>
  <c r="BO104" i="2"/>
  <c r="Y111" i="2"/>
  <c r="BM111" i="2"/>
  <c r="Y112" i="2"/>
  <c r="BM112" i="2"/>
  <c r="BO128" i="2"/>
  <c r="BO140" i="2"/>
  <c r="BM149" i="2"/>
  <c r="BO160" i="2"/>
  <c r="X170" i="2"/>
  <c r="BO259" i="2"/>
  <c r="BM259" i="2"/>
  <c r="Y259" i="2"/>
  <c r="BM265" i="2"/>
  <c r="Y265" i="2"/>
  <c r="BO291" i="2"/>
  <c r="BM291" i="2"/>
  <c r="Y291" i="2"/>
  <c r="BM307" i="2"/>
  <c r="Y307" i="2"/>
  <c r="BM312" i="2"/>
  <c r="X313" i="2"/>
  <c r="Y312" i="2"/>
  <c r="Y313" i="2" s="1"/>
  <c r="BM334" i="2"/>
  <c r="Y334" i="2"/>
  <c r="BM341" i="2"/>
  <c r="Y344" i="2"/>
  <c r="BO344" i="2"/>
  <c r="BM370" i="2"/>
  <c r="Y381" i="2"/>
  <c r="BO381" i="2"/>
  <c r="BM395" i="2"/>
  <c r="Y395" i="2"/>
  <c r="BO409" i="2"/>
  <c r="BM409" i="2"/>
  <c r="Y409" i="2"/>
  <c r="BO412" i="2"/>
  <c r="BM412" i="2"/>
  <c r="Y412" i="2"/>
  <c r="BO417" i="2"/>
  <c r="BM417" i="2"/>
  <c r="Y417" i="2"/>
  <c r="BM420" i="2"/>
  <c r="BO452" i="2"/>
  <c r="BM452" i="2"/>
  <c r="Y452" i="2"/>
  <c r="BM476" i="2"/>
  <c r="Y523" i="2"/>
  <c r="BO523" i="2"/>
  <c r="X530" i="2"/>
  <c r="BM270" i="2"/>
  <c r="X309" i="2"/>
  <c r="BM306" i="2"/>
  <c r="X308" i="2"/>
  <c r="BM383" i="2"/>
  <c r="BM388" i="2"/>
  <c r="BM407" i="2"/>
  <c r="X464" i="2"/>
  <c r="BM336" i="2"/>
  <c r="Y59" i="2"/>
  <c r="BO54" i="2"/>
  <c r="Y54" i="2"/>
  <c r="BM62" i="2"/>
  <c r="BO62" i="2"/>
  <c r="X63" i="2"/>
  <c r="BO83" i="2"/>
  <c r="Y83" i="2"/>
  <c r="BO103" i="2"/>
  <c r="Y103" i="2"/>
  <c r="BM108" i="2"/>
  <c r="BO108" i="2"/>
  <c r="BO129" i="2"/>
  <c r="X141" i="2"/>
  <c r="BO150" i="2"/>
  <c r="BO173" i="2"/>
  <c r="X176" i="2"/>
  <c r="BO179" i="2"/>
  <c r="BO199" i="2"/>
  <c r="BM202" i="2"/>
  <c r="Y202" i="2"/>
  <c r="BO222" i="2"/>
  <c r="BM252" i="2"/>
  <c r="BO252" i="2"/>
  <c r="BO290" i="2"/>
  <c r="BM316" i="2"/>
  <c r="Y316" i="2"/>
  <c r="BO316" i="2"/>
  <c r="F10" i="2"/>
  <c r="Y22" i="2"/>
  <c r="Y24" i="2" s="1"/>
  <c r="X24" i="2"/>
  <c r="Y27" i="2"/>
  <c r="BO27" i="2"/>
  <c r="BO73" i="2"/>
  <c r="BM73" i="2"/>
  <c r="Y109" i="2"/>
  <c r="BO109" i="2"/>
  <c r="BO117" i="2"/>
  <c r="X133" i="2"/>
  <c r="BO127" i="2"/>
  <c r="Y129" i="2"/>
  <c r="BO131" i="2"/>
  <c r="Y131" i="2"/>
  <c r="BO137" i="2"/>
  <c r="Y150" i="2"/>
  <c r="BO155" i="2"/>
  <c r="Y155" i="2"/>
  <c r="Y179" i="2"/>
  <c r="Y199" i="2"/>
  <c r="BM205" i="2"/>
  <c r="BO205" i="2"/>
  <c r="Y222" i="2"/>
  <c r="BO236" i="2"/>
  <c r="X287" i="2"/>
  <c r="Y290" i="2"/>
  <c r="BO339" i="2"/>
  <c r="Y339" i="2"/>
  <c r="BM339" i="2"/>
  <c r="BO340" i="2"/>
  <c r="Y340" i="2"/>
  <c r="BO424" i="2"/>
  <c r="BM428" i="2"/>
  <c r="Y428" i="2"/>
  <c r="Y483" i="2"/>
  <c r="BO494" i="2"/>
  <c r="BM494" i="2"/>
  <c r="BM495" i="2"/>
  <c r="Y495" i="2"/>
  <c r="BM504" i="2"/>
  <c r="Y504" i="2"/>
  <c r="BM557" i="2"/>
  <c r="BO557" i="2"/>
  <c r="BO31" i="2"/>
  <c r="BM31" i="2"/>
  <c r="BM54" i="2"/>
  <c r="BO71" i="2"/>
  <c r="Y73" i="2"/>
  <c r="BO74" i="2"/>
  <c r="Y74" i="2"/>
  <c r="BM83" i="2"/>
  <c r="BO85" i="2"/>
  <c r="Y85" i="2"/>
  <c r="BM103" i="2"/>
  <c r="X123" i="2"/>
  <c r="BM115" i="2"/>
  <c r="BO115" i="2"/>
  <c r="Y117" i="2"/>
  <c r="BO119" i="2"/>
  <c r="Y119" i="2"/>
  <c r="BO121" i="2"/>
  <c r="Y127" i="2"/>
  <c r="BM136" i="2"/>
  <c r="Y137" i="2"/>
  <c r="Y149" i="2"/>
  <c r="Y168" i="2"/>
  <c r="Y170" i="2" s="1"/>
  <c r="BO169" i="2"/>
  <c r="X171" i="2"/>
  <c r="BM173" i="2"/>
  <c r="X175" i="2"/>
  <c r="Y174" i="2"/>
  <c r="Y175" i="2" s="1"/>
  <c r="BO192" i="2"/>
  <c r="BO196" i="2"/>
  <c r="Y196" i="2"/>
  <c r="BM196" i="2"/>
  <c r="Y212" i="2"/>
  <c r="BM212" i="2"/>
  <c r="BO212" i="2"/>
  <c r="BM246" i="2"/>
  <c r="Y246" i="2"/>
  <c r="BO246" i="2"/>
  <c r="Y250" i="2"/>
  <c r="BM250" i="2"/>
  <c r="BO271" i="2"/>
  <c r="BM271" i="2"/>
  <c r="Y271" i="2"/>
  <c r="BO369" i="2"/>
  <c r="BM369" i="2"/>
  <c r="BO374" i="2"/>
  <c r="BM374" i="2"/>
  <c r="BO388" i="2"/>
  <c r="Y388" i="2"/>
  <c r="Y390" i="2" s="1"/>
  <c r="BM400" i="2"/>
  <c r="X425" i="2"/>
  <c r="BM405" i="2"/>
  <c r="BO405" i="2"/>
  <c r="BO406" i="2"/>
  <c r="Y424" i="2"/>
  <c r="X478" i="2"/>
  <c r="BM477" i="2"/>
  <c r="BM502" i="2"/>
  <c r="Y502" i="2"/>
  <c r="BO516" i="2"/>
  <c r="BM516" i="2"/>
  <c r="BM30" i="2"/>
  <c r="BO30" i="2"/>
  <c r="Y31" i="2"/>
  <c r="BO32" i="2"/>
  <c r="Y32" i="2"/>
  <c r="X37" i="2"/>
  <c r="BO34" i="2"/>
  <c r="X45" i="2"/>
  <c r="X89" i="2"/>
  <c r="Y71" i="2"/>
  <c r="BO79" i="2"/>
  <c r="BO86" i="2"/>
  <c r="BO99" i="2"/>
  <c r="BO110" i="2"/>
  <c r="Y121" i="2"/>
  <c r="BM131" i="2"/>
  <c r="X152" i="2"/>
  <c r="BM155" i="2"/>
  <c r="Y156" i="2"/>
  <c r="X165" i="2"/>
  <c r="BO184" i="2"/>
  <c r="BO189" i="2"/>
  <c r="BM189" i="2"/>
  <c r="Y192" i="2"/>
  <c r="BO201" i="2"/>
  <c r="BO202" i="2"/>
  <c r="BM211" i="2"/>
  <c r="BO211" i="2"/>
  <c r="BO219" i="2"/>
  <c r="Y219" i="2"/>
  <c r="BM236" i="2"/>
  <c r="BM238" i="2"/>
  <c r="BO238" i="2"/>
  <c r="BO239" i="2"/>
  <c r="Y245" i="2"/>
  <c r="BM245" i="2"/>
  <c r="BO245" i="2"/>
  <c r="BO300" i="2"/>
  <c r="Y300" i="2"/>
  <c r="BM300" i="2"/>
  <c r="BO301" i="2"/>
  <c r="Y301" i="2"/>
  <c r="BM333" i="2"/>
  <c r="BO333" i="2"/>
  <c r="BO334" i="2"/>
  <c r="BM340" i="2"/>
  <c r="BO342" i="2"/>
  <c r="BO348" i="2"/>
  <c r="BO356" i="2"/>
  <c r="Y356" i="2"/>
  <c r="BM356" i="2"/>
  <c r="Y369" i="2"/>
  <c r="BM384" i="2"/>
  <c r="Y384" i="2"/>
  <c r="X391" i="2"/>
  <c r="BM389" i="2"/>
  <c r="Y404" i="2"/>
  <c r="BO404" i="2"/>
  <c r="Y406" i="2"/>
  <c r="BM422" i="2"/>
  <c r="Y422" i="2"/>
  <c r="BM439" i="2"/>
  <c r="BO439" i="2"/>
  <c r="BO500" i="2"/>
  <c r="Y500" i="2"/>
  <c r="BM500" i="2"/>
  <c r="BO501" i="2"/>
  <c r="BM501" i="2"/>
  <c r="BO509" i="2"/>
  <c r="BM513" i="2"/>
  <c r="BO513" i="2"/>
  <c r="BO514" i="2"/>
  <c r="Y415" i="2"/>
  <c r="BO415" i="2"/>
  <c r="BO483" i="2"/>
  <c r="BM498" i="2"/>
  <c r="BO498" i="2"/>
  <c r="Y514" i="2"/>
  <c r="BO351" i="2"/>
  <c r="Y351" i="2"/>
  <c r="X372" i="2"/>
  <c r="BM382" i="2"/>
  <c r="BO382" i="2"/>
  <c r="BM403" i="2"/>
  <c r="BO403" i="2"/>
  <c r="BO419" i="2"/>
  <c r="BO451" i="2"/>
  <c r="BO462" i="2"/>
  <c r="X479" i="2"/>
  <c r="BM475" i="2"/>
  <c r="BO475" i="2"/>
  <c r="BO487" i="2"/>
  <c r="BM487" i="2"/>
  <c r="BM549" i="2"/>
  <c r="Y549" i="2"/>
  <c r="D586" i="2"/>
  <c r="X96" i="2"/>
  <c r="X151" i="2"/>
  <c r="X186" i="2"/>
  <c r="BO198" i="2"/>
  <c r="Y198" i="2"/>
  <c r="X214" i="2"/>
  <c r="X215" i="2"/>
  <c r="BO210" i="2"/>
  <c r="Y210" i="2"/>
  <c r="BO251" i="2"/>
  <c r="Y251" i="2"/>
  <c r="BO258" i="2"/>
  <c r="BO270" i="2"/>
  <c r="X304" i="2"/>
  <c r="BM296" i="2"/>
  <c r="BO296" i="2"/>
  <c r="BO312" i="2"/>
  <c r="BO335" i="2"/>
  <c r="BO368" i="2"/>
  <c r="Y368" i="2"/>
  <c r="Y383" i="2"/>
  <c r="Y402" i="2"/>
  <c r="BO402" i="2"/>
  <c r="BO408" i="2"/>
  <c r="BO410" i="2"/>
  <c r="BM410" i="2"/>
  <c r="BM411" i="2"/>
  <c r="Y411" i="2"/>
  <c r="BM416" i="2"/>
  <c r="BO416" i="2"/>
  <c r="Y419" i="2"/>
  <c r="X458" i="2"/>
  <c r="Y451" i="2"/>
  <c r="BO453" i="2"/>
  <c r="Y453" i="2"/>
  <c r="BM457" i="2"/>
  <c r="BO457" i="2"/>
  <c r="Y462" i="2"/>
  <c r="X468" i="2"/>
  <c r="BO466" i="2"/>
  <c r="Y466" i="2"/>
  <c r="Y467" i="2" s="1"/>
  <c r="Y475" i="2"/>
  <c r="U586" i="2"/>
  <c r="X485" i="2"/>
  <c r="BO482" i="2"/>
  <c r="Y482" i="2"/>
  <c r="Y484" i="2" s="1"/>
  <c r="X484" i="2"/>
  <c r="Y487" i="2"/>
  <c r="Y488" i="2" s="1"/>
  <c r="X488" i="2"/>
  <c r="BO515" i="2"/>
  <c r="BM515" i="2"/>
  <c r="X560" i="2"/>
  <c r="BO563" i="2"/>
  <c r="BO565" i="2"/>
  <c r="X187" i="2"/>
  <c r="BO265" i="2"/>
  <c r="X293" i="2"/>
  <c r="BO307" i="2"/>
  <c r="X359" i="2"/>
  <c r="BO375" i="2"/>
  <c r="S586" i="2"/>
  <c r="X447" i="2"/>
  <c r="BO454" i="2"/>
  <c r="V586" i="2"/>
  <c r="BO517" i="2"/>
  <c r="X559" i="2"/>
  <c r="X568" i="2"/>
  <c r="X574" i="2"/>
  <c r="Y547" i="2"/>
  <c r="BM563" i="2"/>
  <c r="BM565" i="2"/>
  <c r="Y572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Y55" i="2" s="1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BO163" i="2"/>
  <c r="BO195" i="2"/>
  <c r="BO209" i="2"/>
  <c r="BO218" i="2"/>
  <c r="BM220" i="2"/>
  <c r="BO224" i="2"/>
  <c r="BO234" i="2"/>
  <c r="X241" i="2"/>
  <c r="Y318" i="2"/>
  <c r="Y319" i="2" s="1"/>
  <c r="BM318" i="2"/>
  <c r="BO332" i="2"/>
  <c r="Y430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95" i="2" s="1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Y261" i="2" s="1"/>
  <c r="BM289" i="2"/>
  <c r="Y289" i="2"/>
  <c r="Y292" i="2" s="1"/>
  <c r="X292" i="2"/>
  <c r="BM298" i="2"/>
  <c r="BO298" i="2"/>
  <c r="Y337" i="2"/>
  <c r="BM357" i="2"/>
  <c r="Y357" i="2"/>
  <c r="Y358" i="2" s="1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08" i="2" s="1"/>
  <c r="Y341" i="2"/>
  <c r="X352" i="2"/>
  <c r="Y370" i="2"/>
  <c r="Y374" i="2"/>
  <c r="Y377" i="2" s="1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98" i="2"/>
  <c r="Y509" i="2"/>
  <c r="Y510" i="2" s="1"/>
  <c r="Y513" i="2"/>
  <c r="Y519" i="2" s="1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52" i="2" s="1"/>
  <c r="Y382" i="2"/>
  <c r="Y418" i="2"/>
  <c r="X426" i="2"/>
  <c r="Y439" i="2"/>
  <c r="Y444" i="2"/>
  <c r="Y446" i="2" s="1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397" i="2" s="1"/>
  <c r="Y400" i="2"/>
  <c r="Y413" i="2"/>
  <c r="Y456" i="2"/>
  <c r="BO493" i="2"/>
  <c r="X510" i="2"/>
  <c r="X543" i="2"/>
  <c r="Y206" i="2" l="1"/>
  <c r="Y303" i="2"/>
  <c r="Y164" i="2"/>
  <c r="W579" i="2"/>
  <c r="X577" i="2"/>
  <c r="Y458" i="2"/>
  <c r="Y186" i="2"/>
  <c r="Y254" i="2"/>
  <c r="Y141" i="2"/>
  <c r="Y345" i="2"/>
  <c r="Y574" i="2"/>
  <c r="Y463" i="2"/>
  <c r="X580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X579" i="2" l="1"/>
  <c r="Y581" i="2"/>
</calcChain>
</file>

<file path=xl/sharedStrings.xml><?xml version="1.0" encoding="utf-8"?>
<sst xmlns="http://schemas.openxmlformats.org/spreadsheetml/2006/main" count="3967" uniqueCount="863">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</sst>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70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709" fillId="0" borderId="21" xfId="0" applyFont="1" applyBorder="1" applyAlignment="1">
      <alignment horizontal="left" vertical="center" wrapText="1"/>
    </xf>
    <xf numFmtId="0" fontId="711" fillId="0" borderId="21" xfId="0" applyFont="1" applyBorder="1" applyAlignment="1">
      <alignment horizontal="left" vertical="center" wrapText="1"/>
    </xf>
    <xf numFmtId="0" fontId="71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715" fillId="0" borderId="21" xfId="0" applyFont="1" applyBorder="1" applyAlignment="1">
      <alignment horizontal="left" vertical="center" wrapText="1"/>
    </xf>
    <xf numFmtId="0" fontId="717" fillId="0" borderId="21" xfId="0" applyFont="1" applyBorder="1" applyAlignment="1">
      <alignment horizontal="left" vertical="center" wrapText="1"/>
    </xf>
    <xf numFmtId="0" fontId="719" fillId="0" borderId="21" xfId="0" applyFont="1" applyBorder="1" applyAlignment="1">
      <alignment horizontal="left" vertical="center" wrapText="1"/>
    </xf>
    <xf numFmtId="0" fontId="721" fillId="0" borderId="21" xfId="0" applyFont="1" applyBorder="1" applyAlignment="1">
      <alignment horizontal="left" vertical="center" wrapText="1"/>
    </xf>
    <xf numFmtId="0" fontId="695" fillId="0" borderId="21" xfId="0" applyFont="1" applyBorder="1" applyAlignment="1">
      <alignment horizontal="left" vertical="center" wrapText="1"/>
    </xf>
    <xf numFmtId="0" fontId="697" fillId="0" borderId="21" xfId="0" applyFont="1" applyBorder="1" applyAlignment="1">
      <alignment horizontal="left" vertical="center" wrapText="1"/>
    </xf>
    <xf numFmtId="0" fontId="699" fillId="0" borderId="21" xfId="0" applyFont="1" applyBorder="1" applyAlignment="1">
      <alignment horizontal="left" vertical="center" wrapText="1"/>
    </xf>
    <xf numFmtId="0" fontId="701" fillId="0" borderId="21" xfId="0" applyFont="1" applyBorder="1" applyAlignment="1">
      <alignment horizontal="left" vertical="center" wrapText="1"/>
    </xf>
    <xf numFmtId="0" fontId="703" fillId="0" borderId="21" xfId="0" applyFont="1" applyBorder="1" applyAlignment="1">
      <alignment horizontal="left" vertical="center" wrapText="1"/>
    </xf>
    <xf numFmtId="0" fontId="705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93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63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90" t="s">
        <v>29</v>
      </c>
      <c r="E1" s="790"/>
      <c r="F1" s="790"/>
      <c r="G1" s="14" t="s">
        <v>67</v>
      </c>
      <c r="H1" s="790" t="s">
        <v>49</v>
      </c>
      <c r="I1" s="790"/>
      <c r="J1" s="790"/>
      <c r="K1" s="790"/>
      <c r="L1" s="790"/>
      <c r="M1" s="790"/>
      <c r="N1" s="790"/>
      <c r="O1" s="790"/>
      <c r="P1" s="790"/>
      <c r="Q1" s="791" t="s">
        <v>68</v>
      </c>
      <c r="R1" s="792"/>
      <c r="S1" s="79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3"/>
      <c r="Q2" s="793"/>
      <c r="R2" s="793"/>
      <c r="S2" s="793"/>
      <c r="T2" s="793"/>
      <c r="U2" s="793"/>
      <c r="V2" s="79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3"/>
      <c r="P3" s="793"/>
      <c r="Q3" s="793"/>
      <c r="R3" s="793"/>
      <c r="S3" s="793"/>
      <c r="T3" s="793"/>
      <c r="U3" s="793"/>
      <c r="V3" s="79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94" t="s">
        <v>8</v>
      </c>
      <c r="B5" s="794"/>
      <c r="C5" s="794"/>
      <c r="D5" s="795"/>
      <c r="E5" s="795"/>
      <c r="F5" s="796" t="s">
        <v>14</v>
      </c>
      <c r="G5" s="796"/>
      <c r="H5" s="795"/>
      <c r="I5" s="795"/>
      <c r="J5" s="795"/>
      <c r="K5" s="795"/>
      <c r="L5" s="795"/>
      <c r="M5" s="70"/>
      <c r="O5" s="26" t="s">
        <v>4</v>
      </c>
      <c r="P5" s="797">
        <v>45480</v>
      </c>
      <c r="Q5" s="797"/>
      <c r="S5" s="798" t="s">
        <v>3</v>
      </c>
      <c r="T5" s="799"/>
      <c r="U5" s="800" t="s">
        <v>827</v>
      </c>
      <c r="V5" s="801"/>
      <c r="AA5" s="58"/>
      <c r="AB5" s="58"/>
      <c r="AC5" s="58"/>
    </row>
    <row r="6" spans="1:30" s="17" customFormat="1" ht="24" customHeight="1" x14ac:dyDescent="0.2">
      <c r="A6" s="794" t="s">
        <v>1</v>
      </c>
      <c r="B6" s="794"/>
      <c r="C6" s="794"/>
      <c r="D6" s="802" t="s">
        <v>840</v>
      </c>
      <c r="E6" s="802"/>
      <c r="F6" s="802"/>
      <c r="G6" s="802"/>
      <c r="H6" s="802"/>
      <c r="I6" s="802"/>
      <c r="J6" s="802"/>
      <c r="K6" s="802"/>
      <c r="L6" s="802"/>
      <c r="M6" s="71"/>
      <c r="O6" s="26" t="s">
        <v>30</v>
      </c>
      <c r="P6" s="803" t="str">
        <f>IF(P5=0," ",CHOOSE(WEEKDAY(P5,2),"Понедельник","Вторник","Среда","Четверг","Пятница","Суббота","Воскресенье"))</f>
        <v>Воскресенье</v>
      </c>
      <c r="Q6" s="803"/>
      <c r="S6" s="804" t="s">
        <v>5</v>
      </c>
      <c r="T6" s="805"/>
      <c r="U6" s="806" t="s">
        <v>70</v>
      </c>
      <c r="V6" s="80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812" t="str">
        <f>IFERROR(VLOOKUP(DeliveryAddress,Table,3,0),1)</f>
        <v>5</v>
      </c>
      <c r="E7" s="813"/>
      <c r="F7" s="813"/>
      <c r="G7" s="813"/>
      <c r="H7" s="813"/>
      <c r="I7" s="813"/>
      <c r="J7" s="813"/>
      <c r="K7" s="813"/>
      <c r="L7" s="814"/>
      <c r="M7" s="72"/>
      <c r="O7" s="26"/>
      <c r="P7" s="47"/>
      <c r="Q7" s="47"/>
      <c r="S7" s="804"/>
      <c r="T7" s="805"/>
      <c r="U7" s="808"/>
      <c r="V7" s="809"/>
      <c r="AA7" s="58"/>
      <c r="AB7" s="58"/>
      <c r="AC7" s="58"/>
    </row>
    <row r="8" spans="1:30" s="17" customFormat="1" ht="25.5" customHeight="1" x14ac:dyDescent="0.2">
      <c r="A8" s="815" t="s">
        <v>60</v>
      </c>
      <c r="B8" s="815"/>
      <c r="C8" s="815"/>
      <c r="D8" s="816"/>
      <c r="E8" s="816"/>
      <c r="F8" s="816"/>
      <c r="G8" s="816"/>
      <c r="H8" s="816"/>
      <c r="I8" s="816"/>
      <c r="J8" s="816"/>
      <c r="K8" s="816"/>
      <c r="L8" s="816"/>
      <c r="M8" s="73"/>
      <c r="O8" s="26" t="s">
        <v>11</v>
      </c>
      <c r="P8" s="781">
        <v>0.41666666666666669</v>
      </c>
      <c r="Q8" s="781"/>
      <c r="S8" s="804"/>
      <c r="T8" s="805"/>
      <c r="U8" s="808"/>
      <c r="V8" s="809"/>
      <c r="AA8" s="58"/>
      <c r="AB8" s="58"/>
      <c r="AC8" s="58"/>
    </row>
    <row r="9" spans="1:30" s="17" customFormat="1" ht="39.950000000000003" customHeight="1" x14ac:dyDescent="0.2">
      <c r="A9" s="7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1"/>
      <c r="C9" s="771"/>
      <c r="D9" s="772" t="s">
        <v>48</v>
      </c>
      <c r="E9" s="773"/>
      <c r="F9" s="7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1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68"/>
      <c r="O9" s="29" t="s">
        <v>15</v>
      </c>
      <c r="P9" s="818"/>
      <c r="Q9" s="818"/>
      <c r="S9" s="804"/>
      <c r="T9" s="805"/>
      <c r="U9" s="810"/>
      <c r="V9" s="81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1"/>
      <c r="C10" s="771"/>
      <c r="D10" s="772"/>
      <c r="E10" s="773"/>
      <c r="F10" s="7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1"/>
      <c r="H10" s="774" t="str">
        <f>IFERROR(VLOOKUP($D$10,Proxy,2,FALSE),"")</f>
        <v/>
      </c>
      <c r="I10" s="774"/>
      <c r="J10" s="774"/>
      <c r="K10" s="774"/>
      <c r="L10" s="774"/>
      <c r="M10" s="69"/>
      <c r="O10" s="29" t="s">
        <v>35</v>
      </c>
      <c r="P10" s="775"/>
      <c r="Q10" s="775"/>
      <c r="T10" s="26" t="s">
        <v>12</v>
      </c>
      <c r="U10" s="776" t="s">
        <v>71</v>
      </c>
      <c r="V10" s="77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78"/>
      <c r="Q11" s="778"/>
      <c r="T11" s="26" t="s">
        <v>31</v>
      </c>
      <c r="U11" s="779" t="s">
        <v>57</v>
      </c>
      <c r="V11" s="77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80" t="s">
        <v>72</v>
      </c>
      <c r="B12" s="780"/>
      <c r="C12" s="780"/>
      <c r="D12" s="780"/>
      <c r="E12" s="780"/>
      <c r="F12" s="780"/>
      <c r="G12" s="780"/>
      <c r="H12" s="780"/>
      <c r="I12" s="780"/>
      <c r="J12" s="780"/>
      <c r="K12" s="780"/>
      <c r="L12" s="780"/>
      <c r="M12" s="74"/>
      <c r="O12" s="26" t="s">
        <v>33</v>
      </c>
      <c r="P12" s="781"/>
      <c r="Q12" s="781"/>
      <c r="R12" s="27"/>
      <c r="S12"/>
      <c r="T12" s="26" t="s">
        <v>48</v>
      </c>
      <c r="U12" s="782"/>
      <c r="V12" s="782"/>
      <c r="W12"/>
      <c r="AA12" s="58"/>
      <c r="AB12" s="58"/>
      <c r="AC12" s="58"/>
    </row>
    <row r="13" spans="1:30" s="17" customFormat="1" ht="23.25" customHeight="1" x14ac:dyDescent="0.2">
      <c r="A13" s="780" t="s">
        <v>73</v>
      </c>
      <c r="B13" s="780"/>
      <c r="C13" s="780"/>
      <c r="D13" s="780"/>
      <c r="E13" s="780"/>
      <c r="F13" s="780"/>
      <c r="G13" s="780"/>
      <c r="H13" s="780"/>
      <c r="I13" s="780"/>
      <c r="J13" s="780"/>
      <c r="K13" s="780"/>
      <c r="L13" s="780"/>
      <c r="M13" s="74"/>
      <c r="N13" s="29"/>
      <c r="O13" s="29" t="s">
        <v>34</v>
      </c>
      <c r="P13" s="779"/>
      <c r="Q13" s="77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80" t="s">
        <v>74</v>
      </c>
      <c r="B14" s="780"/>
      <c r="C14" s="780"/>
      <c r="D14" s="780"/>
      <c r="E14" s="780"/>
      <c r="F14" s="780"/>
      <c r="G14" s="780"/>
      <c r="H14" s="780"/>
      <c r="I14" s="780"/>
      <c r="J14" s="780"/>
      <c r="K14" s="780"/>
      <c r="L14" s="78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83" t="s">
        <v>75</v>
      </c>
      <c r="B15" s="783"/>
      <c r="C15" s="783"/>
      <c r="D15" s="783"/>
      <c r="E15" s="783"/>
      <c r="F15" s="783"/>
      <c r="G15" s="783"/>
      <c r="H15" s="783"/>
      <c r="I15" s="783"/>
      <c r="J15" s="783"/>
      <c r="K15" s="783"/>
      <c r="L15" s="783"/>
      <c r="M15" s="75"/>
      <c r="N15"/>
      <c r="O15" s="784" t="s">
        <v>63</v>
      </c>
      <c r="P15" s="784"/>
      <c r="Q15" s="784"/>
      <c r="R15" s="784"/>
      <c r="S15" s="78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5"/>
      <c r="P16" s="785"/>
      <c r="Q16" s="785"/>
      <c r="R16" s="785"/>
      <c r="S16" s="78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57" t="s">
        <v>61</v>
      </c>
      <c r="B17" s="757" t="s">
        <v>51</v>
      </c>
      <c r="C17" s="787" t="s">
        <v>50</v>
      </c>
      <c r="D17" s="757" t="s">
        <v>52</v>
      </c>
      <c r="E17" s="757"/>
      <c r="F17" s="757" t="s">
        <v>24</v>
      </c>
      <c r="G17" s="757" t="s">
        <v>27</v>
      </c>
      <c r="H17" s="757" t="s">
        <v>25</v>
      </c>
      <c r="I17" s="757" t="s">
        <v>26</v>
      </c>
      <c r="J17" s="788" t="s">
        <v>16</v>
      </c>
      <c r="K17" s="788" t="s">
        <v>65</v>
      </c>
      <c r="L17" s="788" t="s">
        <v>2</v>
      </c>
      <c r="M17" s="788" t="s">
        <v>66</v>
      </c>
      <c r="N17" s="757" t="s">
        <v>28</v>
      </c>
      <c r="O17" s="757" t="s">
        <v>17</v>
      </c>
      <c r="P17" s="757"/>
      <c r="Q17" s="757"/>
      <c r="R17" s="757"/>
      <c r="S17" s="757"/>
      <c r="T17" s="786" t="s">
        <v>58</v>
      </c>
      <c r="U17" s="757"/>
      <c r="V17" s="757" t="s">
        <v>6</v>
      </c>
      <c r="W17" s="757" t="s">
        <v>44</v>
      </c>
      <c r="X17" s="758" t="s">
        <v>56</v>
      </c>
      <c r="Y17" s="757" t="s">
        <v>18</v>
      </c>
      <c r="Z17" s="760" t="s">
        <v>62</v>
      </c>
      <c r="AA17" s="760" t="s">
        <v>19</v>
      </c>
      <c r="AB17" s="761" t="s">
        <v>59</v>
      </c>
      <c r="AC17" s="762"/>
      <c r="AD17" s="763"/>
      <c r="AE17" s="767"/>
      <c r="BB17" s="768" t="s">
        <v>64</v>
      </c>
    </row>
    <row r="18" spans="1:67" ht="14.25" customHeight="1" x14ac:dyDescent="0.2">
      <c r="A18" s="757"/>
      <c r="B18" s="757"/>
      <c r="C18" s="787"/>
      <c r="D18" s="757"/>
      <c r="E18" s="757"/>
      <c r="F18" s="757" t="s">
        <v>20</v>
      </c>
      <c r="G18" s="757" t="s">
        <v>21</v>
      </c>
      <c r="H18" s="757" t="s">
        <v>22</v>
      </c>
      <c r="I18" s="757" t="s">
        <v>22</v>
      </c>
      <c r="J18" s="789"/>
      <c r="K18" s="789"/>
      <c r="L18" s="789"/>
      <c r="M18" s="789"/>
      <c r="N18" s="757"/>
      <c r="O18" s="757"/>
      <c r="P18" s="757"/>
      <c r="Q18" s="757"/>
      <c r="R18" s="757"/>
      <c r="S18" s="757"/>
      <c r="T18" s="34" t="s">
        <v>47</v>
      </c>
      <c r="U18" s="34" t="s">
        <v>46</v>
      </c>
      <c r="V18" s="757"/>
      <c r="W18" s="757"/>
      <c r="X18" s="759"/>
      <c r="Y18" s="757"/>
      <c r="Z18" s="760"/>
      <c r="AA18" s="760"/>
      <c r="AB18" s="764"/>
      <c r="AC18" s="765"/>
      <c r="AD18" s="766"/>
      <c r="AE18" s="767"/>
      <c r="BB18" s="768"/>
    </row>
    <row r="19" spans="1:67" ht="27.75" customHeight="1" x14ac:dyDescent="0.2">
      <c r="A19" s="458" t="s">
        <v>76</v>
      </c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53"/>
      <c r="AA19" s="53"/>
    </row>
    <row r="20" spans="1:67" ht="16.5" customHeight="1" x14ac:dyDescent="0.25">
      <c r="A20" s="459" t="s">
        <v>76</v>
      </c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63"/>
      <c r="AA20" s="63"/>
    </row>
    <row r="21" spans="1:67" ht="14.25" customHeight="1" x14ac:dyDescent="0.25">
      <c r="A21" s="429" t="s">
        <v>77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  <c r="V21" s="429"/>
      <c r="W21" s="429"/>
      <c r="X21" s="429"/>
      <c r="Y21" s="429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22">
        <v>4607091389258</v>
      </c>
      <c r="E22" s="42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24"/>
      <c r="Q22" s="424"/>
      <c r="R22" s="424"/>
      <c r="S22" s="42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22">
        <v>4680115885004</v>
      </c>
      <c r="E23" s="422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24"/>
      <c r="Q23" s="424"/>
      <c r="R23" s="424"/>
      <c r="S23" s="425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12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3"/>
      <c r="O24" s="409" t="s">
        <v>43</v>
      </c>
      <c r="P24" s="410"/>
      <c r="Q24" s="410"/>
      <c r="R24" s="410"/>
      <c r="S24" s="410"/>
      <c r="T24" s="410"/>
      <c r="U24" s="411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3"/>
      <c r="O25" s="409" t="s">
        <v>43</v>
      </c>
      <c r="P25" s="410"/>
      <c r="Q25" s="410"/>
      <c r="R25" s="410"/>
      <c r="S25" s="410"/>
      <c r="T25" s="410"/>
      <c r="U25" s="411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29" t="s">
        <v>85</v>
      </c>
      <c r="B26" s="429"/>
      <c r="C26" s="429"/>
      <c r="D26" s="429"/>
      <c r="E26" s="429"/>
      <c r="F26" s="429"/>
      <c r="G26" s="429"/>
      <c r="H26" s="429"/>
      <c r="I26" s="429"/>
      <c r="J26" s="429"/>
      <c r="K26" s="429"/>
      <c r="L26" s="429"/>
      <c r="M26" s="429"/>
      <c r="N26" s="429"/>
      <c r="O26" s="429"/>
      <c r="P26" s="429"/>
      <c r="Q26" s="429"/>
      <c r="R26" s="429"/>
      <c r="S26" s="429"/>
      <c r="T26" s="429"/>
      <c r="U26" s="429"/>
      <c r="V26" s="429"/>
      <c r="W26" s="429"/>
      <c r="X26" s="429"/>
      <c r="Y26" s="429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22">
        <v>4607091383881</v>
      </c>
      <c r="E27" s="422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24"/>
      <c r="Q27" s="424"/>
      <c r="R27" s="424"/>
      <c r="S27" s="42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22">
        <v>4607091388237</v>
      </c>
      <c r="E28" s="422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24"/>
      <c r="Q28" s="424"/>
      <c r="R28" s="424"/>
      <c r="S28" s="42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22">
        <v>4607091383935</v>
      </c>
      <c r="E29" s="42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24"/>
      <c r="Q29" s="424"/>
      <c r="R29" s="424"/>
      <c r="S29" s="42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22">
        <v>4607091383935</v>
      </c>
      <c r="E30" s="42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24"/>
      <c r="Q30" s="424"/>
      <c r="R30" s="424"/>
      <c r="S30" s="42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22">
        <v>4680115881990</v>
      </c>
      <c r="E31" s="422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53" t="s">
        <v>95</v>
      </c>
      <c r="P31" s="424"/>
      <c r="Q31" s="424"/>
      <c r="R31" s="424"/>
      <c r="S31" s="42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422">
        <v>4680115881853</v>
      </c>
      <c r="E32" s="422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7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24"/>
      <c r="Q32" s="424"/>
      <c r="R32" s="424"/>
      <c r="S32" s="42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422">
        <v>4680115881853</v>
      </c>
      <c r="E33" s="422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55" t="s">
        <v>99</v>
      </c>
      <c r="P33" s="424"/>
      <c r="Q33" s="424"/>
      <c r="R33" s="424"/>
      <c r="S33" s="425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22">
        <v>4607091383911</v>
      </c>
      <c r="E34" s="422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5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24"/>
      <c r="Q34" s="424"/>
      <c r="R34" s="424"/>
      <c r="S34" s="425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22">
        <v>4607091388244</v>
      </c>
      <c r="E35" s="422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24"/>
      <c r="Q35" s="424"/>
      <c r="R35" s="424"/>
      <c r="S35" s="425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12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3"/>
      <c r="O36" s="409" t="s">
        <v>43</v>
      </c>
      <c r="P36" s="410"/>
      <c r="Q36" s="410"/>
      <c r="R36" s="410"/>
      <c r="S36" s="410"/>
      <c r="T36" s="410"/>
      <c r="U36" s="411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3"/>
      <c r="O37" s="409" t="s">
        <v>43</v>
      </c>
      <c r="P37" s="410"/>
      <c r="Q37" s="410"/>
      <c r="R37" s="410"/>
      <c r="S37" s="410"/>
      <c r="T37" s="410"/>
      <c r="U37" s="411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29" t="s">
        <v>104</v>
      </c>
      <c r="B38" s="429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29"/>
      <c r="R38" s="429"/>
      <c r="S38" s="429"/>
      <c r="T38" s="429"/>
      <c r="U38" s="429"/>
      <c r="V38" s="429"/>
      <c r="W38" s="429"/>
      <c r="X38" s="429"/>
      <c r="Y38" s="429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22">
        <v>4607091388503</v>
      </c>
      <c r="E39" s="422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24"/>
      <c r="Q39" s="424"/>
      <c r="R39" s="424"/>
      <c r="S39" s="425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12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3"/>
      <c r="O40" s="409" t="s">
        <v>43</v>
      </c>
      <c r="P40" s="410"/>
      <c r="Q40" s="410"/>
      <c r="R40" s="410"/>
      <c r="S40" s="410"/>
      <c r="T40" s="410"/>
      <c r="U40" s="411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3"/>
      <c r="O41" s="409" t="s">
        <v>43</v>
      </c>
      <c r="P41" s="410"/>
      <c r="Q41" s="410"/>
      <c r="R41" s="410"/>
      <c r="S41" s="410"/>
      <c r="T41" s="410"/>
      <c r="U41" s="411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29" t="s">
        <v>109</v>
      </c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29"/>
      <c r="P42" s="429"/>
      <c r="Q42" s="429"/>
      <c r="R42" s="429"/>
      <c r="S42" s="429"/>
      <c r="T42" s="429"/>
      <c r="U42" s="429"/>
      <c r="V42" s="429"/>
      <c r="W42" s="429"/>
      <c r="X42" s="429"/>
      <c r="Y42" s="429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22">
        <v>4607091388282</v>
      </c>
      <c r="E43" s="422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24"/>
      <c r="Q43" s="424"/>
      <c r="R43" s="424"/>
      <c r="S43" s="425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12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3"/>
      <c r="O44" s="409" t="s">
        <v>43</v>
      </c>
      <c r="P44" s="410"/>
      <c r="Q44" s="410"/>
      <c r="R44" s="410"/>
      <c r="S44" s="410"/>
      <c r="T44" s="410"/>
      <c r="U44" s="411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3"/>
      <c r="O45" s="409" t="s">
        <v>43</v>
      </c>
      <c r="P45" s="410"/>
      <c r="Q45" s="410"/>
      <c r="R45" s="410"/>
      <c r="S45" s="410"/>
      <c r="T45" s="410"/>
      <c r="U45" s="411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29" t="s">
        <v>113</v>
      </c>
      <c r="B46" s="429"/>
      <c r="C46" s="429"/>
      <c r="D46" s="429"/>
      <c r="E46" s="429"/>
      <c r="F46" s="429"/>
      <c r="G46" s="429"/>
      <c r="H46" s="429"/>
      <c r="I46" s="429"/>
      <c r="J46" s="429"/>
      <c r="K46" s="429"/>
      <c r="L46" s="429"/>
      <c r="M46" s="429"/>
      <c r="N46" s="429"/>
      <c r="O46" s="429"/>
      <c r="P46" s="429"/>
      <c r="Q46" s="429"/>
      <c r="R46" s="429"/>
      <c r="S46" s="429"/>
      <c r="T46" s="429"/>
      <c r="U46" s="429"/>
      <c r="V46" s="429"/>
      <c r="W46" s="429"/>
      <c r="X46" s="429"/>
      <c r="Y46" s="429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22">
        <v>4607091389111</v>
      </c>
      <c r="E47" s="422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7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24"/>
      <c r="Q47" s="424"/>
      <c r="R47" s="424"/>
      <c r="S47" s="425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12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3"/>
      <c r="O48" s="409" t="s">
        <v>43</v>
      </c>
      <c r="P48" s="410"/>
      <c r="Q48" s="410"/>
      <c r="R48" s="410"/>
      <c r="S48" s="410"/>
      <c r="T48" s="410"/>
      <c r="U48" s="411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3"/>
      <c r="O49" s="409" t="s">
        <v>43</v>
      </c>
      <c r="P49" s="410"/>
      <c r="Q49" s="410"/>
      <c r="R49" s="410"/>
      <c r="S49" s="410"/>
      <c r="T49" s="410"/>
      <c r="U49" s="411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58" t="s">
        <v>116</v>
      </c>
      <c r="B50" s="458"/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53"/>
      <c r="AA50" s="53"/>
    </row>
    <row r="51" spans="1:67" ht="16.5" customHeight="1" x14ac:dyDescent="0.25">
      <c r="A51" s="459" t="s">
        <v>117</v>
      </c>
      <c r="B51" s="459"/>
      <c r="C51" s="459"/>
      <c r="D51" s="459"/>
      <c r="E51" s="459"/>
      <c r="F51" s="459"/>
      <c r="G51" s="459"/>
      <c r="H51" s="459"/>
      <c r="I51" s="459"/>
      <c r="J51" s="459"/>
      <c r="K51" s="459"/>
      <c r="L51" s="459"/>
      <c r="M51" s="459"/>
      <c r="N51" s="459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63"/>
      <c r="AA51" s="63"/>
    </row>
    <row r="52" spans="1:67" ht="14.25" customHeight="1" x14ac:dyDescent="0.25">
      <c r="A52" s="429" t="s">
        <v>118</v>
      </c>
      <c r="B52" s="429"/>
      <c r="C52" s="429"/>
      <c r="D52" s="429"/>
      <c r="E52" s="429"/>
      <c r="F52" s="429"/>
      <c r="G52" s="429"/>
      <c r="H52" s="429"/>
      <c r="I52" s="429"/>
      <c r="J52" s="429"/>
      <c r="K52" s="429"/>
      <c r="L52" s="429"/>
      <c r="M52" s="429"/>
      <c r="N52" s="429"/>
      <c r="O52" s="429"/>
      <c r="P52" s="429"/>
      <c r="Q52" s="429"/>
      <c r="R52" s="429"/>
      <c r="S52" s="429"/>
      <c r="T52" s="429"/>
      <c r="U52" s="429"/>
      <c r="V52" s="429"/>
      <c r="W52" s="429"/>
      <c r="X52" s="429"/>
      <c r="Y52" s="429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22">
        <v>4680115881440</v>
      </c>
      <c r="E53" s="422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7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24"/>
      <c r="Q53" s="424"/>
      <c r="R53" s="424"/>
      <c r="S53" s="425"/>
      <c r="T53" s="38" t="s">
        <v>48</v>
      </c>
      <c r="U53" s="38" t="s">
        <v>48</v>
      </c>
      <c r="V53" s="39" t="s">
        <v>0</v>
      </c>
      <c r="W53" s="57">
        <v>600</v>
      </c>
      <c r="X53" s="54">
        <f>IFERROR(IF(W53="",0,CEILING((W53/$H53),1)*$H53),"")</f>
        <v>604.80000000000007</v>
      </c>
      <c r="Y53" s="40">
        <f>IFERROR(IF(X53=0,"",ROUNDUP(X53/H53,0)*0.02175),"")</f>
        <v>1.218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626.66666666666663</v>
      </c>
      <c r="BM53" s="77">
        <f>IFERROR(X53*I53/H53,"0")</f>
        <v>631.67999999999995</v>
      </c>
      <c r="BN53" s="77">
        <f>IFERROR(1/J53*(W53/H53),"0")</f>
        <v>0.99206349206349187</v>
      </c>
      <c r="BO53" s="77">
        <f>IFERROR(1/J53*(X53/H53),"0")</f>
        <v>1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22">
        <v>4680115881433</v>
      </c>
      <c r="E54" s="422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7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24"/>
      <c r="Q54" s="424"/>
      <c r="R54" s="424"/>
      <c r="S54" s="425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412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3"/>
      <c r="O55" s="409" t="s">
        <v>43</v>
      </c>
      <c r="P55" s="410"/>
      <c r="Q55" s="410"/>
      <c r="R55" s="410"/>
      <c r="S55" s="410"/>
      <c r="T55" s="410"/>
      <c r="U55" s="411"/>
      <c r="V55" s="41" t="s">
        <v>42</v>
      </c>
      <c r="W55" s="42">
        <f>IFERROR(W53/H53,"0")+IFERROR(W54/H54,"0")</f>
        <v>55.55555555555555</v>
      </c>
      <c r="X55" s="42">
        <f>IFERROR(X53/H53,"0")+IFERROR(X54/H54,"0")</f>
        <v>56</v>
      </c>
      <c r="Y55" s="42">
        <f>IFERROR(IF(Y53="",0,Y53),"0")+IFERROR(IF(Y54="",0,Y54),"0")</f>
        <v>1.218</v>
      </c>
      <c r="Z55" s="65"/>
      <c r="AA55" s="65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3"/>
      <c r="O56" s="409" t="s">
        <v>43</v>
      </c>
      <c r="P56" s="410"/>
      <c r="Q56" s="410"/>
      <c r="R56" s="410"/>
      <c r="S56" s="410"/>
      <c r="T56" s="410"/>
      <c r="U56" s="411"/>
      <c r="V56" s="41" t="s">
        <v>0</v>
      </c>
      <c r="W56" s="42">
        <f>IFERROR(SUM(W53:W54),"0")</f>
        <v>600</v>
      </c>
      <c r="X56" s="42">
        <f>IFERROR(SUM(X53:X54),"0")</f>
        <v>604.80000000000007</v>
      </c>
      <c r="Y56" s="41"/>
      <c r="Z56" s="65"/>
      <c r="AA56" s="65"/>
    </row>
    <row r="57" spans="1:67" ht="16.5" customHeight="1" x14ac:dyDescent="0.25">
      <c r="A57" s="459" t="s">
        <v>125</v>
      </c>
      <c r="B57" s="459"/>
      <c r="C57" s="459"/>
      <c r="D57" s="459"/>
      <c r="E57" s="459"/>
      <c r="F57" s="459"/>
      <c r="G57" s="459"/>
      <c r="H57" s="459"/>
      <c r="I57" s="459"/>
      <c r="J57" s="459"/>
      <c r="K57" s="459"/>
      <c r="L57" s="459"/>
      <c r="M57" s="459"/>
      <c r="N57" s="459"/>
      <c r="O57" s="459"/>
      <c r="P57" s="459"/>
      <c r="Q57" s="459"/>
      <c r="R57" s="459"/>
      <c r="S57" s="459"/>
      <c r="T57" s="459"/>
      <c r="U57" s="459"/>
      <c r="V57" s="459"/>
      <c r="W57" s="459"/>
      <c r="X57" s="459"/>
      <c r="Y57" s="459"/>
      <c r="Z57" s="63"/>
      <c r="AA57" s="63"/>
    </row>
    <row r="58" spans="1:67" ht="14.25" customHeight="1" x14ac:dyDescent="0.25">
      <c r="A58" s="429" t="s">
        <v>126</v>
      </c>
      <c r="B58" s="429"/>
      <c r="C58" s="429"/>
      <c r="D58" s="429"/>
      <c r="E58" s="429"/>
      <c r="F58" s="429"/>
      <c r="G58" s="429"/>
      <c r="H58" s="429"/>
      <c r="I58" s="429"/>
      <c r="J58" s="429"/>
      <c r="K58" s="429"/>
      <c r="L58" s="429"/>
      <c r="M58" s="429"/>
      <c r="N58" s="429"/>
      <c r="O58" s="429"/>
      <c r="P58" s="429"/>
      <c r="Q58" s="429"/>
      <c r="R58" s="429"/>
      <c r="S58" s="429"/>
      <c r="T58" s="429"/>
      <c r="U58" s="429"/>
      <c r="V58" s="429"/>
      <c r="W58" s="429"/>
      <c r="X58" s="429"/>
      <c r="Y58" s="429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4301011481</v>
      </c>
      <c r="D59" s="422">
        <v>4680115881426</v>
      </c>
      <c r="E59" s="422"/>
      <c r="F59" s="60">
        <v>1.35</v>
      </c>
      <c r="G59" s="36">
        <v>8</v>
      </c>
      <c r="H59" s="60">
        <v>10.8</v>
      </c>
      <c r="I59" s="60">
        <v>11.28</v>
      </c>
      <c r="J59" s="36">
        <v>48</v>
      </c>
      <c r="K59" s="36" t="s">
        <v>122</v>
      </c>
      <c r="L59" s="37" t="s">
        <v>129</v>
      </c>
      <c r="M59" s="37"/>
      <c r="N59" s="36">
        <v>55</v>
      </c>
      <c r="O59" s="7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24"/>
      <c r="Q59" s="424"/>
      <c r="R59" s="424"/>
      <c r="S59" s="425"/>
      <c r="T59" s="38" t="s">
        <v>48</v>
      </c>
      <c r="U59" s="38" t="s">
        <v>48</v>
      </c>
      <c r="V59" s="39" t="s">
        <v>0</v>
      </c>
      <c r="W59" s="57">
        <v>600</v>
      </c>
      <c r="X59" s="54">
        <f>IFERROR(IF(W59="",0,CEILING((W59/$H59),1)*$H59),"")</f>
        <v>604.80000000000007</v>
      </c>
      <c r="Y59" s="40">
        <f>IFERROR(IF(X59=0,"",ROUNDUP(X59/H59,0)*0.02039),"")</f>
        <v>1.14184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626.66666666666663</v>
      </c>
      <c r="BM59" s="77">
        <f>IFERROR(X59*I59/H59,"0")</f>
        <v>631.67999999999995</v>
      </c>
      <c r="BN59" s="77">
        <f>IFERROR(1/J59*(W59/H59),"0")</f>
        <v>1.1574074074074072</v>
      </c>
      <c r="BO59" s="77">
        <f>IFERROR(1/J59*(X59/H59),"0")</f>
        <v>1.1666666666666665</v>
      </c>
    </row>
    <row r="60" spans="1:67" ht="27" customHeight="1" x14ac:dyDescent="0.25">
      <c r="A60" s="61" t="s">
        <v>127</v>
      </c>
      <c r="B60" s="61" t="s">
        <v>130</v>
      </c>
      <c r="C60" s="35">
        <v>4301011452</v>
      </c>
      <c r="D60" s="422">
        <v>4680115881426</v>
      </c>
      <c r="E60" s="422"/>
      <c r="F60" s="60">
        <v>1.35</v>
      </c>
      <c r="G60" s="36">
        <v>8</v>
      </c>
      <c r="H60" s="60">
        <v>10.8</v>
      </c>
      <c r="I60" s="60">
        <v>11.28</v>
      </c>
      <c r="J60" s="36">
        <v>56</v>
      </c>
      <c r="K60" s="36" t="s">
        <v>122</v>
      </c>
      <c r="L60" s="37" t="s">
        <v>121</v>
      </c>
      <c r="M60" s="37"/>
      <c r="N60" s="36">
        <v>50</v>
      </c>
      <c r="O60" s="7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24"/>
      <c r="Q60" s="424"/>
      <c r="R60" s="424"/>
      <c r="S60" s="425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IFERROR(IF(X60=0,"",ROUNDUP(X60/H60,0)*0.02175),"")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22">
        <v>4680115881419</v>
      </c>
      <c r="E61" s="422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7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24"/>
      <c r="Q61" s="424"/>
      <c r="R61" s="424"/>
      <c r="S61" s="425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22">
        <v>4680115881525</v>
      </c>
      <c r="E62" s="422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740" t="s">
        <v>135</v>
      </c>
      <c r="P62" s="424"/>
      <c r="Q62" s="424"/>
      <c r="R62" s="424"/>
      <c r="S62" s="425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12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3"/>
      <c r="O63" s="409" t="s">
        <v>43</v>
      </c>
      <c r="P63" s="410"/>
      <c r="Q63" s="410"/>
      <c r="R63" s="410"/>
      <c r="S63" s="410"/>
      <c r="T63" s="410"/>
      <c r="U63" s="411"/>
      <c r="V63" s="41" t="s">
        <v>42</v>
      </c>
      <c r="W63" s="42">
        <f>IFERROR(W59/H59,"0")+IFERROR(W60/H60,"0")+IFERROR(W61/H61,"0")+IFERROR(W62/H62,"0")</f>
        <v>55.55555555555555</v>
      </c>
      <c r="X63" s="42">
        <f>IFERROR(X59/H59,"0")+IFERROR(X60/H60,"0")+IFERROR(X61/H61,"0")+IFERROR(X62/H62,"0")</f>
        <v>56</v>
      </c>
      <c r="Y63" s="42">
        <f>IFERROR(IF(Y59="",0,Y59),"0")+IFERROR(IF(Y60="",0,Y60),"0")+IFERROR(IF(Y61="",0,Y61),"0")+IFERROR(IF(Y62="",0,Y62),"0")</f>
        <v>1.14184</v>
      </c>
      <c r="Z63" s="65"/>
      <c r="AA63" s="65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3"/>
      <c r="O64" s="409" t="s">
        <v>43</v>
      </c>
      <c r="P64" s="410"/>
      <c r="Q64" s="410"/>
      <c r="R64" s="410"/>
      <c r="S64" s="410"/>
      <c r="T64" s="410"/>
      <c r="U64" s="411"/>
      <c r="V64" s="41" t="s">
        <v>0</v>
      </c>
      <c r="W64" s="42">
        <f>IFERROR(SUM(W59:W62),"0")</f>
        <v>600</v>
      </c>
      <c r="X64" s="42">
        <f>IFERROR(SUM(X59:X62),"0")</f>
        <v>604.80000000000007</v>
      </c>
      <c r="Y64" s="41"/>
      <c r="Z64" s="65"/>
      <c r="AA64" s="65"/>
    </row>
    <row r="65" spans="1:67" ht="16.5" customHeight="1" x14ac:dyDescent="0.25">
      <c r="A65" s="459" t="s">
        <v>116</v>
      </c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59"/>
      <c r="Z65" s="63"/>
      <c r="AA65" s="63"/>
    </row>
    <row r="66" spans="1:67" ht="14.25" customHeight="1" x14ac:dyDescent="0.25">
      <c r="A66" s="429" t="s">
        <v>126</v>
      </c>
      <c r="B66" s="429"/>
      <c r="C66" s="429"/>
      <c r="D66" s="429"/>
      <c r="E66" s="429"/>
      <c r="F66" s="429"/>
      <c r="G66" s="429"/>
      <c r="H66" s="429"/>
      <c r="I66" s="429"/>
      <c r="J66" s="429"/>
      <c r="K66" s="429"/>
      <c r="L66" s="429"/>
      <c r="M66" s="429"/>
      <c r="N66" s="429"/>
      <c r="O66" s="429"/>
      <c r="P66" s="429"/>
      <c r="Q66" s="429"/>
      <c r="R66" s="429"/>
      <c r="S66" s="429"/>
      <c r="T66" s="429"/>
      <c r="U66" s="429"/>
      <c r="V66" s="429"/>
      <c r="W66" s="429"/>
      <c r="X66" s="429"/>
      <c r="Y66" s="429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22">
        <v>4607091382945</v>
      </c>
      <c r="E67" s="42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74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24"/>
      <c r="Q67" s="424"/>
      <c r="R67" s="424"/>
      <c r="S67" s="42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4301011540</v>
      </c>
      <c r="D68" s="422">
        <v>4607091385670</v>
      </c>
      <c r="E68" s="422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122</v>
      </c>
      <c r="L68" s="37" t="s">
        <v>140</v>
      </c>
      <c r="M68" s="37"/>
      <c r="N68" s="36">
        <v>50</v>
      </c>
      <c r="O68" s="7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24"/>
      <c r="Q68" s="424"/>
      <c r="R68" s="424"/>
      <c r="S68" s="42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141</v>
      </c>
      <c r="C69" s="35">
        <v>4301011380</v>
      </c>
      <c r="D69" s="422">
        <v>4607091385670</v>
      </c>
      <c r="E69" s="42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122</v>
      </c>
      <c r="L69" s="37" t="s">
        <v>121</v>
      </c>
      <c r="M69" s="37"/>
      <c r="N69" s="36">
        <v>50</v>
      </c>
      <c r="O69" s="7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24"/>
      <c r="Q69" s="424"/>
      <c r="R69" s="424"/>
      <c r="S69" s="42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22">
        <v>4680115883956</v>
      </c>
      <c r="E70" s="42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7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24"/>
      <c r="Q70" s="424"/>
      <c r="R70" s="424"/>
      <c r="S70" s="42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22">
        <v>4680115881327</v>
      </c>
      <c r="E71" s="422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24"/>
      <c r="Q71" s="424"/>
      <c r="R71" s="424"/>
      <c r="S71" s="42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22">
        <v>4680115882133</v>
      </c>
      <c r="E72" s="422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73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24"/>
      <c r="Q72" s="424"/>
      <c r="R72" s="424"/>
      <c r="S72" s="42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22">
        <v>4680115882133</v>
      </c>
      <c r="E73" s="422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7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24"/>
      <c r="Q73" s="424"/>
      <c r="R73" s="424"/>
      <c r="S73" s="42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22">
        <v>4607091382952</v>
      </c>
      <c r="E74" s="422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7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24"/>
      <c r="Q74" s="424"/>
      <c r="R74" s="424"/>
      <c r="S74" s="42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4301011565</v>
      </c>
      <c r="D75" s="422">
        <v>4680115882539</v>
      </c>
      <c r="E75" s="422"/>
      <c r="F75" s="60">
        <v>0.37</v>
      </c>
      <c r="G75" s="36">
        <v>10</v>
      </c>
      <c r="H75" s="60">
        <v>3.7</v>
      </c>
      <c r="I75" s="60">
        <v>3.91</v>
      </c>
      <c r="J75" s="36">
        <v>120</v>
      </c>
      <c r="K75" s="36" t="s">
        <v>81</v>
      </c>
      <c r="L75" s="37" t="s">
        <v>140</v>
      </c>
      <c r="M75" s="37"/>
      <c r="N75" s="36">
        <v>50</v>
      </c>
      <c r="O75" s="7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24"/>
      <c r="Q75" s="424"/>
      <c r="R75" s="424"/>
      <c r="S75" s="42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4301011382</v>
      </c>
      <c r="D76" s="422">
        <v>4607091385687</v>
      </c>
      <c r="E76" s="422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81</v>
      </c>
      <c r="L76" s="37" t="s">
        <v>140</v>
      </c>
      <c r="M76" s="37"/>
      <c r="N76" s="36">
        <v>50</v>
      </c>
      <c r="O76" s="7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24"/>
      <c r="Q76" s="424"/>
      <c r="R76" s="424"/>
      <c r="S76" s="42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22">
        <v>4607091384604</v>
      </c>
      <c r="E77" s="42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24"/>
      <c r="Q77" s="424"/>
      <c r="R77" s="424"/>
      <c r="S77" s="42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22">
        <v>4680115880283</v>
      </c>
      <c r="E78" s="422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7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24"/>
      <c r="Q78" s="424"/>
      <c r="R78" s="424"/>
      <c r="S78" s="42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22">
        <v>4680115883949</v>
      </c>
      <c r="E79" s="422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72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24"/>
      <c r="Q79" s="424"/>
      <c r="R79" s="424"/>
      <c r="S79" s="42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22">
        <v>4680115881518</v>
      </c>
      <c r="E80" s="422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140</v>
      </c>
      <c r="M80" s="37"/>
      <c r="N80" s="36">
        <v>50</v>
      </c>
      <c r="O80" s="7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24"/>
      <c r="Q80" s="424"/>
      <c r="R80" s="424"/>
      <c r="S80" s="42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22">
        <v>4680115881303</v>
      </c>
      <c r="E81" s="422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24"/>
      <c r="Q81" s="424"/>
      <c r="R81" s="424"/>
      <c r="S81" s="42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22">
        <v>4680115882577</v>
      </c>
      <c r="E82" s="422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24"/>
      <c r="Q82" s="424"/>
      <c r="R82" s="424"/>
      <c r="S82" s="42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22">
        <v>4680115882577</v>
      </c>
      <c r="E83" s="422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24"/>
      <c r="Q83" s="424"/>
      <c r="R83" s="424"/>
      <c r="S83" s="42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22">
        <v>4680115882720</v>
      </c>
      <c r="E84" s="42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7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24"/>
      <c r="Q84" s="424"/>
      <c r="R84" s="424"/>
      <c r="S84" s="42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22">
        <v>4680115880269</v>
      </c>
      <c r="E85" s="422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140</v>
      </c>
      <c r="M85" s="37"/>
      <c r="N85" s="36">
        <v>50</v>
      </c>
      <c r="O85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24"/>
      <c r="Q85" s="424"/>
      <c r="R85" s="424"/>
      <c r="S85" s="42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22">
        <v>4680115880429</v>
      </c>
      <c r="E86" s="422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140</v>
      </c>
      <c r="M86" s="37"/>
      <c r="N86" s="36">
        <v>50</v>
      </c>
      <c r="O86" s="7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24"/>
      <c r="Q86" s="424"/>
      <c r="R86" s="424"/>
      <c r="S86" s="425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22">
        <v>4680115881457</v>
      </c>
      <c r="E87" s="422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140</v>
      </c>
      <c r="M87" s="37"/>
      <c r="N87" s="36">
        <v>50</v>
      </c>
      <c r="O87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24"/>
      <c r="Q87" s="424"/>
      <c r="R87" s="424"/>
      <c r="S87" s="425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3"/>
      <c r="O88" s="409" t="s">
        <v>43</v>
      </c>
      <c r="P88" s="410"/>
      <c r="Q88" s="410"/>
      <c r="R88" s="410"/>
      <c r="S88" s="410"/>
      <c r="T88" s="410"/>
      <c r="U88" s="411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5"/>
      <c r="AA88" s="65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3"/>
      <c r="O89" s="409" t="s">
        <v>43</v>
      </c>
      <c r="P89" s="410"/>
      <c r="Q89" s="410"/>
      <c r="R89" s="410"/>
      <c r="S89" s="410"/>
      <c r="T89" s="410"/>
      <c r="U89" s="411"/>
      <c r="V89" s="41" t="s">
        <v>0</v>
      </c>
      <c r="W89" s="42">
        <f>IFERROR(SUM(W67:W87),"0")</f>
        <v>0</v>
      </c>
      <c r="X89" s="42">
        <f>IFERROR(SUM(X67:X87),"0")</f>
        <v>0</v>
      </c>
      <c r="Y89" s="41"/>
      <c r="Z89" s="65"/>
      <c r="AA89" s="65"/>
    </row>
    <row r="90" spans="1:67" ht="14.25" customHeight="1" x14ac:dyDescent="0.25">
      <c r="A90" s="429" t="s">
        <v>118</v>
      </c>
      <c r="B90" s="429"/>
      <c r="C90" s="429"/>
      <c r="D90" s="429"/>
      <c r="E90" s="429"/>
      <c r="F90" s="429"/>
      <c r="G90" s="429"/>
      <c r="H90" s="429"/>
      <c r="I90" s="429"/>
      <c r="J90" s="429"/>
      <c r="K90" s="429"/>
      <c r="L90" s="429"/>
      <c r="M90" s="429"/>
      <c r="N90" s="429"/>
      <c r="O90" s="429"/>
      <c r="P90" s="429"/>
      <c r="Q90" s="429"/>
      <c r="R90" s="429"/>
      <c r="S90" s="429"/>
      <c r="T90" s="429"/>
      <c r="U90" s="429"/>
      <c r="V90" s="429"/>
      <c r="W90" s="429"/>
      <c r="X90" s="429"/>
      <c r="Y90" s="429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22">
        <v>4680115881488</v>
      </c>
      <c r="E91" s="422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24"/>
      <c r="Q91" s="424"/>
      <c r="R91" s="424"/>
      <c r="S91" s="42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4301020228</v>
      </c>
      <c r="D92" s="422">
        <v>4680115882751</v>
      </c>
      <c r="E92" s="422"/>
      <c r="F92" s="60">
        <v>0.45</v>
      </c>
      <c r="G92" s="36">
        <v>10</v>
      </c>
      <c r="H92" s="60">
        <v>4.5</v>
      </c>
      <c r="I92" s="60">
        <v>4.74</v>
      </c>
      <c r="J92" s="36">
        <v>120</v>
      </c>
      <c r="K92" s="36" t="s">
        <v>81</v>
      </c>
      <c r="L92" s="37" t="s">
        <v>121</v>
      </c>
      <c r="M92" s="37"/>
      <c r="N92" s="36">
        <v>90</v>
      </c>
      <c r="O92" s="7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24"/>
      <c r="Q92" s="424"/>
      <c r="R92" s="424"/>
      <c r="S92" s="42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IFERROR(IF(X92=0,"",ROUNDUP(X92/H92,0)*0.00937),"")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4301020258</v>
      </c>
      <c r="D93" s="422">
        <v>4680115882775</v>
      </c>
      <c r="E93" s="422"/>
      <c r="F93" s="60">
        <v>0.3</v>
      </c>
      <c r="G93" s="36">
        <v>8</v>
      </c>
      <c r="H93" s="60">
        <v>2.4</v>
      </c>
      <c r="I93" s="60">
        <v>2.5</v>
      </c>
      <c r="J93" s="36">
        <v>234</v>
      </c>
      <c r="K93" s="36" t="s">
        <v>84</v>
      </c>
      <c r="L93" s="37" t="s">
        <v>140</v>
      </c>
      <c r="M93" s="37"/>
      <c r="N93" s="36">
        <v>50</v>
      </c>
      <c r="O93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24"/>
      <c r="Q93" s="424"/>
      <c r="R93" s="424"/>
      <c r="S93" s="425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IFERROR(IF(X93=0,"",ROUNDUP(X93/H93,0)*0.00502),"")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t="27" customHeight="1" x14ac:dyDescent="0.25">
      <c r="A94" s="61" t="s">
        <v>183</v>
      </c>
      <c r="B94" s="61" t="s">
        <v>184</v>
      </c>
      <c r="C94" s="35">
        <v>4301020217</v>
      </c>
      <c r="D94" s="422">
        <v>4680115880658</v>
      </c>
      <c r="E94" s="422"/>
      <c r="F94" s="60">
        <v>0.4</v>
      </c>
      <c r="G94" s="36">
        <v>6</v>
      </c>
      <c r="H94" s="60">
        <v>2.4</v>
      </c>
      <c r="I94" s="60">
        <v>2.6</v>
      </c>
      <c r="J94" s="36">
        <v>156</v>
      </c>
      <c r="K94" s="36" t="s">
        <v>81</v>
      </c>
      <c r="L94" s="37" t="s">
        <v>121</v>
      </c>
      <c r="M94" s="37"/>
      <c r="N94" s="36">
        <v>50</v>
      </c>
      <c r="O94" s="7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24"/>
      <c r="Q94" s="424"/>
      <c r="R94" s="424"/>
      <c r="S94" s="425"/>
      <c r="T94" s="38" t="s">
        <v>48</v>
      </c>
      <c r="U94" s="38" t="s">
        <v>48</v>
      </c>
      <c r="V94" s="39" t="s">
        <v>0</v>
      </c>
      <c r="W94" s="57">
        <v>0</v>
      </c>
      <c r="X94" s="54">
        <f>IFERROR(IF(W94="",0,CEILING((W94/$H94),1)*$H94),"")</f>
        <v>0</v>
      </c>
      <c r="Y94" s="40" t="str">
        <f>IFERROR(IF(X94=0,"",ROUNDUP(X94/H94,0)*0.00753),"")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>IFERROR(W94*I94/H94,"0")</f>
        <v>0</v>
      </c>
      <c r="BM94" s="77">
        <f>IFERROR(X94*I94/H94,"0")</f>
        <v>0</v>
      </c>
      <c r="BN94" s="77">
        <f>IFERROR(1/J94*(W94/H94),"0")</f>
        <v>0</v>
      </c>
      <c r="BO94" s="77">
        <f>IFERROR(1/J94*(X94/H94),"0")</f>
        <v>0</v>
      </c>
    </row>
    <row r="95" spans="1:67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3"/>
      <c r="O95" s="409" t="s">
        <v>43</v>
      </c>
      <c r="P95" s="410"/>
      <c r="Q95" s="410"/>
      <c r="R95" s="410"/>
      <c r="S95" s="410"/>
      <c r="T95" s="410"/>
      <c r="U95" s="411"/>
      <c r="V95" s="41" t="s">
        <v>42</v>
      </c>
      <c r="W95" s="42">
        <f>IFERROR(W91/H91,"0")+IFERROR(W92/H92,"0")+IFERROR(W93/H93,"0")+IFERROR(W94/H94,"0")</f>
        <v>0</v>
      </c>
      <c r="X95" s="42">
        <f>IFERROR(X91/H91,"0")+IFERROR(X92/H92,"0")+IFERROR(X93/H93,"0")+IFERROR(X94/H94,"0")</f>
        <v>0</v>
      </c>
      <c r="Y95" s="42">
        <f>IFERROR(IF(Y91="",0,Y91),"0")+IFERROR(IF(Y92="",0,Y92),"0")+IFERROR(IF(Y93="",0,Y93),"0")+IFERROR(IF(Y94="",0,Y94),"0")</f>
        <v>0</v>
      </c>
      <c r="Z95" s="65"/>
      <c r="AA95" s="65"/>
    </row>
    <row r="96" spans="1:67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3"/>
      <c r="O96" s="409" t="s">
        <v>43</v>
      </c>
      <c r="P96" s="410"/>
      <c r="Q96" s="410"/>
      <c r="R96" s="410"/>
      <c r="S96" s="410"/>
      <c r="T96" s="410"/>
      <c r="U96" s="411"/>
      <c r="V96" s="41" t="s">
        <v>0</v>
      </c>
      <c r="W96" s="42">
        <f>IFERROR(SUM(W91:W94),"0")</f>
        <v>0</v>
      </c>
      <c r="X96" s="42">
        <f>IFERROR(SUM(X91:X94),"0")</f>
        <v>0</v>
      </c>
      <c r="Y96" s="41"/>
      <c r="Z96" s="65"/>
      <c r="AA96" s="65"/>
    </row>
    <row r="97" spans="1:67" ht="14.25" customHeight="1" x14ac:dyDescent="0.25">
      <c r="A97" s="429" t="s">
        <v>77</v>
      </c>
      <c r="B97" s="429"/>
      <c r="C97" s="429"/>
      <c r="D97" s="429"/>
      <c r="E97" s="429"/>
      <c r="F97" s="429"/>
      <c r="G97" s="429"/>
      <c r="H97" s="429"/>
      <c r="I97" s="429"/>
      <c r="J97" s="429"/>
      <c r="K97" s="429"/>
      <c r="L97" s="429"/>
      <c r="M97" s="429"/>
      <c r="N97" s="429"/>
      <c r="O97" s="429"/>
      <c r="P97" s="429"/>
      <c r="Q97" s="429"/>
      <c r="R97" s="429"/>
      <c r="S97" s="429"/>
      <c r="T97" s="429"/>
      <c r="U97" s="429"/>
      <c r="V97" s="429"/>
      <c r="W97" s="429"/>
      <c r="X97" s="429"/>
      <c r="Y97" s="429"/>
      <c r="Z97" s="64"/>
      <c r="AA97" s="64"/>
    </row>
    <row r="98" spans="1:67" ht="16.5" customHeight="1" x14ac:dyDescent="0.25">
      <c r="A98" s="61" t="s">
        <v>185</v>
      </c>
      <c r="B98" s="61" t="s">
        <v>186</v>
      </c>
      <c r="C98" s="35">
        <v>4301030895</v>
      </c>
      <c r="D98" s="422">
        <v>4607091387667</v>
      </c>
      <c r="E98" s="42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122</v>
      </c>
      <c r="L98" s="37" t="s">
        <v>121</v>
      </c>
      <c r="M98" s="37"/>
      <c r="N98" s="36">
        <v>40</v>
      </c>
      <c r="O98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24"/>
      <c r="Q98" s="424"/>
      <c r="R98" s="424"/>
      <c r="S98" s="42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ref="X98:X104" si="13">IFERROR(IF(W98="",0,CEILING((W98/$H98),1)*$H98),"")</f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ref="BL98:BL104" si="14">IFERROR(W98*I98/H98,"0")</f>
        <v>0</v>
      </c>
      <c r="BM98" s="77">
        <f t="shared" ref="BM98:BM104" si="15">IFERROR(X98*I98/H98,"0")</f>
        <v>0</v>
      </c>
      <c r="BN98" s="77">
        <f t="shared" ref="BN98:BN104" si="16">IFERROR(1/J98*(W98/H98),"0")</f>
        <v>0</v>
      </c>
      <c r="BO98" s="77">
        <f t="shared" ref="BO98:BO104" si="17">IFERROR(1/J98*(X98/H98),"0")</f>
        <v>0</v>
      </c>
    </row>
    <row r="99" spans="1:67" ht="27" customHeight="1" x14ac:dyDescent="0.25">
      <c r="A99" s="61" t="s">
        <v>187</v>
      </c>
      <c r="B99" s="61" t="s">
        <v>188</v>
      </c>
      <c r="C99" s="35">
        <v>4301030961</v>
      </c>
      <c r="D99" s="422">
        <v>4607091387636</v>
      </c>
      <c r="E99" s="422"/>
      <c r="F99" s="60">
        <v>0.7</v>
      </c>
      <c r="G99" s="36">
        <v>6</v>
      </c>
      <c r="H99" s="60">
        <v>4.2</v>
      </c>
      <c r="I99" s="60">
        <v>4.5</v>
      </c>
      <c r="J99" s="36">
        <v>120</v>
      </c>
      <c r="K99" s="36" t="s">
        <v>81</v>
      </c>
      <c r="L99" s="37" t="s">
        <v>80</v>
      </c>
      <c r="M99" s="37"/>
      <c r="N99" s="36">
        <v>40</v>
      </c>
      <c r="O99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24"/>
      <c r="Q99" s="424"/>
      <c r="R99" s="424"/>
      <c r="S99" s="42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IFERROR(IF(X99=0,"",ROUNDUP(X99/H99,0)*0.00937),"")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16.5" customHeight="1" x14ac:dyDescent="0.25">
      <c r="A100" s="61" t="s">
        <v>189</v>
      </c>
      <c r="B100" s="61" t="s">
        <v>190</v>
      </c>
      <c r="C100" s="35">
        <v>4301030963</v>
      </c>
      <c r="D100" s="422">
        <v>4607091382426</v>
      </c>
      <c r="E100" s="422"/>
      <c r="F100" s="60">
        <v>0.9</v>
      </c>
      <c r="G100" s="36">
        <v>10</v>
      </c>
      <c r="H100" s="60">
        <v>9</v>
      </c>
      <c r="I100" s="60">
        <v>9.6300000000000008</v>
      </c>
      <c r="J100" s="36">
        <v>56</v>
      </c>
      <c r="K100" s="36" t="s">
        <v>122</v>
      </c>
      <c r="L100" s="37" t="s">
        <v>80</v>
      </c>
      <c r="M100" s="37"/>
      <c r="N100" s="36">
        <v>40</v>
      </c>
      <c r="O100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24"/>
      <c r="Q100" s="424"/>
      <c r="R100" s="424"/>
      <c r="S100" s="42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IFERROR(IF(X100=0,"",ROUNDUP(X100/H100,0)*0.02175),"")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4301030962</v>
      </c>
      <c r="D101" s="422">
        <v>4607091386547</v>
      </c>
      <c r="E101" s="422"/>
      <c r="F101" s="60">
        <v>0.35</v>
      </c>
      <c r="G101" s="36">
        <v>8</v>
      </c>
      <c r="H101" s="60">
        <v>2.8</v>
      </c>
      <c r="I101" s="60">
        <v>2.94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24"/>
      <c r="Q101" s="424"/>
      <c r="R101" s="424"/>
      <c r="S101" s="42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4301030964</v>
      </c>
      <c r="D102" s="422">
        <v>4607091382464</v>
      </c>
      <c r="E102" s="422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6" t="s">
        <v>84</v>
      </c>
      <c r="L102" s="37" t="s">
        <v>80</v>
      </c>
      <c r="M102" s="37"/>
      <c r="N102" s="36">
        <v>40</v>
      </c>
      <c r="O102" s="7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24"/>
      <c r="Q102" s="424"/>
      <c r="R102" s="424"/>
      <c r="S102" s="42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IFERROR(IF(X102=0,"",ROUNDUP(X102/H102,0)*0.00502),"")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195</v>
      </c>
      <c r="B103" s="61" t="s">
        <v>196</v>
      </c>
      <c r="C103" s="35">
        <v>4301031235</v>
      </c>
      <c r="D103" s="422">
        <v>4680115883444</v>
      </c>
      <c r="E103" s="42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24"/>
      <c r="Q103" s="424"/>
      <c r="R103" s="424"/>
      <c r="S103" s="42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t="27" customHeight="1" x14ac:dyDescent="0.25">
      <c r="A104" s="61" t="s">
        <v>195</v>
      </c>
      <c r="B104" s="61" t="s">
        <v>197</v>
      </c>
      <c r="C104" s="35">
        <v>4301031234</v>
      </c>
      <c r="D104" s="422">
        <v>4680115883444</v>
      </c>
      <c r="E104" s="422"/>
      <c r="F104" s="60">
        <v>0.35</v>
      </c>
      <c r="G104" s="36">
        <v>8</v>
      </c>
      <c r="H104" s="60">
        <v>2.8</v>
      </c>
      <c r="I104" s="60">
        <v>3.0880000000000001</v>
      </c>
      <c r="J104" s="36">
        <v>156</v>
      </c>
      <c r="K104" s="36" t="s">
        <v>81</v>
      </c>
      <c r="L104" s="37" t="s">
        <v>108</v>
      </c>
      <c r="M104" s="37"/>
      <c r="N104" s="36">
        <v>90</v>
      </c>
      <c r="O104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24"/>
      <c r="Q104" s="424"/>
      <c r="R104" s="424"/>
      <c r="S104" s="425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3"/>
        <v>0</v>
      </c>
      <c r="Y104" s="40" t="str">
        <f>IFERROR(IF(X104=0,"",ROUNDUP(X104/H104,0)*0.00753),"")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4"/>
        <v>0</v>
      </c>
      <c r="BM104" s="77">
        <f t="shared" si="15"/>
        <v>0</v>
      </c>
      <c r="BN104" s="77">
        <f t="shared" si="16"/>
        <v>0</v>
      </c>
      <c r="BO104" s="77">
        <f t="shared" si="17"/>
        <v>0</v>
      </c>
    </row>
    <row r="105" spans="1:67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3"/>
      <c r="O105" s="409" t="s">
        <v>43</v>
      </c>
      <c r="P105" s="410"/>
      <c r="Q105" s="410"/>
      <c r="R105" s="410"/>
      <c r="S105" s="410"/>
      <c r="T105" s="410"/>
      <c r="U105" s="411"/>
      <c r="V105" s="41" t="s">
        <v>42</v>
      </c>
      <c r="W105" s="42">
        <f>IFERROR(W98/H98,"0")+IFERROR(W99/H99,"0")+IFERROR(W100/H100,"0")+IFERROR(W101/H101,"0")+IFERROR(W102/H102,"0")+IFERROR(W103/H103,"0")+IFERROR(W104/H104,"0")</f>
        <v>0</v>
      </c>
      <c r="X105" s="42">
        <f>IFERROR(X98/H98,"0")+IFERROR(X99/H99,"0")+IFERROR(X100/H100,"0")+IFERROR(X101/H101,"0")+IFERROR(X102/H102,"0")+IFERROR(X103/H103,"0")+IFERROR(X104/H104,"0")</f>
        <v>0</v>
      </c>
      <c r="Y105" s="42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5"/>
      <c r="AA105" s="65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3"/>
      <c r="O106" s="409" t="s">
        <v>43</v>
      </c>
      <c r="P106" s="410"/>
      <c r="Q106" s="410"/>
      <c r="R106" s="410"/>
      <c r="S106" s="410"/>
      <c r="T106" s="410"/>
      <c r="U106" s="411"/>
      <c r="V106" s="41" t="s">
        <v>0</v>
      </c>
      <c r="W106" s="42">
        <f>IFERROR(SUM(W98:W104),"0")</f>
        <v>0</v>
      </c>
      <c r="X106" s="42">
        <f>IFERROR(SUM(X98:X104),"0")</f>
        <v>0</v>
      </c>
      <c r="Y106" s="41"/>
      <c r="Z106" s="65"/>
      <c r="AA106" s="65"/>
    </row>
    <row r="107" spans="1:67" ht="14.25" customHeight="1" x14ac:dyDescent="0.25">
      <c r="A107" s="429" t="s">
        <v>85</v>
      </c>
      <c r="B107" s="429"/>
      <c r="C107" s="429"/>
      <c r="D107" s="42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429"/>
      <c r="S107" s="429"/>
      <c r="T107" s="429"/>
      <c r="U107" s="429"/>
      <c r="V107" s="429"/>
      <c r="W107" s="429"/>
      <c r="X107" s="429"/>
      <c r="Y107" s="429"/>
      <c r="Z107" s="64"/>
      <c r="AA107" s="64"/>
    </row>
    <row r="108" spans="1:67" ht="27" customHeight="1" x14ac:dyDescent="0.25">
      <c r="A108" s="61" t="s">
        <v>198</v>
      </c>
      <c r="B108" s="61" t="s">
        <v>199</v>
      </c>
      <c r="C108" s="35">
        <v>4301051437</v>
      </c>
      <c r="D108" s="422">
        <v>4607091386967</v>
      </c>
      <c r="E108" s="422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122</v>
      </c>
      <c r="L108" s="37" t="s">
        <v>140</v>
      </c>
      <c r="M108" s="37"/>
      <c r="N108" s="36">
        <v>45</v>
      </c>
      <c r="O108" s="6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24"/>
      <c r="Q108" s="424"/>
      <c r="R108" s="424"/>
      <c r="S108" s="425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ref="X108:X122" si="18">IFERROR(IF(W108="",0,CEILING((W108/$H108),1)*$H108),"")</f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ref="BL108:BL122" si="19">IFERROR(W108*I108/H108,"0")</f>
        <v>0</v>
      </c>
      <c r="BM108" s="77">
        <f t="shared" ref="BM108:BM122" si="20">IFERROR(X108*I108/H108,"0")</f>
        <v>0</v>
      </c>
      <c r="BN108" s="77">
        <f t="shared" ref="BN108:BN122" si="21">IFERROR(1/J108*(W108/H108),"0")</f>
        <v>0</v>
      </c>
      <c r="BO108" s="77">
        <f t="shared" ref="BO108:BO122" si="22">IFERROR(1/J108*(X108/H108),"0")</f>
        <v>0</v>
      </c>
    </row>
    <row r="109" spans="1:67" ht="27" customHeight="1" x14ac:dyDescent="0.25">
      <c r="A109" s="61" t="s">
        <v>198</v>
      </c>
      <c r="B109" s="61" t="s">
        <v>200</v>
      </c>
      <c r="C109" s="35">
        <v>4301051543</v>
      </c>
      <c r="D109" s="422">
        <v>4607091386967</v>
      </c>
      <c r="E109" s="42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45</v>
      </c>
      <c r="O109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24"/>
      <c r="Q109" s="424"/>
      <c r="R109" s="424"/>
      <c r="S109" s="42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4301051611</v>
      </c>
      <c r="D110" s="422">
        <v>4607091385304</v>
      </c>
      <c r="E110" s="42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122</v>
      </c>
      <c r="L110" s="37" t="s">
        <v>80</v>
      </c>
      <c r="M110" s="37"/>
      <c r="N110" s="36">
        <v>40</v>
      </c>
      <c r="O110" s="7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24"/>
      <c r="Q110" s="424"/>
      <c r="R110" s="424"/>
      <c r="S110" s="42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4301051648</v>
      </c>
      <c r="D111" s="422">
        <v>4607091386264</v>
      </c>
      <c r="E111" s="422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81</v>
      </c>
      <c r="L111" s="37" t="s">
        <v>80</v>
      </c>
      <c r="M111" s="37"/>
      <c r="N111" s="36">
        <v>31</v>
      </c>
      <c r="O111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24"/>
      <c r="Q111" s="424"/>
      <c r="R111" s="424"/>
      <c r="S111" s="42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205</v>
      </c>
      <c r="B112" s="61" t="s">
        <v>206</v>
      </c>
      <c r="C112" s="35">
        <v>4301051477</v>
      </c>
      <c r="D112" s="422">
        <v>4680115882584</v>
      </c>
      <c r="E112" s="42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24"/>
      <c r="Q112" s="424"/>
      <c r="R112" s="424"/>
      <c r="S112" s="42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205</v>
      </c>
      <c r="B113" s="61" t="s">
        <v>207</v>
      </c>
      <c r="C113" s="35">
        <v>4301051476</v>
      </c>
      <c r="D113" s="422">
        <v>4680115882584</v>
      </c>
      <c r="E113" s="422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81</v>
      </c>
      <c r="L113" s="37" t="s">
        <v>108</v>
      </c>
      <c r="M113" s="37"/>
      <c r="N113" s="36">
        <v>60</v>
      </c>
      <c r="O113" s="7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24"/>
      <c r="Q113" s="424"/>
      <c r="R113" s="424"/>
      <c r="S113" s="42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4301051436</v>
      </c>
      <c r="D114" s="422">
        <v>4607091385731</v>
      </c>
      <c r="E114" s="422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81</v>
      </c>
      <c r="L114" s="37" t="s">
        <v>140</v>
      </c>
      <c r="M114" s="37"/>
      <c r="N114" s="36">
        <v>45</v>
      </c>
      <c r="O114" s="7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24"/>
      <c r="Q114" s="424"/>
      <c r="R114" s="424"/>
      <c r="S114" s="42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22">
        <v>4680115880214</v>
      </c>
      <c r="E115" s="422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140</v>
      </c>
      <c r="M115" s="37"/>
      <c r="N115" s="36">
        <v>45</v>
      </c>
      <c r="O115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24"/>
      <c r="Q115" s="424"/>
      <c r="R115" s="424"/>
      <c r="S115" s="42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212</v>
      </c>
      <c r="B116" s="61" t="s">
        <v>213</v>
      </c>
      <c r="C116" s="35">
        <v>4301051438</v>
      </c>
      <c r="D116" s="422">
        <v>4680115880894</v>
      </c>
      <c r="E116" s="422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81</v>
      </c>
      <c r="L116" s="37" t="s">
        <v>140</v>
      </c>
      <c r="M116" s="37"/>
      <c r="N116" s="36">
        <v>45</v>
      </c>
      <c r="O116" s="6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24"/>
      <c r="Q116" s="424"/>
      <c r="R116" s="424"/>
      <c r="S116" s="42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214</v>
      </c>
      <c r="B117" s="61" t="s">
        <v>215</v>
      </c>
      <c r="C117" s="35">
        <v>4301051842</v>
      </c>
      <c r="D117" s="422">
        <v>4680115885233</v>
      </c>
      <c r="E117" s="422"/>
      <c r="F117" s="60">
        <v>0.2</v>
      </c>
      <c r="G117" s="36">
        <v>6</v>
      </c>
      <c r="H117" s="60">
        <v>1.2</v>
      </c>
      <c r="I117" s="60">
        <v>1.3</v>
      </c>
      <c r="J117" s="36">
        <v>234</v>
      </c>
      <c r="K117" s="36" t="s">
        <v>84</v>
      </c>
      <c r="L117" s="37" t="s">
        <v>140</v>
      </c>
      <c r="M117" s="37"/>
      <c r="N117" s="36">
        <v>40</v>
      </c>
      <c r="O117" s="693" t="s">
        <v>216</v>
      </c>
      <c r="P117" s="424"/>
      <c r="Q117" s="424"/>
      <c r="R117" s="424"/>
      <c r="S117" s="42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IFERROR(IF(X117=0,"",ROUNDUP(X117/H117,0)*0.00502),"")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217</v>
      </c>
      <c r="B118" s="61" t="s">
        <v>218</v>
      </c>
      <c r="C118" s="35">
        <v>4301051820</v>
      </c>
      <c r="D118" s="422">
        <v>4680115884915</v>
      </c>
      <c r="E118" s="422"/>
      <c r="F118" s="60">
        <v>0.3</v>
      </c>
      <c r="G118" s="36">
        <v>6</v>
      </c>
      <c r="H118" s="60">
        <v>1.8</v>
      </c>
      <c r="I118" s="60">
        <v>2</v>
      </c>
      <c r="J118" s="36">
        <v>156</v>
      </c>
      <c r="K118" s="36" t="s">
        <v>81</v>
      </c>
      <c r="L118" s="37" t="s">
        <v>140</v>
      </c>
      <c r="M118" s="37"/>
      <c r="N118" s="36">
        <v>40</v>
      </c>
      <c r="O118" s="694" t="s">
        <v>219</v>
      </c>
      <c r="P118" s="424"/>
      <c r="Q118" s="424"/>
      <c r="R118" s="424"/>
      <c r="S118" s="42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4301051313</v>
      </c>
      <c r="D119" s="422">
        <v>4607091385427</v>
      </c>
      <c r="E119" s="42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24"/>
      <c r="Q119" s="424"/>
      <c r="R119" s="424"/>
      <c r="S119" s="42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4301051480</v>
      </c>
      <c r="D120" s="422">
        <v>4680115882645</v>
      </c>
      <c r="E120" s="42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81</v>
      </c>
      <c r="L120" s="37" t="s">
        <v>80</v>
      </c>
      <c r="M120" s="37"/>
      <c r="N120" s="36">
        <v>40</v>
      </c>
      <c r="O120" s="6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24"/>
      <c r="Q120" s="424"/>
      <c r="R120" s="424"/>
      <c r="S120" s="42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224</v>
      </c>
      <c r="B121" s="61" t="s">
        <v>225</v>
      </c>
      <c r="C121" s="35">
        <v>4301051837</v>
      </c>
      <c r="D121" s="422">
        <v>4680115884311</v>
      </c>
      <c r="E121" s="422"/>
      <c r="F121" s="60">
        <v>0.3</v>
      </c>
      <c r="G121" s="36">
        <v>6</v>
      </c>
      <c r="H121" s="60">
        <v>1.8</v>
      </c>
      <c r="I121" s="60">
        <v>2.0659999999999998</v>
      </c>
      <c r="J121" s="36">
        <v>156</v>
      </c>
      <c r="K121" s="36" t="s">
        <v>81</v>
      </c>
      <c r="L121" s="37" t="s">
        <v>140</v>
      </c>
      <c r="M121" s="37"/>
      <c r="N121" s="36">
        <v>40</v>
      </c>
      <c r="O121" s="697" t="s">
        <v>226</v>
      </c>
      <c r="P121" s="424"/>
      <c r="Q121" s="424"/>
      <c r="R121" s="424"/>
      <c r="S121" s="425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t="16.5" customHeight="1" x14ac:dyDescent="0.25">
      <c r="A122" s="61" t="s">
        <v>227</v>
      </c>
      <c r="B122" s="61" t="s">
        <v>228</v>
      </c>
      <c r="C122" s="35">
        <v>4301051827</v>
      </c>
      <c r="D122" s="422">
        <v>4680115884403</v>
      </c>
      <c r="E122" s="422"/>
      <c r="F122" s="60">
        <v>0.3</v>
      </c>
      <c r="G122" s="36">
        <v>6</v>
      </c>
      <c r="H122" s="60">
        <v>1.8</v>
      </c>
      <c r="I122" s="60">
        <v>2</v>
      </c>
      <c r="J122" s="36">
        <v>156</v>
      </c>
      <c r="K122" s="36" t="s">
        <v>81</v>
      </c>
      <c r="L122" s="37" t="s">
        <v>80</v>
      </c>
      <c r="M122" s="37"/>
      <c r="N122" s="36">
        <v>40</v>
      </c>
      <c r="O122" s="698" t="s">
        <v>229</v>
      </c>
      <c r="P122" s="424"/>
      <c r="Q122" s="424"/>
      <c r="R122" s="424"/>
      <c r="S122" s="425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18"/>
        <v>0</v>
      </c>
      <c r="Y122" s="40" t="str">
        <f>IFERROR(IF(X122=0,"",ROUNDUP(X122/H122,0)*0.00753),"")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19"/>
        <v>0</v>
      </c>
      <c r="BM122" s="77">
        <f t="shared" si="20"/>
        <v>0</v>
      </c>
      <c r="BN122" s="77">
        <f t="shared" si="21"/>
        <v>0</v>
      </c>
      <c r="BO122" s="77">
        <f t="shared" si="22"/>
        <v>0</v>
      </c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3"/>
      <c r="O123" s="409" t="s">
        <v>43</v>
      </c>
      <c r="P123" s="410"/>
      <c r="Q123" s="410"/>
      <c r="R123" s="410"/>
      <c r="S123" s="410"/>
      <c r="T123" s="410"/>
      <c r="U123" s="411"/>
      <c r="V123" s="41" t="s">
        <v>42</v>
      </c>
      <c r="W123" s="42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2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2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5"/>
      <c r="AA123" s="65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3"/>
      <c r="O124" s="409" t="s">
        <v>43</v>
      </c>
      <c r="P124" s="410"/>
      <c r="Q124" s="410"/>
      <c r="R124" s="410"/>
      <c r="S124" s="410"/>
      <c r="T124" s="410"/>
      <c r="U124" s="411"/>
      <c r="V124" s="41" t="s">
        <v>0</v>
      </c>
      <c r="W124" s="42">
        <f>IFERROR(SUM(W108:W122),"0")</f>
        <v>0</v>
      </c>
      <c r="X124" s="42">
        <f>IFERROR(SUM(X108:X122),"0")</f>
        <v>0</v>
      </c>
      <c r="Y124" s="41"/>
      <c r="Z124" s="65"/>
      <c r="AA124" s="65"/>
    </row>
    <row r="125" spans="1:67" ht="14.25" customHeight="1" x14ac:dyDescent="0.25">
      <c r="A125" s="429" t="s">
        <v>230</v>
      </c>
      <c r="B125" s="429"/>
      <c r="C125" s="429"/>
      <c r="D125" s="429"/>
      <c r="E125" s="429"/>
      <c r="F125" s="429"/>
      <c r="G125" s="429"/>
      <c r="H125" s="429"/>
      <c r="I125" s="429"/>
      <c r="J125" s="429"/>
      <c r="K125" s="429"/>
      <c r="L125" s="429"/>
      <c r="M125" s="429"/>
      <c r="N125" s="429"/>
      <c r="O125" s="429"/>
      <c r="P125" s="429"/>
      <c r="Q125" s="429"/>
      <c r="R125" s="429"/>
      <c r="S125" s="429"/>
      <c r="T125" s="429"/>
      <c r="U125" s="429"/>
      <c r="V125" s="429"/>
      <c r="W125" s="429"/>
      <c r="X125" s="429"/>
      <c r="Y125" s="429"/>
      <c r="Z125" s="64"/>
      <c r="AA125" s="64"/>
    </row>
    <row r="126" spans="1:67" ht="27" customHeight="1" x14ac:dyDescent="0.25">
      <c r="A126" s="61" t="s">
        <v>231</v>
      </c>
      <c r="B126" s="61" t="s">
        <v>232</v>
      </c>
      <c r="C126" s="35">
        <v>4301060296</v>
      </c>
      <c r="D126" s="422">
        <v>4607091383065</v>
      </c>
      <c r="E126" s="422"/>
      <c r="F126" s="60">
        <v>0.83</v>
      </c>
      <c r="G126" s="36">
        <v>4</v>
      </c>
      <c r="H126" s="60">
        <v>3.32</v>
      </c>
      <c r="I126" s="60">
        <v>3.5819999999999999</v>
      </c>
      <c r="J126" s="36">
        <v>120</v>
      </c>
      <c r="K126" s="36" t="s">
        <v>81</v>
      </c>
      <c r="L126" s="37" t="s">
        <v>80</v>
      </c>
      <c r="M126" s="37"/>
      <c r="N126" s="36">
        <v>30</v>
      </c>
      <c r="O126" s="6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24"/>
      <c r="Q126" s="424"/>
      <c r="R126" s="424"/>
      <c r="S126" s="42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ref="X126:X131" si="23">IFERROR(IF(W126="",0,CEILING((W126/$H126),1)*$H126),"")</f>
        <v>0</v>
      </c>
      <c r="Y126" s="40" t="str">
        <f>IFERROR(IF(X126=0,"",ROUNDUP(X126/H126,0)*0.00937),"")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ref="BL126:BL131" si="24">IFERROR(W126*I126/H126,"0")</f>
        <v>0</v>
      </c>
      <c r="BM126" s="77">
        <f t="shared" ref="BM126:BM131" si="25">IFERROR(X126*I126/H126,"0")</f>
        <v>0</v>
      </c>
      <c r="BN126" s="77">
        <f t="shared" ref="BN126:BN131" si="26">IFERROR(1/J126*(W126/H126),"0")</f>
        <v>0</v>
      </c>
      <c r="BO126" s="77">
        <f t="shared" ref="BO126:BO131" si="27">IFERROR(1/J126*(X126/H126),"0")</f>
        <v>0</v>
      </c>
    </row>
    <row r="127" spans="1:67" ht="27" customHeight="1" x14ac:dyDescent="0.25">
      <c r="A127" s="61" t="s">
        <v>233</v>
      </c>
      <c r="B127" s="61" t="s">
        <v>234</v>
      </c>
      <c r="C127" s="35">
        <v>4301060366</v>
      </c>
      <c r="D127" s="422">
        <v>4680115881532</v>
      </c>
      <c r="E127" s="42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122</v>
      </c>
      <c r="L127" s="37" t="s">
        <v>80</v>
      </c>
      <c r="M127" s="37"/>
      <c r="N127" s="36">
        <v>30</v>
      </c>
      <c r="O127" s="6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24"/>
      <c r="Q127" s="424"/>
      <c r="R127" s="424"/>
      <c r="S127" s="42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27" customHeight="1" x14ac:dyDescent="0.25">
      <c r="A128" s="61" t="s">
        <v>233</v>
      </c>
      <c r="B128" s="61" t="s">
        <v>235</v>
      </c>
      <c r="C128" s="35">
        <v>4301060371</v>
      </c>
      <c r="D128" s="422">
        <v>4680115881532</v>
      </c>
      <c r="E128" s="422"/>
      <c r="F128" s="60">
        <v>1.4</v>
      </c>
      <c r="G128" s="36">
        <v>6</v>
      </c>
      <c r="H128" s="60">
        <v>8.4</v>
      </c>
      <c r="I128" s="60">
        <v>8.9640000000000004</v>
      </c>
      <c r="J128" s="36">
        <v>56</v>
      </c>
      <c r="K128" s="36" t="s">
        <v>122</v>
      </c>
      <c r="L128" s="37" t="s">
        <v>80</v>
      </c>
      <c r="M128" s="37"/>
      <c r="N128" s="36">
        <v>30</v>
      </c>
      <c r="O128" s="6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24"/>
      <c r="Q128" s="424"/>
      <c r="R128" s="424"/>
      <c r="S128" s="42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IFERROR(IF(X128=0,"",ROUNDUP(X128/H128,0)*0.02175),"")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4301060356</v>
      </c>
      <c r="D129" s="422">
        <v>4680115882652</v>
      </c>
      <c r="E129" s="422"/>
      <c r="F129" s="60">
        <v>0.33</v>
      </c>
      <c r="G129" s="36">
        <v>6</v>
      </c>
      <c r="H129" s="60">
        <v>1.98</v>
      </c>
      <c r="I129" s="60">
        <v>2.84</v>
      </c>
      <c r="J129" s="36">
        <v>156</v>
      </c>
      <c r="K129" s="36" t="s">
        <v>81</v>
      </c>
      <c r="L129" s="37" t="s">
        <v>80</v>
      </c>
      <c r="M129" s="37"/>
      <c r="N129" s="36">
        <v>40</v>
      </c>
      <c r="O129" s="6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24"/>
      <c r="Q129" s="424"/>
      <c r="R129" s="424"/>
      <c r="S129" s="42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t="16.5" customHeight="1" x14ac:dyDescent="0.25">
      <c r="A130" s="61" t="s">
        <v>238</v>
      </c>
      <c r="B130" s="61" t="s">
        <v>239</v>
      </c>
      <c r="C130" s="35">
        <v>4301060309</v>
      </c>
      <c r="D130" s="422">
        <v>4680115880238</v>
      </c>
      <c r="E130" s="422"/>
      <c r="F130" s="60">
        <v>0.33</v>
      </c>
      <c r="G130" s="36">
        <v>6</v>
      </c>
      <c r="H130" s="60">
        <v>1.98</v>
      </c>
      <c r="I130" s="60">
        <v>2.258</v>
      </c>
      <c r="J130" s="36">
        <v>156</v>
      </c>
      <c r="K130" s="36" t="s">
        <v>81</v>
      </c>
      <c r="L130" s="37" t="s">
        <v>80</v>
      </c>
      <c r="M130" s="37"/>
      <c r="N130" s="36">
        <v>40</v>
      </c>
      <c r="O130" s="6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24"/>
      <c r="Q130" s="424"/>
      <c r="R130" s="424"/>
      <c r="S130" s="42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23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77"/>
      <c r="BB130" s="149" t="s">
        <v>67</v>
      </c>
      <c r="BL130" s="77">
        <f t="shared" si="24"/>
        <v>0</v>
      </c>
      <c r="BM130" s="77">
        <f t="shared" si="25"/>
        <v>0</v>
      </c>
      <c r="BN130" s="77">
        <f t="shared" si="26"/>
        <v>0</v>
      </c>
      <c r="BO130" s="77">
        <f t="shared" si="27"/>
        <v>0</v>
      </c>
    </row>
    <row r="131" spans="1:67" ht="27" customHeight="1" x14ac:dyDescent="0.25">
      <c r="A131" s="61" t="s">
        <v>240</v>
      </c>
      <c r="B131" s="61" t="s">
        <v>241</v>
      </c>
      <c r="C131" s="35">
        <v>4301060351</v>
      </c>
      <c r="D131" s="422">
        <v>4680115881464</v>
      </c>
      <c r="E131" s="422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81</v>
      </c>
      <c r="L131" s="37" t="s">
        <v>140</v>
      </c>
      <c r="M131" s="37"/>
      <c r="N131" s="36">
        <v>30</v>
      </c>
      <c r="O131" s="6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24"/>
      <c r="Q131" s="424"/>
      <c r="R131" s="424"/>
      <c r="S131" s="425"/>
      <c r="T131" s="38" t="s">
        <v>48</v>
      </c>
      <c r="U131" s="38" t="s">
        <v>48</v>
      </c>
      <c r="V131" s="39" t="s">
        <v>0</v>
      </c>
      <c r="W131" s="57">
        <v>0</v>
      </c>
      <c r="X131" s="54">
        <f t="shared" si="23"/>
        <v>0</v>
      </c>
      <c r="Y131" s="40" t="str">
        <f>IFERROR(IF(X131=0,"",ROUNDUP(X131/H131,0)*0.00753),"")</f>
        <v/>
      </c>
      <c r="Z131" s="66" t="s">
        <v>48</v>
      </c>
      <c r="AA131" s="67" t="s">
        <v>48</v>
      </c>
      <c r="AE131" s="77"/>
      <c r="BB131" s="150" t="s">
        <v>67</v>
      </c>
      <c r="BL131" s="77">
        <f t="shared" si="24"/>
        <v>0</v>
      </c>
      <c r="BM131" s="77">
        <f t="shared" si="25"/>
        <v>0</v>
      </c>
      <c r="BN131" s="77">
        <f t="shared" si="26"/>
        <v>0</v>
      </c>
      <c r="BO131" s="77">
        <f t="shared" si="27"/>
        <v>0</v>
      </c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  <c r="O132" s="409" t="s">
        <v>43</v>
      </c>
      <c r="P132" s="410"/>
      <c r="Q132" s="410"/>
      <c r="R132" s="410"/>
      <c r="S132" s="410"/>
      <c r="T132" s="410"/>
      <c r="U132" s="411"/>
      <c r="V132" s="41" t="s">
        <v>42</v>
      </c>
      <c r="W132" s="42">
        <f>IFERROR(W126/H126,"0")+IFERROR(W127/H127,"0")+IFERROR(W128/H128,"0")+IFERROR(W129/H129,"0")+IFERROR(W130/H130,"0")+IFERROR(W131/H131,"0")</f>
        <v>0</v>
      </c>
      <c r="X132" s="42">
        <f>IFERROR(X126/H126,"0")+IFERROR(X127/H127,"0")+IFERROR(X128/H128,"0")+IFERROR(X129/H129,"0")+IFERROR(X130/H130,"0")+IFERROR(X131/H131,"0")</f>
        <v>0</v>
      </c>
      <c r="Y132" s="42">
        <f>IFERROR(IF(Y126="",0,Y126),"0")+IFERROR(IF(Y127="",0,Y127),"0")+IFERROR(IF(Y128="",0,Y128),"0")+IFERROR(IF(Y129="",0,Y129),"0")+IFERROR(IF(Y130="",0,Y130),"0")+IFERROR(IF(Y131="",0,Y131),"0")</f>
        <v>0</v>
      </c>
      <c r="Z132" s="65"/>
      <c r="AA132" s="65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  <c r="O133" s="409" t="s">
        <v>43</v>
      </c>
      <c r="P133" s="410"/>
      <c r="Q133" s="410"/>
      <c r="R133" s="410"/>
      <c r="S133" s="410"/>
      <c r="T133" s="410"/>
      <c r="U133" s="411"/>
      <c r="V133" s="41" t="s">
        <v>0</v>
      </c>
      <c r="W133" s="42">
        <f>IFERROR(SUM(W126:W131),"0")</f>
        <v>0</v>
      </c>
      <c r="X133" s="42">
        <f>IFERROR(SUM(X126:X131),"0")</f>
        <v>0</v>
      </c>
      <c r="Y133" s="41"/>
      <c r="Z133" s="65"/>
      <c r="AA133" s="65"/>
    </row>
    <row r="134" spans="1:67" ht="16.5" customHeight="1" x14ac:dyDescent="0.25">
      <c r="A134" s="459" t="s">
        <v>242</v>
      </c>
      <c r="B134" s="459"/>
      <c r="C134" s="459"/>
      <c r="D134" s="459"/>
      <c r="E134" s="459"/>
      <c r="F134" s="459"/>
      <c r="G134" s="459"/>
      <c r="H134" s="459"/>
      <c r="I134" s="459"/>
      <c r="J134" s="459"/>
      <c r="K134" s="459"/>
      <c r="L134" s="459"/>
      <c r="M134" s="459"/>
      <c r="N134" s="459"/>
      <c r="O134" s="459"/>
      <c r="P134" s="459"/>
      <c r="Q134" s="459"/>
      <c r="R134" s="459"/>
      <c r="S134" s="459"/>
      <c r="T134" s="459"/>
      <c r="U134" s="459"/>
      <c r="V134" s="459"/>
      <c r="W134" s="459"/>
      <c r="X134" s="459"/>
      <c r="Y134" s="459"/>
      <c r="Z134" s="63"/>
      <c r="AA134" s="63"/>
    </row>
    <row r="135" spans="1:67" ht="14.25" customHeight="1" x14ac:dyDescent="0.25">
      <c r="A135" s="429" t="s">
        <v>85</v>
      </c>
      <c r="B135" s="429"/>
      <c r="C135" s="429"/>
      <c r="D135" s="429"/>
      <c r="E135" s="429"/>
      <c r="F135" s="429"/>
      <c r="G135" s="429"/>
      <c r="H135" s="429"/>
      <c r="I135" s="429"/>
      <c r="J135" s="429"/>
      <c r="K135" s="429"/>
      <c r="L135" s="429"/>
      <c r="M135" s="429"/>
      <c r="N135" s="429"/>
      <c r="O135" s="429"/>
      <c r="P135" s="429"/>
      <c r="Q135" s="429"/>
      <c r="R135" s="429"/>
      <c r="S135" s="429"/>
      <c r="T135" s="429"/>
      <c r="U135" s="429"/>
      <c r="V135" s="429"/>
      <c r="W135" s="429"/>
      <c r="X135" s="429"/>
      <c r="Y135" s="429"/>
      <c r="Z135" s="64"/>
      <c r="AA135" s="64"/>
    </row>
    <row r="136" spans="1:67" ht="27" customHeight="1" x14ac:dyDescent="0.25">
      <c r="A136" s="61" t="s">
        <v>243</v>
      </c>
      <c r="B136" s="61" t="s">
        <v>244</v>
      </c>
      <c r="C136" s="35">
        <v>4301051360</v>
      </c>
      <c r="D136" s="422">
        <v>4607091385168</v>
      </c>
      <c r="E136" s="422"/>
      <c r="F136" s="60">
        <v>1.35</v>
      </c>
      <c r="G136" s="36">
        <v>6</v>
      </c>
      <c r="H136" s="60">
        <v>8.1</v>
      </c>
      <c r="I136" s="60">
        <v>8.6579999999999995</v>
      </c>
      <c r="J136" s="36">
        <v>56</v>
      </c>
      <c r="K136" s="36" t="s">
        <v>122</v>
      </c>
      <c r="L136" s="37" t="s">
        <v>140</v>
      </c>
      <c r="M136" s="37"/>
      <c r="N136" s="36">
        <v>45</v>
      </c>
      <c r="O136" s="6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24"/>
      <c r="Q136" s="424"/>
      <c r="R136" s="424"/>
      <c r="S136" s="42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27" customHeight="1" x14ac:dyDescent="0.25">
      <c r="A137" s="61" t="s">
        <v>243</v>
      </c>
      <c r="B137" s="61" t="s">
        <v>245</v>
      </c>
      <c r="C137" s="35">
        <v>4301051612</v>
      </c>
      <c r="D137" s="422">
        <v>4607091385168</v>
      </c>
      <c r="E137" s="422"/>
      <c r="F137" s="60">
        <v>1.4</v>
      </c>
      <c r="G137" s="36">
        <v>6</v>
      </c>
      <c r="H137" s="60">
        <v>8.4</v>
      </c>
      <c r="I137" s="60">
        <v>8.9580000000000002</v>
      </c>
      <c r="J137" s="36">
        <v>56</v>
      </c>
      <c r="K137" s="36" t="s">
        <v>122</v>
      </c>
      <c r="L137" s="37" t="s">
        <v>80</v>
      </c>
      <c r="M137" s="37"/>
      <c r="N137" s="36">
        <v>45</v>
      </c>
      <c r="O137" s="6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24"/>
      <c r="Q137" s="424"/>
      <c r="R137" s="424"/>
      <c r="S137" s="42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IFERROR(IF(X137=0,"",ROUNDUP(X137/H137,0)*0.02175),"")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246</v>
      </c>
      <c r="B138" s="61" t="s">
        <v>247</v>
      </c>
      <c r="C138" s="35">
        <v>4301051362</v>
      </c>
      <c r="D138" s="422">
        <v>4607091383256</v>
      </c>
      <c r="E138" s="422"/>
      <c r="F138" s="60">
        <v>0.33</v>
      </c>
      <c r="G138" s="36">
        <v>6</v>
      </c>
      <c r="H138" s="60">
        <v>1.98</v>
      </c>
      <c r="I138" s="60">
        <v>2.246</v>
      </c>
      <c r="J138" s="36">
        <v>156</v>
      </c>
      <c r="K138" s="36" t="s">
        <v>81</v>
      </c>
      <c r="L138" s="37" t="s">
        <v>140</v>
      </c>
      <c r="M138" s="37"/>
      <c r="N138" s="36">
        <v>45</v>
      </c>
      <c r="O138" s="6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24"/>
      <c r="Q138" s="424"/>
      <c r="R138" s="424"/>
      <c r="S138" s="42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t="16.5" customHeight="1" x14ac:dyDescent="0.25">
      <c r="A139" s="61" t="s">
        <v>248</v>
      </c>
      <c r="B139" s="61" t="s">
        <v>249</v>
      </c>
      <c r="C139" s="35">
        <v>4301051358</v>
      </c>
      <c r="D139" s="422">
        <v>4607091385748</v>
      </c>
      <c r="E139" s="422"/>
      <c r="F139" s="60">
        <v>0.45</v>
      </c>
      <c r="G139" s="36">
        <v>6</v>
      </c>
      <c r="H139" s="60">
        <v>2.7</v>
      </c>
      <c r="I139" s="60">
        <v>2.972</v>
      </c>
      <c r="J139" s="36">
        <v>156</v>
      </c>
      <c r="K139" s="36" t="s">
        <v>81</v>
      </c>
      <c r="L139" s="37" t="s">
        <v>140</v>
      </c>
      <c r="M139" s="37"/>
      <c r="N139" s="36">
        <v>45</v>
      </c>
      <c r="O139" s="6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24"/>
      <c r="Q139" s="424"/>
      <c r="R139" s="424"/>
      <c r="S139" s="42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77"/>
      <c r="BB139" s="154" t="s">
        <v>67</v>
      </c>
      <c r="BL139" s="77">
        <f>IFERROR(W139*I139/H139,"0")</f>
        <v>0</v>
      </c>
      <c r="BM139" s="77">
        <f>IFERROR(X139*I139/H139,"0")</f>
        <v>0</v>
      </c>
      <c r="BN139" s="77">
        <f>IFERROR(1/J139*(W139/H139),"0")</f>
        <v>0</v>
      </c>
      <c r="BO139" s="77">
        <f>IFERROR(1/J139*(X139/H139),"0")</f>
        <v>0</v>
      </c>
    </row>
    <row r="140" spans="1:67" ht="16.5" customHeight="1" x14ac:dyDescent="0.25">
      <c r="A140" s="61" t="s">
        <v>250</v>
      </c>
      <c r="B140" s="61" t="s">
        <v>251</v>
      </c>
      <c r="C140" s="35">
        <v>4301051738</v>
      </c>
      <c r="D140" s="422">
        <v>4680115884533</v>
      </c>
      <c r="E140" s="422"/>
      <c r="F140" s="60">
        <v>0.3</v>
      </c>
      <c r="G140" s="36">
        <v>6</v>
      </c>
      <c r="H140" s="60">
        <v>1.8</v>
      </c>
      <c r="I140" s="60">
        <v>2</v>
      </c>
      <c r="J140" s="36">
        <v>156</v>
      </c>
      <c r="K140" s="36" t="s">
        <v>81</v>
      </c>
      <c r="L140" s="37" t="s">
        <v>80</v>
      </c>
      <c r="M140" s="37"/>
      <c r="N140" s="36">
        <v>45</v>
      </c>
      <c r="O140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24"/>
      <c r="Q140" s="424"/>
      <c r="R140" s="424"/>
      <c r="S140" s="425"/>
      <c r="T140" s="38" t="s">
        <v>48</v>
      </c>
      <c r="U140" s="38" t="s">
        <v>48</v>
      </c>
      <c r="V140" s="39" t="s">
        <v>0</v>
      </c>
      <c r="W140" s="57">
        <v>0</v>
      </c>
      <c r="X140" s="54">
        <f>IFERROR(IF(W140="",0,CEILING((W140/$H140),1)*$H140),"")</f>
        <v>0</v>
      </c>
      <c r="Y140" s="40" t="str">
        <f>IFERROR(IF(X140=0,"",ROUNDUP(X140/H140,0)*0.00753),"")</f>
        <v/>
      </c>
      <c r="Z140" s="66" t="s">
        <v>48</v>
      </c>
      <c r="AA140" s="67" t="s">
        <v>48</v>
      </c>
      <c r="AE140" s="77"/>
      <c r="BB140" s="155" t="s">
        <v>67</v>
      </c>
      <c r="BL140" s="77">
        <f>IFERROR(W140*I140/H140,"0")</f>
        <v>0</v>
      </c>
      <c r="BM140" s="77">
        <f>IFERROR(X140*I140/H140,"0")</f>
        <v>0</v>
      </c>
      <c r="BN140" s="77">
        <f>IFERROR(1/J140*(W140/H140),"0")</f>
        <v>0</v>
      </c>
      <c r="BO140" s="77">
        <f>IFERROR(1/J140*(X140/H140),"0")</f>
        <v>0</v>
      </c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  <c r="O141" s="409" t="s">
        <v>43</v>
      </c>
      <c r="P141" s="410"/>
      <c r="Q141" s="410"/>
      <c r="R141" s="410"/>
      <c r="S141" s="410"/>
      <c r="T141" s="410"/>
      <c r="U141" s="411"/>
      <c r="V141" s="41" t="s">
        <v>42</v>
      </c>
      <c r="W141" s="42">
        <f>IFERROR(W136/H136,"0")+IFERROR(W137/H137,"0")+IFERROR(W138/H138,"0")+IFERROR(W139/H139,"0")+IFERROR(W140/H140,"0")</f>
        <v>0</v>
      </c>
      <c r="X141" s="42">
        <f>IFERROR(X136/H136,"0")+IFERROR(X137/H137,"0")+IFERROR(X138/H138,"0")+IFERROR(X139/H139,"0")+IFERROR(X140/H140,"0")</f>
        <v>0</v>
      </c>
      <c r="Y141" s="42">
        <f>IFERROR(IF(Y136="",0,Y136),"0")+IFERROR(IF(Y137="",0,Y137),"0")+IFERROR(IF(Y138="",0,Y138),"0")+IFERROR(IF(Y139="",0,Y139),"0")+IFERROR(IF(Y140="",0,Y140),"0")</f>
        <v>0</v>
      </c>
      <c r="Z141" s="65"/>
      <c r="AA141" s="65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  <c r="O142" s="409" t="s">
        <v>43</v>
      </c>
      <c r="P142" s="410"/>
      <c r="Q142" s="410"/>
      <c r="R142" s="410"/>
      <c r="S142" s="410"/>
      <c r="T142" s="410"/>
      <c r="U142" s="411"/>
      <c r="V142" s="41" t="s">
        <v>0</v>
      </c>
      <c r="W142" s="42">
        <f>IFERROR(SUM(W136:W140),"0")</f>
        <v>0</v>
      </c>
      <c r="X142" s="42">
        <f>IFERROR(SUM(X136:X140),"0")</f>
        <v>0</v>
      </c>
      <c r="Y142" s="41"/>
      <c r="Z142" s="65"/>
      <c r="AA142" s="65"/>
    </row>
    <row r="143" spans="1:67" ht="27.75" customHeight="1" x14ac:dyDescent="0.2">
      <c r="A143" s="458" t="s">
        <v>252</v>
      </c>
      <c r="B143" s="458"/>
      <c r="C143" s="458"/>
      <c r="D143" s="458"/>
      <c r="E143" s="458"/>
      <c r="F143" s="458"/>
      <c r="G143" s="458"/>
      <c r="H143" s="458"/>
      <c r="I143" s="458"/>
      <c r="J143" s="458"/>
      <c r="K143" s="458"/>
      <c r="L143" s="458"/>
      <c r="M143" s="458"/>
      <c r="N143" s="458"/>
      <c r="O143" s="458"/>
      <c r="P143" s="458"/>
      <c r="Q143" s="458"/>
      <c r="R143" s="458"/>
      <c r="S143" s="458"/>
      <c r="T143" s="458"/>
      <c r="U143" s="458"/>
      <c r="V143" s="458"/>
      <c r="W143" s="458"/>
      <c r="X143" s="458"/>
      <c r="Y143" s="458"/>
      <c r="Z143" s="53"/>
      <c r="AA143" s="53"/>
    </row>
    <row r="144" spans="1:67" ht="16.5" customHeight="1" x14ac:dyDescent="0.25">
      <c r="A144" s="459" t="s">
        <v>253</v>
      </c>
      <c r="B144" s="459"/>
      <c r="C144" s="459"/>
      <c r="D144" s="459"/>
      <c r="E144" s="459"/>
      <c r="F144" s="459"/>
      <c r="G144" s="459"/>
      <c r="H144" s="459"/>
      <c r="I144" s="459"/>
      <c r="J144" s="459"/>
      <c r="K144" s="459"/>
      <c r="L144" s="459"/>
      <c r="M144" s="459"/>
      <c r="N144" s="459"/>
      <c r="O144" s="459"/>
      <c r="P144" s="459"/>
      <c r="Q144" s="459"/>
      <c r="R144" s="459"/>
      <c r="S144" s="459"/>
      <c r="T144" s="459"/>
      <c r="U144" s="459"/>
      <c r="V144" s="459"/>
      <c r="W144" s="459"/>
      <c r="X144" s="459"/>
      <c r="Y144" s="459"/>
      <c r="Z144" s="63"/>
      <c r="AA144" s="63"/>
    </row>
    <row r="145" spans="1:67" ht="14.25" customHeight="1" x14ac:dyDescent="0.25">
      <c r="A145" s="429" t="s">
        <v>126</v>
      </c>
      <c r="B145" s="429"/>
      <c r="C145" s="429"/>
      <c r="D145" s="429"/>
      <c r="E145" s="429"/>
      <c r="F145" s="429"/>
      <c r="G145" s="429"/>
      <c r="H145" s="429"/>
      <c r="I145" s="429"/>
      <c r="J145" s="429"/>
      <c r="K145" s="429"/>
      <c r="L145" s="429"/>
      <c r="M145" s="429"/>
      <c r="N145" s="429"/>
      <c r="O145" s="429"/>
      <c r="P145" s="429"/>
      <c r="Q145" s="429"/>
      <c r="R145" s="429"/>
      <c r="S145" s="429"/>
      <c r="T145" s="429"/>
      <c r="U145" s="429"/>
      <c r="V145" s="429"/>
      <c r="W145" s="429"/>
      <c r="X145" s="429"/>
      <c r="Y145" s="429"/>
      <c r="Z145" s="64"/>
      <c r="AA145" s="64"/>
    </row>
    <row r="146" spans="1:67" ht="27" customHeight="1" x14ac:dyDescent="0.25">
      <c r="A146" s="61" t="s">
        <v>254</v>
      </c>
      <c r="B146" s="61" t="s">
        <v>255</v>
      </c>
      <c r="C146" s="35">
        <v>4301011223</v>
      </c>
      <c r="D146" s="422">
        <v>4607091383423</v>
      </c>
      <c r="E146" s="42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122</v>
      </c>
      <c r="L146" s="37" t="s">
        <v>140</v>
      </c>
      <c r="M146" s="37"/>
      <c r="N146" s="36">
        <v>35</v>
      </c>
      <c r="O146" s="6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24"/>
      <c r="Q146" s="424"/>
      <c r="R146" s="424"/>
      <c r="S146" s="42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27" customHeight="1" x14ac:dyDescent="0.25">
      <c r="A147" s="61" t="s">
        <v>256</v>
      </c>
      <c r="B147" s="61" t="s">
        <v>257</v>
      </c>
      <c r="C147" s="35">
        <v>4301011876</v>
      </c>
      <c r="D147" s="422">
        <v>4680115885707</v>
      </c>
      <c r="E147" s="422"/>
      <c r="F147" s="60">
        <v>0.9</v>
      </c>
      <c r="G147" s="36">
        <v>10</v>
      </c>
      <c r="H147" s="60">
        <v>9</v>
      </c>
      <c r="I147" s="60">
        <v>9.48</v>
      </c>
      <c r="J147" s="36">
        <v>56</v>
      </c>
      <c r="K147" s="36" t="s">
        <v>122</v>
      </c>
      <c r="L147" s="37" t="s">
        <v>121</v>
      </c>
      <c r="M147" s="37"/>
      <c r="N147" s="36">
        <v>31</v>
      </c>
      <c r="O147" s="676" t="s">
        <v>258</v>
      </c>
      <c r="P147" s="424"/>
      <c r="Q147" s="424"/>
      <c r="R147" s="424"/>
      <c r="S147" s="42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259</v>
      </c>
      <c r="B148" s="61" t="s">
        <v>260</v>
      </c>
      <c r="C148" s="35">
        <v>4301011878</v>
      </c>
      <c r="D148" s="422">
        <v>4680115885660</v>
      </c>
      <c r="E148" s="422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6" t="s">
        <v>122</v>
      </c>
      <c r="L148" s="37" t="s">
        <v>80</v>
      </c>
      <c r="M148" s="37"/>
      <c r="N148" s="36">
        <v>35</v>
      </c>
      <c r="O148" s="677" t="s">
        <v>261</v>
      </c>
      <c r="P148" s="424"/>
      <c r="Q148" s="424"/>
      <c r="R148" s="424"/>
      <c r="S148" s="425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t="37.5" customHeight="1" x14ac:dyDescent="0.25">
      <c r="A149" s="61" t="s">
        <v>262</v>
      </c>
      <c r="B149" s="61" t="s">
        <v>263</v>
      </c>
      <c r="C149" s="35">
        <v>4301011879</v>
      </c>
      <c r="D149" s="422">
        <v>4680115885691</v>
      </c>
      <c r="E149" s="422"/>
      <c r="F149" s="60">
        <v>1.35</v>
      </c>
      <c r="G149" s="36">
        <v>8</v>
      </c>
      <c r="H149" s="60">
        <v>10.8</v>
      </c>
      <c r="I149" s="60">
        <v>11.28</v>
      </c>
      <c r="J149" s="36">
        <v>56</v>
      </c>
      <c r="K149" s="36" t="s">
        <v>122</v>
      </c>
      <c r="L149" s="37" t="s">
        <v>80</v>
      </c>
      <c r="M149" s="37"/>
      <c r="N149" s="36">
        <v>30</v>
      </c>
      <c r="O149" s="678" t="s">
        <v>264</v>
      </c>
      <c r="P149" s="424"/>
      <c r="Q149" s="424"/>
      <c r="R149" s="424"/>
      <c r="S149" s="425"/>
      <c r="T149" s="38" t="s">
        <v>48</v>
      </c>
      <c r="U149" s="38" t="s">
        <v>48</v>
      </c>
      <c r="V149" s="39" t="s">
        <v>0</v>
      </c>
      <c r="W149" s="57">
        <v>0</v>
      </c>
      <c r="X149" s="54">
        <f>IFERROR(IF(W149="",0,CEILING((W149/$H149),1)*$H149),"")</f>
        <v>0</v>
      </c>
      <c r="Y149" s="40" t="str">
        <f>IFERROR(IF(X149=0,"",ROUNDUP(X149/H149,0)*0.02175),"")</f>
        <v/>
      </c>
      <c r="Z149" s="66" t="s">
        <v>48</v>
      </c>
      <c r="AA149" s="67" t="s">
        <v>48</v>
      </c>
      <c r="AE149" s="77"/>
      <c r="BB149" s="159" t="s">
        <v>67</v>
      </c>
      <c r="BL149" s="77">
        <f>IFERROR(W149*I149/H149,"0")</f>
        <v>0</v>
      </c>
      <c r="BM149" s="77">
        <f>IFERROR(X149*I149/H149,"0")</f>
        <v>0</v>
      </c>
      <c r="BN149" s="77">
        <f>IFERROR(1/J149*(W149/H149),"0")</f>
        <v>0</v>
      </c>
      <c r="BO149" s="77">
        <f>IFERROR(1/J149*(X149/H149),"0")</f>
        <v>0</v>
      </c>
    </row>
    <row r="150" spans="1:67" ht="37.5" customHeight="1" x14ac:dyDescent="0.25">
      <c r="A150" s="61" t="s">
        <v>265</v>
      </c>
      <c r="B150" s="61" t="s">
        <v>266</v>
      </c>
      <c r="C150" s="35">
        <v>4301011333</v>
      </c>
      <c r="D150" s="422">
        <v>4607091386516</v>
      </c>
      <c r="E150" s="422"/>
      <c r="F150" s="60">
        <v>1.4</v>
      </c>
      <c r="G150" s="36">
        <v>8</v>
      </c>
      <c r="H150" s="60">
        <v>11.2</v>
      </c>
      <c r="I150" s="60">
        <v>11.776</v>
      </c>
      <c r="J150" s="36">
        <v>56</v>
      </c>
      <c r="K150" s="36" t="s">
        <v>122</v>
      </c>
      <c r="L150" s="37" t="s">
        <v>80</v>
      </c>
      <c r="M150" s="37"/>
      <c r="N150" s="36">
        <v>30</v>
      </c>
      <c r="O150" s="6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24"/>
      <c r="Q150" s="424"/>
      <c r="R150" s="424"/>
      <c r="S150" s="425"/>
      <c r="T150" s="38" t="s">
        <v>48</v>
      </c>
      <c r="U150" s="38" t="s">
        <v>48</v>
      </c>
      <c r="V150" s="39" t="s">
        <v>0</v>
      </c>
      <c r="W150" s="57">
        <v>0</v>
      </c>
      <c r="X150" s="54">
        <f>IFERROR(IF(W150="",0,CEILING((W150/$H150),1)*$H150),"")</f>
        <v>0</v>
      </c>
      <c r="Y150" s="40" t="str">
        <f>IFERROR(IF(X150=0,"",ROUNDUP(X150/H150,0)*0.02175),"")</f>
        <v/>
      </c>
      <c r="Z150" s="66" t="s">
        <v>48</v>
      </c>
      <c r="AA150" s="67" t="s">
        <v>48</v>
      </c>
      <c r="AE150" s="77"/>
      <c r="BB150" s="160" t="s">
        <v>67</v>
      </c>
      <c r="BL150" s="77">
        <f>IFERROR(W150*I150/H150,"0")</f>
        <v>0</v>
      </c>
      <c r="BM150" s="77">
        <f>IFERROR(X150*I150/H150,"0")</f>
        <v>0</v>
      </c>
      <c r="BN150" s="77">
        <f>IFERROR(1/J150*(W150/H150),"0")</f>
        <v>0</v>
      </c>
      <c r="BO150" s="77">
        <f>IFERROR(1/J150*(X150/H150),"0")</f>
        <v>0</v>
      </c>
    </row>
    <row r="151" spans="1:67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  <c r="O151" s="409" t="s">
        <v>43</v>
      </c>
      <c r="P151" s="410"/>
      <c r="Q151" s="410"/>
      <c r="R151" s="410"/>
      <c r="S151" s="410"/>
      <c r="T151" s="410"/>
      <c r="U151" s="411"/>
      <c r="V151" s="41" t="s">
        <v>42</v>
      </c>
      <c r="W151" s="42">
        <f>IFERROR(W146/H146,"0")+IFERROR(W147/H147,"0")+IFERROR(W148/H148,"0")+IFERROR(W149/H149,"0")+IFERROR(W150/H150,"0")</f>
        <v>0</v>
      </c>
      <c r="X151" s="42">
        <f>IFERROR(X146/H146,"0")+IFERROR(X147/H147,"0")+IFERROR(X148/H148,"0")+IFERROR(X149/H149,"0")+IFERROR(X150/H150,"0")</f>
        <v>0</v>
      </c>
      <c r="Y151" s="42">
        <f>IFERROR(IF(Y146="",0,Y146),"0")+IFERROR(IF(Y147="",0,Y147),"0")+IFERROR(IF(Y148="",0,Y148),"0")+IFERROR(IF(Y149="",0,Y149),"0")+IFERROR(IF(Y150="",0,Y150),"0")</f>
        <v>0</v>
      </c>
      <c r="Z151" s="65"/>
      <c r="AA151" s="65"/>
    </row>
    <row r="152" spans="1:67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3"/>
      <c r="O152" s="409" t="s">
        <v>43</v>
      </c>
      <c r="P152" s="410"/>
      <c r="Q152" s="410"/>
      <c r="R152" s="410"/>
      <c r="S152" s="410"/>
      <c r="T152" s="410"/>
      <c r="U152" s="411"/>
      <c r="V152" s="41" t="s">
        <v>0</v>
      </c>
      <c r="W152" s="42">
        <f>IFERROR(SUM(W146:W150),"0")</f>
        <v>0</v>
      </c>
      <c r="X152" s="42">
        <f>IFERROR(SUM(X146:X150),"0")</f>
        <v>0</v>
      </c>
      <c r="Y152" s="41"/>
      <c r="Z152" s="65"/>
      <c r="AA152" s="65"/>
    </row>
    <row r="153" spans="1:67" ht="16.5" customHeight="1" x14ac:dyDescent="0.25">
      <c r="A153" s="459" t="s">
        <v>267</v>
      </c>
      <c r="B153" s="459"/>
      <c r="C153" s="459"/>
      <c r="D153" s="459"/>
      <c r="E153" s="459"/>
      <c r="F153" s="459"/>
      <c r="G153" s="459"/>
      <c r="H153" s="459"/>
      <c r="I153" s="459"/>
      <c r="J153" s="459"/>
      <c r="K153" s="459"/>
      <c r="L153" s="459"/>
      <c r="M153" s="459"/>
      <c r="N153" s="459"/>
      <c r="O153" s="459"/>
      <c r="P153" s="459"/>
      <c r="Q153" s="459"/>
      <c r="R153" s="459"/>
      <c r="S153" s="459"/>
      <c r="T153" s="459"/>
      <c r="U153" s="459"/>
      <c r="V153" s="459"/>
      <c r="W153" s="459"/>
      <c r="X153" s="459"/>
      <c r="Y153" s="459"/>
      <c r="Z153" s="63"/>
      <c r="AA153" s="63"/>
    </row>
    <row r="154" spans="1:67" ht="14.25" customHeight="1" x14ac:dyDescent="0.25">
      <c r="A154" s="429" t="s">
        <v>77</v>
      </c>
      <c r="B154" s="429"/>
      <c r="C154" s="429"/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29"/>
      <c r="Q154" s="429"/>
      <c r="R154" s="429"/>
      <c r="S154" s="429"/>
      <c r="T154" s="429"/>
      <c r="U154" s="429"/>
      <c r="V154" s="429"/>
      <c r="W154" s="429"/>
      <c r="X154" s="429"/>
      <c r="Y154" s="429"/>
      <c r="Z154" s="64"/>
      <c r="AA154" s="64"/>
    </row>
    <row r="155" spans="1:67" ht="27" customHeight="1" x14ac:dyDescent="0.25">
      <c r="A155" s="61" t="s">
        <v>268</v>
      </c>
      <c r="B155" s="61" t="s">
        <v>269</v>
      </c>
      <c r="C155" s="35">
        <v>4301031191</v>
      </c>
      <c r="D155" s="422">
        <v>4680115880993</v>
      </c>
      <c r="E155" s="422"/>
      <c r="F155" s="60">
        <v>0.7</v>
      </c>
      <c r="G155" s="36">
        <v>6</v>
      </c>
      <c r="H155" s="60">
        <v>4.2</v>
      </c>
      <c r="I155" s="60">
        <v>4.46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24"/>
      <c r="Q155" s="424"/>
      <c r="R155" s="424"/>
      <c r="S155" s="42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ref="X155:X163" si="28">IFERROR(IF(W155="",0,CEILING((W155/$H155),1)*$H155),"")</f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ref="BL155:BL163" si="29">IFERROR(W155*I155/H155,"0")</f>
        <v>0</v>
      </c>
      <c r="BM155" s="77">
        <f t="shared" ref="BM155:BM163" si="30">IFERROR(X155*I155/H155,"0")</f>
        <v>0</v>
      </c>
      <c r="BN155" s="77">
        <f t="shared" ref="BN155:BN163" si="31">IFERROR(1/J155*(W155/H155),"0")</f>
        <v>0</v>
      </c>
      <c r="BO155" s="77">
        <f t="shared" ref="BO155:BO163" si="32">IFERROR(1/J155*(X155/H155),"0")</f>
        <v>0</v>
      </c>
    </row>
    <row r="156" spans="1:67" ht="27" customHeight="1" x14ac:dyDescent="0.25">
      <c r="A156" s="61" t="s">
        <v>270</v>
      </c>
      <c r="B156" s="61" t="s">
        <v>271</v>
      </c>
      <c r="C156" s="35">
        <v>4301031204</v>
      </c>
      <c r="D156" s="422">
        <v>4680115881761</v>
      </c>
      <c r="E156" s="422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6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24"/>
      <c r="Q156" s="424"/>
      <c r="R156" s="424"/>
      <c r="S156" s="42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4301031201</v>
      </c>
      <c r="D157" s="422">
        <v>4680115881563</v>
      </c>
      <c r="E157" s="422"/>
      <c r="F157" s="60">
        <v>0.7</v>
      </c>
      <c r="G157" s="36">
        <v>6</v>
      </c>
      <c r="H157" s="60">
        <v>4.2</v>
      </c>
      <c r="I157" s="60">
        <v>4.4000000000000004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24"/>
      <c r="Q157" s="424"/>
      <c r="R157" s="424"/>
      <c r="S157" s="42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274</v>
      </c>
      <c r="B158" s="61" t="s">
        <v>275</v>
      </c>
      <c r="C158" s="35">
        <v>4301031199</v>
      </c>
      <c r="D158" s="422">
        <v>4680115880986</v>
      </c>
      <c r="E158" s="422"/>
      <c r="F158" s="60">
        <v>0.35</v>
      </c>
      <c r="G158" s="36">
        <v>6</v>
      </c>
      <c r="H158" s="60">
        <v>2.1</v>
      </c>
      <c r="I158" s="60">
        <v>2.23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24"/>
      <c r="Q158" s="424"/>
      <c r="R158" s="424"/>
      <c r="S158" s="42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27" customHeight="1" x14ac:dyDescent="0.25">
      <c r="A159" s="61" t="s">
        <v>276</v>
      </c>
      <c r="B159" s="61" t="s">
        <v>277</v>
      </c>
      <c r="C159" s="35">
        <v>4301031190</v>
      </c>
      <c r="D159" s="422">
        <v>4680115880207</v>
      </c>
      <c r="E159" s="422"/>
      <c r="F159" s="60">
        <v>0.4</v>
      </c>
      <c r="G159" s="36">
        <v>6</v>
      </c>
      <c r="H159" s="60">
        <v>2.4</v>
      </c>
      <c r="I159" s="60">
        <v>2.63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24"/>
      <c r="Q159" s="424"/>
      <c r="R159" s="424"/>
      <c r="S159" s="42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t="27" customHeight="1" x14ac:dyDescent="0.25">
      <c r="A160" s="61" t="s">
        <v>278</v>
      </c>
      <c r="B160" s="61" t="s">
        <v>279</v>
      </c>
      <c r="C160" s="35">
        <v>4301031205</v>
      </c>
      <c r="D160" s="422">
        <v>4680115881785</v>
      </c>
      <c r="E160" s="422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24"/>
      <c r="Q160" s="424"/>
      <c r="R160" s="424"/>
      <c r="S160" s="42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9"/>
        <v>0</v>
      </c>
      <c r="BM160" s="77">
        <f t="shared" si="30"/>
        <v>0</v>
      </c>
      <c r="BN160" s="77">
        <f t="shared" si="31"/>
        <v>0</v>
      </c>
      <c r="BO160" s="77">
        <f t="shared" si="32"/>
        <v>0</v>
      </c>
    </row>
    <row r="161" spans="1:67" ht="27" customHeight="1" x14ac:dyDescent="0.25">
      <c r="A161" s="61" t="s">
        <v>280</v>
      </c>
      <c r="B161" s="61" t="s">
        <v>281</v>
      </c>
      <c r="C161" s="35">
        <v>4301031202</v>
      </c>
      <c r="D161" s="422">
        <v>4680115881679</v>
      </c>
      <c r="E161" s="422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84</v>
      </c>
      <c r="L161" s="37" t="s">
        <v>80</v>
      </c>
      <c r="M161" s="37"/>
      <c r="N161" s="36">
        <v>40</v>
      </c>
      <c r="O161" s="6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24"/>
      <c r="Q161" s="424"/>
      <c r="R161" s="424"/>
      <c r="S161" s="425"/>
      <c r="T161" s="38" t="s">
        <v>48</v>
      </c>
      <c r="U161" s="38" t="s">
        <v>48</v>
      </c>
      <c r="V161" s="39" t="s">
        <v>0</v>
      </c>
      <c r="W161" s="57">
        <v>0</v>
      </c>
      <c r="X161" s="54">
        <f t="shared" si="28"/>
        <v>0</v>
      </c>
      <c r="Y161" s="40" t="str">
        <f>IFERROR(IF(X161=0,"",ROUNDUP(X161/H161,0)*0.00502),"")</f>
        <v/>
      </c>
      <c r="Z161" s="66" t="s">
        <v>48</v>
      </c>
      <c r="AA161" s="67" t="s">
        <v>48</v>
      </c>
      <c r="AE161" s="77"/>
      <c r="BB161" s="167" t="s">
        <v>67</v>
      </c>
      <c r="BL161" s="77">
        <f t="shared" si="29"/>
        <v>0</v>
      </c>
      <c r="BM161" s="77">
        <f t="shared" si="30"/>
        <v>0</v>
      </c>
      <c r="BN161" s="77">
        <f t="shared" si="31"/>
        <v>0</v>
      </c>
      <c r="BO161" s="77">
        <f t="shared" si="32"/>
        <v>0</v>
      </c>
    </row>
    <row r="162" spans="1:67" ht="27" customHeight="1" x14ac:dyDescent="0.25">
      <c r="A162" s="61" t="s">
        <v>282</v>
      </c>
      <c r="B162" s="61" t="s">
        <v>283</v>
      </c>
      <c r="C162" s="35">
        <v>4301031158</v>
      </c>
      <c r="D162" s="422">
        <v>4680115880191</v>
      </c>
      <c r="E162" s="422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81</v>
      </c>
      <c r="L162" s="37" t="s">
        <v>80</v>
      </c>
      <c r="M162" s="37"/>
      <c r="N162" s="36">
        <v>40</v>
      </c>
      <c r="O162" s="6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24"/>
      <c r="Q162" s="424"/>
      <c r="R162" s="424"/>
      <c r="S162" s="425"/>
      <c r="T162" s="38" t="s">
        <v>48</v>
      </c>
      <c r="U162" s="38" t="s">
        <v>48</v>
      </c>
      <c r="V162" s="39" t="s">
        <v>0</v>
      </c>
      <c r="W162" s="57">
        <v>0</v>
      </c>
      <c r="X162" s="54">
        <f t="shared" si="28"/>
        <v>0</v>
      </c>
      <c r="Y162" s="40" t="str">
        <f>IFERROR(IF(X162=0,"",ROUNDUP(X162/H162,0)*0.00753),"")</f>
        <v/>
      </c>
      <c r="Z162" s="66" t="s">
        <v>48</v>
      </c>
      <c r="AA162" s="67" t="s">
        <v>48</v>
      </c>
      <c r="AE162" s="77"/>
      <c r="BB162" s="168" t="s">
        <v>67</v>
      </c>
      <c r="BL162" s="77">
        <f t="shared" si="29"/>
        <v>0</v>
      </c>
      <c r="BM162" s="77">
        <f t="shared" si="30"/>
        <v>0</v>
      </c>
      <c r="BN162" s="77">
        <f t="shared" si="31"/>
        <v>0</v>
      </c>
      <c r="BO162" s="77">
        <f t="shared" si="32"/>
        <v>0</v>
      </c>
    </row>
    <row r="163" spans="1:67" ht="16.5" customHeight="1" x14ac:dyDescent="0.25">
      <c r="A163" s="61" t="s">
        <v>284</v>
      </c>
      <c r="B163" s="61" t="s">
        <v>285</v>
      </c>
      <c r="C163" s="35">
        <v>4301031245</v>
      </c>
      <c r="D163" s="422">
        <v>4680115883963</v>
      </c>
      <c r="E163" s="422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84</v>
      </c>
      <c r="L163" s="37" t="s">
        <v>80</v>
      </c>
      <c r="M163" s="37"/>
      <c r="N163" s="36">
        <v>40</v>
      </c>
      <c r="O163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24"/>
      <c r="Q163" s="424"/>
      <c r="R163" s="424"/>
      <c r="S163" s="425"/>
      <c r="T163" s="38" t="s">
        <v>48</v>
      </c>
      <c r="U163" s="38" t="s">
        <v>48</v>
      </c>
      <c r="V163" s="39" t="s">
        <v>0</v>
      </c>
      <c r="W163" s="57">
        <v>0</v>
      </c>
      <c r="X163" s="54">
        <f t="shared" si="28"/>
        <v>0</v>
      </c>
      <c r="Y163" s="40" t="str">
        <f>IFERROR(IF(X163=0,"",ROUNDUP(X163/H163,0)*0.00502),"")</f>
        <v/>
      </c>
      <c r="Z163" s="66" t="s">
        <v>48</v>
      </c>
      <c r="AA163" s="67" t="s">
        <v>48</v>
      </c>
      <c r="AE163" s="77"/>
      <c r="BB163" s="169" t="s">
        <v>67</v>
      </c>
      <c r="BL163" s="77">
        <f t="shared" si="29"/>
        <v>0</v>
      </c>
      <c r="BM163" s="77">
        <f t="shared" si="30"/>
        <v>0</v>
      </c>
      <c r="BN163" s="77">
        <f t="shared" si="31"/>
        <v>0</v>
      </c>
      <c r="BO163" s="77">
        <f t="shared" si="32"/>
        <v>0</v>
      </c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3"/>
      <c r="O164" s="409" t="s">
        <v>43</v>
      </c>
      <c r="P164" s="410"/>
      <c r="Q164" s="410"/>
      <c r="R164" s="410"/>
      <c r="S164" s="410"/>
      <c r="T164" s="410"/>
      <c r="U164" s="411"/>
      <c r="V164" s="41" t="s">
        <v>42</v>
      </c>
      <c r="W164" s="42">
        <f>IFERROR(W155/H155,"0")+IFERROR(W156/H156,"0")+IFERROR(W157/H157,"0")+IFERROR(W158/H158,"0")+IFERROR(W159/H159,"0")+IFERROR(W160/H160,"0")+IFERROR(W161/H161,"0")+IFERROR(W162/H162,"0")+IFERROR(W163/H163,"0")</f>
        <v>0</v>
      </c>
      <c r="X164" s="42">
        <f>IFERROR(X155/H155,"0")+IFERROR(X156/H156,"0")+IFERROR(X157/H157,"0")+IFERROR(X158/H158,"0")+IFERROR(X159/H159,"0")+IFERROR(X160/H160,"0")+IFERROR(X161/H161,"0")+IFERROR(X162/H162,"0")+IFERROR(X163/H163,"0")</f>
        <v>0</v>
      </c>
      <c r="Y164" s="42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5"/>
      <c r="AA164" s="65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3"/>
      <c r="O165" s="409" t="s">
        <v>43</v>
      </c>
      <c r="P165" s="410"/>
      <c r="Q165" s="410"/>
      <c r="R165" s="410"/>
      <c r="S165" s="410"/>
      <c r="T165" s="410"/>
      <c r="U165" s="411"/>
      <c r="V165" s="41" t="s">
        <v>0</v>
      </c>
      <c r="W165" s="42">
        <f>IFERROR(SUM(W155:W163),"0")</f>
        <v>0</v>
      </c>
      <c r="X165" s="42">
        <f>IFERROR(SUM(X155:X163),"0")</f>
        <v>0</v>
      </c>
      <c r="Y165" s="41"/>
      <c r="Z165" s="65"/>
      <c r="AA165" s="65"/>
    </row>
    <row r="166" spans="1:67" ht="16.5" customHeight="1" x14ac:dyDescent="0.25">
      <c r="A166" s="459" t="s">
        <v>286</v>
      </c>
      <c r="B166" s="459"/>
      <c r="C166" s="459"/>
      <c r="D166" s="459"/>
      <c r="E166" s="459"/>
      <c r="F166" s="459"/>
      <c r="G166" s="459"/>
      <c r="H166" s="459"/>
      <c r="I166" s="459"/>
      <c r="J166" s="459"/>
      <c r="K166" s="459"/>
      <c r="L166" s="459"/>
      <c r="M166" s="459"/>
      <c r="N166" s="459"/>
      <c r="O166" s="459"/>
      <c r="P166" s="459"/>
      <c r="Q166" s="459"/>
      <c r="R166" s="459"/>
      <c r="S166" s="459"/>
      <c r="T166" s="459"/>
      <c r="U166" s="459"/>
      <c r="V166" s="459"/>
      <c r="W166" s="459"/>
      <c r="X166" s="459"/>
      <c r="Y166" s="459"/>
      <c r="Z166" s="63"/>
      <c r="AA166" s="63"/>
    </row>
    <row r="167" spans="1:67" ht="14.25" customHeight="1" x14ac:dyDescent="0.25">
      <c r="A167" s="429" t="s">
        <v>126</v>
      </c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64"/>
      <c r="AA167" s="64"/>
    </row>
    <row r="168" spans="1:67" ht="16.5" customHeight="1" x14ac:dyDescent="0.25">
      <c r="A168" s="61" t="s">
        <v>287</v>
      </c>
      <c r="B168" s="61" t="s">
        <v>288</v>
      </c>
      <c r="C168" s="35">
        <v>4301011450</v>
      </c>
      <c r="D168" s="422">
        <v>4680115881402</v>
      </c>
      <c r="E168" s="422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122</v>
      </c>
      <c r="L168" s="37" t="s">
        <v>121</v>
      </c>
      <c r="M168" s="37"/>
      <c r="N168" s="36">
        <v>55</v>
      </c>
      <c r="O168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24"/>
      <c r="Q168" s="424"/>
      <c r="R168" s="424"/>
      <c r="S168" s="425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27" customHeight="1" x14ac:dyDescent="0.25">
      <c r="A169" s="61" t="s">
        <v>289</v>
      </c>
      <c r="B169" s="61" t="s">
        <v>290</v>
      </c>
      <c r="C169" s="35">
        <v>4301011454</v>
      </c>
      <c r="D169" s="422">
        <v>4680115881396</v>
      </c>
      <c r="E169" s="422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81</v>
      </c>
      <c r="L169" s="37" t="s">
        <v>80</v>
      </c>
      <c r="M169" s="37"/>
      <c r="N169" s="36">
        <v>55</v>
      </c>
      <c r="O169" s="6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24"/>
      <c r="Q169" s="424"/>
      <c r="R169" s="424"/>
      <c r="S169" s="425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3"/>
      <c r="O170" s="409" t="s">
        <v>43</v>
      </c>
      <c r="P170" s="410"/>
      <c r="Q170" s="410"/>
      <c r="R170" s="410"/>
      <c r="S170" s="410"/>
      <c r="T170" s="410"/>
      <c r="U170" s="411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3"/>
      <c r="O171" s="409" t="s">
        <v>43</v>
      </c>
      <c r="P171" s="410"/>
      <c r="Q171" s="410"/>
      <c r="R171" s="410"/>
      <c r="S171" s="410"/>
      <c r="T171" s="410"/>
      <c r="U171" s="411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29" t="s">
        <v>118</v>
      </c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64"/>
      <c r="AA172" s="64"/>
    </row>
    <row r="173" spans="1:67" ht="16.5" customHeight="1" x14ac:dyDescent="0.25">
      <c r="A173" s="61" t="s">
        <v>291</v>
      </c>
      <c r="B173" s="61" t="s">
        <v>292</v>
      </c>
      <c r="C173" s="35">
        <v>4301020262</v>
      </c>
      <c r="D173" s="422">
        <v>4680115882935</v>
      </c>
      <c r="E173" s="422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122</v>
      </c>
      <c r="L173" s="37" t="s">
        <v>140</v>
      </c>
      <c r="M173" s="37"/>
      <c r="N173" s="36">
        <v>50</v>
      </c>
      <c r="O173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24"/>
      <c r="Q173" s="424"/>
      <c r="R173" s="424"/>
      <c r="S173" s="425"/>
      <c r="T173" s="38" t="s">
        <v>48</v>
      </c>
      <c r="U173" s="38" t="s">
        <v>48</v>
      </c>
      <c r="V173" s="39" t="s">
        <v>0</v>
      </c>
      <c r="W173" s="57">
        <v>0</v>
      </c>
      <c r="X173" s="54">
        <f>IFERROR(IF(W173="",0,CEILING((W173/$H173),1)*$H173),"")</f>
        <v>0</v>
      </c>
      <c r="Y173" s="40" t="str">
        <f>IFERROR(IF(X173=0,"",ROUNDUP(X173/H173,0)*0.02175),"")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>IFERROR(W173*I173/H173,"0")</f>
        <v>0</v>
      </c>
      <c r="BM173" s="77">
        <f>IFERROR(X173*I173/H173,"0")</f>
        <v>0</v>
      </c>
      <c r="BN173" s="77">
        <f>IFERROR(1/J173*(W173/H173),"0")</f>
        <v>0</v>
      </c>
      <c r="BO173" s="77">
        <f>IFERROR(1/J173*(X173/H173),"0")</f>
        <v>0</v>
      </c>
    </row>
    <row r="174" spans="1:67" ht="16.5" customHeight="1" x14ac:dyDescent="0.25">
      <c r="A174" s="61" t="s">
        <v>293</v>
      </c>
      <c r="B174" s="61" t="s">
        <v>294</v>
      </c>
      <c r="C174" s="35">
        <v>4301020220</v>
      </c>
      <c r="D174" s="422">
        <v>4680115880764</v>
      </c>
      <c r="E174" s="422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81</v>
      </c>
      <c r="L174" s="37" t="s">
        <v>121</v>
      </c>
      <c r="M174" s="37"/>
      <c r="N174" s="36">
        <v>50</v>
      </c>
      <c r="O174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24"/>
      <c r="Q174" s="424"/>
      <c r="R174" s="424"/>
      <c r="S174" s="425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IFERROR(IF(X174=0,"",ROUNDUP(X174/H174,0)*0.00753),"")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3"/>
      <c r="O175" s="409" t="s">
        <v>43</v>
      </c>
      <c r="P175" s="410"/>
      <c r="Q175" s="410"/>
      <c r="R175" s="410"/>
      <c r="S175" s="410"/>
      <c r="T175" s="410"/>
      <c r="U175" s="411"/>
      <c r="V175" s="41" t="s">
        <v>42</v>
      </c>
      <c r="W175" s="42">
        <f>IFERROR(W173/H173,"0")+IFERROR(W174/H174,"0")</f>
        <v>0</v>
      </c>
      <c r="X175" s="42">
        <f>IFERROR(X173/H173,"0")+IFERROR(X174/H174,"0")</f>
        <v>0</v>
      </c>
      <c r="Y175" s="42">
        <f>IFERROR(IF(Y173="",0,Y173),"0")+IFERROR(IF(Y174="",0,Y174),"0")</f>
        <v>0</v>
      </c>
      <c r="Z175" s="65"/>
      <c r="AA175" s="65"/>
    </row>
    <row r="176" spans="1:67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3"/>
      <c r="O176" s="409" t="s">
        <v>43</v>
      </c>
      <c r="P176" s="410"/>
      <c r="Q176" s="410"/>
      <c r="R176" s="410"/>
      <c r="S176" s="410"/>
      <c r="T176" s="410"/>
      <c r="U176" s="411"/>
      <c r="V176" s="41" t="s">
        <v>0</v>
      </c>
      <c r="W176" s="42">
        <f>IFERROR(SUM(W173:W174),"0")</f>
        <v>0</v>
      </c>
      <c r="X176" s="42">
        <f>IFERROR(SUM(X173:X174),"0")</f>
        <v>0</v>
      </c>
      <c r="Y176" s="41"/>
      <c r="Z176" s="65"/>
      <c r="AA176" s="65"/>
    </row>
    <row r="177" spans="1:67" ht="14.25" customHeight="1" x14ac:dyDescent="0.25">
      <c r="A177" s="429" t="s">
        <v>77</v>
      </c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64"/>
      <c r="AA177" s="64"/>
    </row>
    <row r="178" spans="1:67" ht="27" customHeight="1" x14ac:dyDescent="0.25">
      <c r="A178" s="61" t="s">
        <v>295</v>
      </c>
      <c r="B178" s="61" t="s">
        <v>296</v>
      </c>
      <c r="C178" s="35">
        <v>4301031224</v>
      </c>
      <c r="D178" s="422">
        <v>4680115882683</v>
      </c>
      <c r="E178" s="42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24"/>
      <c r="Q178" s="424"/>
      <c r="R178" s="424"/>
      <c r="S178" s="425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ref="X178:X185" si="33"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ref="BL178:BL185" si="34">IFERROR(W178*I178/H178,"0")</f>
        <v>0</v>
      </c>
      <c r="BM178" s="77">
        <f t="shared" ref="BM178:BM185" si="35">IFERROR(X178*I178/H178,"0")</f>
        <v>0</v>
      </c>
      <c r="BN178" s="77">
        <f t="shared" ref="BN178:BN185" si="36">IFERROR(1/J178*(W178/H178),"0")</f>
        <v>0</v>
      </c>
      <c r="BO178" s="77">
        <f t="shared" ref="BO178:BO185" si="37">IFERROR(1/J178*(X178/H178),"0")</f>
        <v>0</v>
      </c>
    </row>
    <row r="179" spans="1:67" ht="27" customHeight="1" x14ac:dyDescent="0.25">
      <c r="A179" s="61" t="s">
        <v>297</v>
      </c>
      <c r="B179" s="61" t="s">
        <v>298</v>
      </c>
      <c r="C179" s="35">
        <v>4301031230</v>
      </c>
      <c r="D179" s="422">
        <v>4680115882690</v>
      </c>
      <c r="E179" s="422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81</v>
      </c>
      <c r="L179" s="37" t="s">
        <v>80</v>
      </c>
      <c r="M179" s="37"/>
      <c r="N179" s="36">
        <v>40</v>
      </c>
      <c r="O179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24"/>
      <c r="Q179" s="424"/>
      <c r="R179" s="424"/>
      <c r="S179" s="425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3"/>
        <v>0</v>
      </c>
      <c r="Y179" s="40" t="str">
        <f>IFERROR(IF(X179=0,"",ROUNDUP(X179/H179,0)*0.00937),"")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34"/>
        <v>0</v>
      </c>
      <c r="BM179" s="77">
        <f t="shared" si="35"/>
        <v>0</v>
      </c>
      <c r="BN179" s="77">
        <f t="shared" si="36"/>
        <v>0</v>
      </c>
      <c r="BO179" s="77">
        <f t="shared" si="37"/>
        <v>0</v>
      </c>
    </row>
    <row r="180" spans="1:67" ht="27" customHeight="1" x14ac:dyDescent="0.25">
      <c r="A180" s="61" t="s">
        <v>299</v>
      </c>
      <c r="B180" s="61" t="s">
        <v>300</v>
      </c>
      <c r="C180" s="35">
        <v>4301031220</v>
      </c>
      <c r="D180" s="422">
        <v>4680115882669</v>
      </c>
      <c r="E180" s="422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81</v>
      </c>
      <c r="L180" s="37" t="s">
        <v>80</v>
      </c>
      <c r="M180" s="37"/>
      <c r="N180" s="36">
        <v>40</v>
      </c>
      <c r="O180" s="6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24"/>
      <c r="Q180" s="424"/>
      <c r="R180" s="424"/>
      <c r="S180" s="425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3"/>
        <v>0</v>
      </c>
      <c r="Y180" s="40" t="str">
        <f>IFERROR(IF(X180=0,"",ROUNDUP(X180/H180,0)*0.00937),"")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34"/>
        <v>0</v>
      </c>
      <c r="BM180" s="77">
        <f t="shared" si="35"/>
        <v>0</v>
      </c>
      <c r="BN180" s="77">
        <f t="shared" si="36"/>
        <v>0</v>
      </c>
      <c r="BO180" s="77">
        <f t="shared" si="37"/>
        <v>0</v>
      </c>
    </row>
    <row r="181" spans="1:67" ht="27" customHeight="1" x14ac:dyDescent="0.25">
      <c r="A181" s="61" t="s">
        <v>301</v>
      </c>
      <c r="B181" s="61" t="s">
        <v>302</v>
      </c>
      <c r="C181" s="35">
        <v>4301031221</v>
      </c>
      <c r="D181" s="422">
        <v>4680115882676</v>
      </c>
      <c r="E181" s="422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81</v>
      </c>
      <c r="L181" s="37" t="s">
        <v>80</v>
      </c>
      <c r="M181" s="37"/>
      <c r="N181" s="36">
        <v>40</v>
      </c>
      <c r="O181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24"/>
      <c r="Q181" s="424"/>
      <c r="R181" s="424"/>
      <c r="S181" s="425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33"/>
        <v>0</v>
      </c>
      <c r="Y181" s="40" t="str">
        <f>IFERROR(IF(X181=0,"",ROUNDUP(X181/H181,0)*0.00937),"")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34"/>
        <v>0</v>
      </c>
      <c r="BM181" s="77">
        <f t="shared" si="35"/>
        <v>0</v>
      </c>
      <c r="BN181" s="77">
        <f t="shared" si="36"/>
        <v>0</v>
      </c>
      <c r="BO181" s="77">
        <f t="shared" si="37"/>
        <v>0</v>
      </c>
    </row>
    <row r="182" spans="1:67" ht="27" customHeight="1" x14ac:dyDescent="0.25">
      <c r="A182" s="61" t="s">
        <v>303</v>
      </c>
      <c r="B182" s="61" t="s">
        <v>304</v>
      </c>
      <c r="C182" s="35">
        <v>4301031223</v>
      </c>
      <c r="D182" s="422">
        <v>4680115884014</v>
      </c>
      <c r="E182" s="422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6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24"/>
      <c r="Q182" s="424"/>
      <c r="R182" s="424"/>
      <c r="S182" s="42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305</v>
      </c>
      <c r="B183" s="61" t="s">
        <v>306</v>
      </c>
      <c r="C183" s="35">
        <v>4301031222</v>
      </c>
      <c r="D183" s="422">
        <v>4680115884007</v>
      </c>
      <c r="E183" s="422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84</v>
      </c>
      <c r="L183" s="37" t="s">
        <v>80</v>
      </c>
      <c r="M183" s="37"/>
      <c r="N183" s="36">
        <v>40</v>
      </c>
      <c r="O183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24"/>
      <c r="Q183" s="424"/>
      <c r="R183" s="424"/>
      <c r="S183" s="42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IFERROR(IF(X183=0,"",ROUNDUP(X183/H183,0)*0.00502),"")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27" customHeight="1" x14ac:dyDescent="0.25">
      <c r="A184" s="61" t="s">
        <v>307</v>
      </c>
      <c r="B184" s="61" t="s">
        <v>308</v>
      </c>
      <c r="C184" s="35">
        <v>4301031229</v>
      </c>
      <c r="D184" s="422">
        <v>4680115884038</v>
      </c>
      <c r="E184" s="422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84</v>
      </c>
      <c r="L184" s="37" t="s">
        <v>80</v>
      </c>
      <c r="M184" s="37"/>
      <c r="N184" s="36">
        <v>40</v>
      </c>
      <c r="O184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24"/>
      <c r="Q184" s="424"/>
      <c r="R184" s="424"/>
      <c r="S184" s="42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IFERROR(IF(X184=0,"",ROUNDUP(X184/H184,0)*0.00502),"")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309</v>
      </c>
      <c r="B185" s="61" t="s">
        <v>310</v>
      </c>
      <c r="C185" s="35">
        <v>4301031225</v>
      </c>
      <c r="D185" s="422">
        <v>4680115884021</v>
      </c>
      <c r="E185" s="422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84</v>
      </c>
      <c r="L185" s="37" t="s">
        <v>80</v>
      </c>
      <c r="M185" s="37"/>
      <c r="N185" s="36">
        <v>40</v>
      </c>
      <c r="O185" s="6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24"/>
      <c r="Q185" s="424"/>
      <c r="R185" s="424"/>
      <c r="S185" s="42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IFERROR(IF(X185=0,"",ROUNDUP(X185/H185,0)*0.00502),"")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3"/>
      <c r="O186" s="409" t="s">
        <v>43</v>
      </c>
      <c r="P186" s="410"/>
      <c r="Q186" s="410"/>
      <c r="R186" s="410"/>
      <c r="S186" s="410"/>
      <c r="T186" s="410"/>
      <c r="U186" s="411"/>
      <c r="V186" s="41" t="s">
        <v>42</v>
      </c>
      <c r="W186" s="42">
        <f>IFERROR(W178/H178,"0")+IFERROR(W179/H179,"0")+IFERROR(W180/H180,"0")+IFERROR(W181/H181,"0")+IFERROR(W182/H182,"0")+IFERROR(W183/H183,"0")+IFERROR(W184/H184,"0")+IFERROR(W185/H185,"0")</f>
        <v>0</v>
      </c>
      <c r="X186" s="42">
        <f>IFERROR(X178/H178,"0")+IFERROR(X179/H179,"0")+IFERROR(X180/H180,"0")+IFERROR(X181/H181,"0")+IFERROR(X182/H182,"0")+IFERROR(X183/H183,"0")+IFERROR(X184/H184,"0")+IFERROR(X185/H185,"0")</f>
        <v>0</v>
      </c>
      <c r="Y186" s="42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5"/>
      <c r="AA186" s="65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3"/>
      <c r="O187" s="409" t="s">
        <v>43</v>
      </c>
      <c r="P187" s="410"/>
      <c r="Q187" s="410"/>
      <c r="R187" s="410"/>
      <c r="S187" s="410"/>
      <c r="T187" s="410"/>
      <c r="U187" s="411"/>
      <c r="V187" s="41" t="s">
        <v>0</v>
      </c>
      <c r="W187" s="42">
        <f>IFERROR(SUM(W178:W185),"0")</f>
        <v>0</v>
      </c>
      <c r="X187" s="42">
        <f>IFERROR(SUM(X178:X185),"0")</f>
        <v>0</v>
      </c>
      <c r="Y187" s="41"/>
      <c r="Z187" s="65"/>
      <c r="AA187" s="65"/>
    </row>
    <row r="188" spans="1:67" ht="14.25" customHeight="1" x14ac:dyDescent="0.25">
      <c r="A188" s="429" t="s">
        <v>85</v>
      </c>
      <c r="B188" s="429"/>
      <c r="C188" s="429"/>
      <c r="D188" s="429"/>
      <c r="E188" s="429"/>
      <c r="F188" s="429"/>
      <c r="G188" s="429"/>
      <c r="H188" s="429"/>
      <c r="I188" s="429"/>
      <c r="J188" s="429"/>
      <c r="K188" s="429"/>
      <c r="L188" s="429"/>
      <c r="M188" s="429"/>
      <c r="N188" s="429"/>
      <c r="O188" s="429"/>
      <c r="P188" s="429"/>
      <c r="Q188" s="429"/>
      <c r="R188" s="429"/>
      <c r="S188" s="429"/>
      <c r="T188" s="429"/>
      <c r="U188" s="429"/>
      <c r="V188" s="429"/>
      <c r="W188" s="429"/>
      <c r="X188" s="429"/>
      <c r="Y188" s="429"/>
      <c r="Z188" s="64"/>
      <c r="AA188" s="64"/>
    </row>
    <row r="189" spans="1:67" ht="27" customHeight="1" x14ac:dyDescent="0.25">
      <c r="A189" s="61" t="s">
        <v>311</v>
      </c>
      <c r="B189" s="61" t="s">
        <v>312</v>
      </c>
      <c r="C189" s="35">
        <v>4301051409</v>
      </c>
      <c r="D189" s="422">
        <v>4680115881556</v>
      </c>
      <c r="E189" s="422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122</v>
      </c>
      <c r="L189" s="37" t="s">
        <v>140</v>
      </c>
      <c r="M189" s="37"/>
      <c r="N189" s="36">
        <v>45</v>
      </c>
      <c r="O189" s="6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24"/>
      <c r="Q189" s="424"/>
      <c r="R189" s="424"/>
      <c r="S189" s="42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ref="X189:X205" si="38">IFERROR(IF(W189="",0,CEILING((W189/$H189),1)*$H189),"")</f>
        <v>0</v>
      </c>
      <c r="Y189" s="40" t="str">
        <f>IFERROR(IF(X189=0,"",ROUNDUP(X189/H189,0)*0.01196),"")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ref="BL189:BL205" si="39">IFERROR(W189*I189/H189,"0")</f>
        <v>0</v>
      </c>
      <c r="BM189" s="77">
        <f t="shared" ref="BM189:BM205" si="40">IFERROR(X189*I189/H189,"0")</f>
        <v>0</v>
      </c>
      <c r="BN189" s="77">
        <f t="shared" ref="BN189:BN205" si="41">IFERROR(1/J189*(W189/H189),"0")</f>
        <v>0</v>
      </c>
      <c r="BO189" s="77">
        <f t="shared" ref="BO189:BO205" si="42">IFERROR(1/J189*(X189/H189),"0")</f>
        <v>0</v>
      </c>
    </row>
    <row r="190" spans="1:67" ht="27" customHeight="1" x14ac:dyDescent="0.25">
      <c r="A190" s="61" t="s">
        <v>313</v>
      </c>
      <c r="B190" s="61" t="s">
        <v>314</v>
      </c>
      <c r="C190" s="35">
        <v>4301051408</v>
      </c>
      <c r="D190" s="422">
        <v>4680115881594</v>
      </c>
      <c r="E190" s="422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122</v>
      </c>
      <c r="L190" s="37" t="s">
        <v>140</v>
      </c>
      <c r="M190" s="37"/>
      <c r="N190" s="36">
        <v>40</v>
      </c>
      <c r="O190" s="6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24"/>
      <c r="Q190" s="424"/>
      <c r="R190" s="424"/>
      <c r="S190" s="42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8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9"/>
        <v>0</v>
      </c>
      <c r="BM190" s="77">
        <f t="shared" si="40"/>
        <v>0</v>
      </c>
      <c r="BN190" s="77">
        <f t="shared" si="41"/>
        <v>0</v>
      </c>
      <c r="BO190" s="77">
        <f t="shared" si="42"/>
        <v>0</v>
      </c>
    </row>
    <row r="191" spans="1:67" ht="27" customHeight="1" x14ac:dyDescent="0.25">
      <c r="A191" s="61" t="s">
        <v>315</v>
      </c>
      <c r="B191" s="61" t="s">
        <v>316</v>
      </c>
      <c r="C191" s="35">
        <v>4301051505</v>
      </c>
      <c r="D191" s="422">
        <v>4680115881587</v>
      </c>
      <c r="E191" s="422"/>
      <c r="F191" s="60">
        <v>1</v>
      </c>
      <c r="G191" s="36">
        <v>4</v>
      </c>
      <c r="H191" s="60">
        <v>4</v>
      </c>
      <c r="I191" s="60">
        <v>4.4080000000000004</v>
      </c>
      <c r="J191" s="36">
        <v>104</v>
      </c>
      <c r="K191" s="36" t="s">
        <v>122</v>
      </c>
      <c r="L191" s="37" t="s">
        <v>80</v>
      </c>
      <c r="M191" s="37"/>
      <c r="N191" s="36">
        <v>40</v>
      </c>
      <c r="O191" s="6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24"/>
      <c r="Q191" s="424"/>
      <c r="R191" s="424"/>
      <c r="S191" s="42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8"/>
        <v>0</v>
      </c>
      <c r="Y191" s="40" t="str">
        <f>IFERROR(IF(X191=0,"",ROUNDUP(X191/H191,0)*0.01196),"")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9"/>
        <v>0</v>
      </c>
      <c r="BM191" s="77">
        <f t="shared" si="40"/>
        <v>0</v>
      </c>
      <c r="BN191" s="77">
        <f t="shared" si="41"/>
        <v>0</v>
      </c>
      <c r="BO191" s="77">
        <f t="shared" si="42"/>
        <v>0</v>
      </c>
    </row>
    <row r="192" spans="1:67" ht="16.5" customHeight="1" x14ac:dyDescent="0.25">
      <c r="A192" s="61" t="s">
        <v>317</v>
      </c>
      <c r="B192" s="61" t="s">
        <v>318</v>
      </c>
      <c r="C192" s="35">
        <v>4301051754</v>
      </c>
      <c r="D192" s="422">
        <v>4680115880962</v>
      </c>
      <c r="E192" s="422"/>
      <c r="F192" s="60">
        <v>1.3</v>
      </c>
      <c r="G192" s="36">
        <v>6</v>
      </c>
      <c r="H192" s="60">
        <v>7.8</v>
      </c>
      <c r="I192" s="60">
        <v>8.3640000000000008</v>
      </c>
      <c r="J192" s="36">
        <v>56</v>
      </c>
      <c r="K192" s="36" t="s">
        <v>122</v>
      </c>
      <c r="L192" s="37" t="s">
        <v>80</v>
      </c>
      <c r="M192" s="37"/>
      <c r="N192" s="36">
        <v>40</v>
      </c>
      <c r="O192" s="651" t="s">
        <v>319</v>
      </c>
      <c r="P192" s="424"/>
      <c r="Q192" s="424"/>
      <c r="R192" s="424"/>
      <c r="S192" s="42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8"/>
        <v>0</v>
      </c>
      <c r="Y192" s="40" t="str">
        <f>IFERROR(IF(X192=0,"",ROUNDUP(X192/H192,0)*0.02175),"")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9"/>
        <v>0</v>
      </c>
      <c r="BM192" s="77">
        <f t="shared" si="40"/>
        <v>0</v>
      </c>
      <c r="BN192" s="77">
        <f t="shared" si="41"/>
        <v>0</v>
      </c>
      <c r="BO192" s="77">
        <f t="shared" si="42"/>
        <v>0</v>
      </c>
    </row>
    <row r="193" spans="1:67" ht="27" customHeight="1" x14ac:dyDescent="0.25">
      <c r="A193" s="61" t="s">
        <v>320</v>
      </c>
      <c r="B193" s="61" t="s">
        <v>321</v>
      </c>
      <c r="C193" s="35">
        <v>4301051411</v>
      </c>
      <c r="D193" s="422">
        <v>4680115881617</v>
      </c>
      <c r="E193" s="422"/>
      <c r="F193" s="60">
        <v>1.35</v>
      </c>
      <c r="G193" s="36">
        <v>6</v>
      </c>
      <c r="H193" s="60">
        <v>8.1</v>
      </c>
      <c r="I193" s="60">
        <v>8.6460000000000008</v>
      </c>
      <c r="J193" s="36">
        <v>56</v>
      </c>
      <c r="K193" s="36" t="s">
        <v>122</v>
      </c>
      <c r="L193" s="37" t="s">
        <v>140</v>
      </c>
      <c r="M193" s="37"/>
      <c r="N193" s="36">
        <v>40</v>
      </c>
      <c r="O193" s="6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24"/>
      <c r="Q193" s="424"/>
      <c r="R193" s="424"/>
      <c r="S193" s="42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8"/>
        <v>0</v>
      </c>
      <c r="Y193" s="40" t="str">
        <f>IFERROR(IF(X193=0,"",ROUNDUP(X193/H193,0)*0.02175),"")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9"/>
        <v>0</v>
      </c>
      <c r="BM193" s="77">
        <f t="shared" si="40"/>
        <v>0</v>
      </c>
      <c r="BN193" s="77">
        <f t="shared" si="41"/>
        <v>0</v>
      </c>
      <c r="BO193" s="77">
        <f t="shared" si="42"/>
        <v>0</v>
      </c>
    </row>
    <row r="194" spans="1:67" ht="16.5" customHeight="1" x14ac:dyDescent="0.25">
      <c r="A194" s="61" t="s">
        <v>322</v>
      </c>
      <c r="B194" s="61" t="s">
        <v>323</v>
      </c>
      <c r="C194" s="35">
        <v>4301051632</v>
      </c>
      <c r="D194" s="422">
        <v>4680115880573</v>
      </c>
      <c r="E194" s="422"/>
      <c r="F194" s="60">
        <v>1.45</v>
      </c>
      <c r="G194" s="36">
        <v>6</v>
      </c>
      <c r="H194" s="60">
        <v>8.6999999999999993</v>
      </c>
      <c r="I194" s="60">
        <v>9.2639999999999993</v>
      </c>
      <c r="J194" s="36">
        <v>56</v>
      </c>
      <c r="K194" s="36" t="s">
        <v>122</v>
      </c>
      <c r="L194" s="37" t="s">
        <v>80</v>
      </c>
      <c r="M194" s="37"/>
      <c r="N194" s="36">
        <v>45</v>
      </c>
      <c r="O194" s="653" t="s">
        <v>324</v>
      </c>
      <c r="P194" s="424"/>
      <c r="Q194" s="424"/>
      <c r="R194" s="424"/>
      <c r="S194" s="42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8"/>
        <v>0</v>
      </c>
      <c r="Y194" s="40" t="str">
        <f>IFERROR(IF(X194=0,"",ROUNDUP(X194/H194,0)*0.02175),"")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9"/>
        <v>0</v>
      </c>
      <c r="BM194" s="77">
        <f t="shared" si="40"/>
        <v>0</v>
      </c>
      <c r="BN194" s="77">
        <f t="shared" si="41"/>
        <v>0</v>
      </c>
      <c r="BO194" s="77">
        <f t="shared" si="42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4301051487</v>
      </c>
      <c r="D195" s="422">
        <v>4680115881228</v>
      </c>
      <c r="E195" s="42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40</v>
      </c>
      <c r="O195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24"/>
      <c r="Q195" s="424"/>
      <c r="R195" s="424"/>
      <c r="S195" s="42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8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9"/>
        <v>0</v>
      </c>
      <c r="BM195" s="77">
        <f t="shared" si="40"/>
        <v>0</v>
      </c>
      <c r="BN195" s="77">
        <f t="shared" si="41"/>
        <v>0</v>
      </c>
      <c r="BO195" s="77">
        <f t="shared" si="42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4301051506</v>
      </c>
      <c r="D196" s="422">
        <v>4680115881037</v>
      </c>
      <c r="E196" s="422"/>
      <c r="F196" s="60">
        <v>0.84</v>
      </c>
      <c r="G196" s="36">
        <v>4</v>
      </c>
      <c r="H196" s="60">
        <v>3.36</v>
      </c>
      <c r="I196" s="60">
        <v>3.6179999999999999</v>
      </c>
      <c r="J196" s="36">
        <v>120</v>
      </c>
      <c r="K196" s="36" t="s">
        <v>81</v>
      </c>
      <c r="L196" s="37" t="s">
        <v>80</v>
      </c>
      <c r="M196" s="37"/>
      <c r="N196" s="36">
        <v>40</v>
      </c>
      <c r="O196" s="6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24"/>
      <c r="Q196" s="424"/>
      <c r="R196" s="424"/>
      <c r="S196" s="42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8"/>
        <v>0</v>
      </c>
      <c r="Y196" s="40" t="str">
        <f>IFERROR(IF(X196=0,"",ROUNDUP(X196/H196,0)*0.00937),"")</f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9"/>
        <v>0</v>
      </c>
      <c r="BM196" s="77">
        <f t="shared" si="40"/>
        <v>0</v>
      </c>
      <c r="BN196" s="77">
        <f t="shared" si="41"/>
        <v>0</v>
      </c>
      <c r="BO196" s="77">
        <f t="shared" si="42"/>
        <v>0</v>
      </c>
    </row>
    <row r="197" spans="1:67" ht="27" customHeight="1" x14ac:dyDescent="0.25">
      <c r="A197" s="61" t="s">
        <v>329</v>
      </c>
      <c r="B197" s="61" t="s">
        <v>330</v>
      </c>
      <c r="C197" s="35">
        <v>4301051384</v>
      </c>
      <c r="D197" s="422">
        <v>4680115881211</v>
      </c>
      <c r="E197" s="422"/>
      <c r="F197" s="60">
        <v>0.4</v>
      </c>
      <c r="G197" s="36">
        <v>6</v>
      </c>
      <c r="H197" s="60">
        <v>2.4</v>
      </c>
      <c r="I197" s="60">
        <v>2.6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24"/>
      <c r="Q197" s="424"/>
      <c r="R197" s="424"/>
      <c r="S197" s="42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8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9"/>
        <v>0</v>
      </c>
      <c r="BM197" s="77">
        <f t="shared" si="40"/>
        <v>0</v>
      </c>
      <c r="BN197" s="77">
        <f t="shared" si="41"/>
        <v>0</v>
      </c>
      <c r="BO197" s="77">
        <f t="shared" si="42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4301051378</v>
      </c>
      <c r="D198" s="422">
        <v>4680115881020</v>
      </c>
      <c r="E198" s="422"/>
      <c r="F198" s="60">
        <v>0.84</v>
      </c>
      <c r="G198" s="36">
        <v>4</v>
      </c>
      <c r="H198" s="60">
        <v>3.36</v>
      </c>
      <c r="I198" s="60">
        <v>3.57</v>
      </c>
      <c r="J198" s="36">
        <v>120</v>
      </c>
      <c r="K198" s="36" t="s">
        <v>81</v>
      </c>
      <c r="L198" s="37" t="s">
        <v>80</v>
      </c>
      <c r="M198" s="37"/>
      <c r="N198" s="36">
        <v>45</v>
      </c>
      <c r="O198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24"/>
      <c r="Q198" s="424"/>
      <c r="R198" s="424"/>
      <c r="S198" s="42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8"/>
        <v>0</v>
      </c>
      <c r="Y198" s="40" t="str">
        <f>IFERROR(IF(X198=0,"",ROUNDUP(X198/H198,0)*0.00937),"")</f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9"/>
        <v>0</v>
      </c>
      <c r="BM198" s="77">
        <f t="shared" si="40"/>
        <v>0</v>
      </c>
      <c r="BN198" s="77">
        <f t="shared" si="41"/>
        <v>0</v>
      </c>
      <c r="BO198" s="77">
        <f t="shared" si="42"/>
        <v>0</v>
      </c>
    </row>
    <row r="199" spans="1:67" ht="27" customHeight="1" x14ac:dyDescent="0.25">
      <c r="A199" s="61" t="s">
        <v>333</v>
      </c>
      <c r="B199" s="61" t="s">
        <v>334</v>
      </c>
      <c r="C199" s="35">
        <v>4301051407</v>
      </c>
      <c r="D199" s="422">
        <v>4680115882195</v>
      </c>
      <c r="E199" s="422"/>
      <c r="F199" s="60">
        <v>0.4</v>
      </c>
      <c r="G199" s="36">
        <v>6</v>
      </c>
      <c r="H199" s="60">
        <v>2.4</v>
      </c>
      <c r="I199" s="60">
        <v>2.69</v>
      </c>
      <c r="J199" s="36">
        <v>156</v>
      </c>
      <c r="K199" s="36" t="s">
        <v>81</v>
      </c>
      <c r="L199" s="37" t="s">
        <v>140</v>
      </c>
      <c r="M199" s="37"/>
      <c r="N199" s="36">
        <v>40</v>
      </c>
      <c r="O199" s="6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24"/>
      <c r="Q199" s="424"/>
      <c r="R199" s="424"/>
      <c r="S199" s="425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8"/>
        <v>0</v>
      </c>
      <c r="Y199" s="40" t="str">
        <f t="shared" ref="Y199:Y205" si="43">IFERROR(IF(X199=0,"",ROUNDUP(X199/H199,0)*0.00753),"")</f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9"/>
        <v>0</v>
      </c>
      <c r="BM199" s="77">
        <f t="shared" si="40"/>
        <v>0</v>
      </c>
      <c r="BN199" s="77">
        <f t="shared" si="41"/>
        <v>0</v>
      </c>
      <c r="BO199" s="77">
        <f t="shared" si="42"/>
        <v>0</v>
      </c>
    </row>
    <row r="200" spans="1:67" ht="27" customHeight="1" x14ac:dyDescent="0.25">
      <c r="A200" s="61" t="s">
        <v>335</v>
      </c>
      <c r="B200" s="61" t="s">
        <v>336</v>
      </c>
      <c r="C200" s="35">
        <v>4301051752</v>
      </c>
      <c r="D200" s="422">
        <v>4680115882607</v>
      </c>
      <c r="E200" s="422"/>
      <c r="F200" s="60">
        <v>0.3</v>
      </c>
      <c r="G200" s="36">
        <v>6</v>
      </c>
      <c r="H200" s="60">
        <v>1.8</v>
      </c>
      <c r="I200" s="60">
        <v>2.0720000000000001</v>
      </c>
      <c r="J200" s="36">
        <v>156</v>
      </c>
      <c r="K200" s="36" t="s">
        <v>81</v>
      </c>
      <c r="L200" s="37" t="s">
        <v>146</v>
      </c>
      <c r="M200" s="37"/>
      <c r="N200" s="36">
        <v>45</v>
      </c>
      <c r="O200" s="643" t="s">
        <v>337</v>
      </c>
      <c r="P200" s="424"/>
      <c r="Q200" s="424"/>
      <c r="R200" s="424"/>
      <c r="S200" s="425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8"/>
        <v>0</v>
      </c>
      <c r="Y200" s="40" t="str">
        <f t="shared" si="43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9"/>
        <v>0</v>
      </c>
      <c r="BM200" s="77">
        <f t="shared" si="40"/>
        <v>0</v>
      </c>
      <c r="BN200" s="77">
        <f t="shared" si="41"/>
        <v>0</v>
      </c>
      <c r="BO200" s="77">
        <f t="shared" si="42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4301051630</v>
      </c>
      <c r="D201" s="422">
        <v>4680115880092</v>
      </c>
      <c r="E201" s="42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81</v>
      </c>
      <c r="L201" s="37" t="s">
        <v>80</v>
      </c>
      <c r="M201" s="37"/>
      <c r="N201" s="36">
        <v>45</v>
      </c>
      <c r="O201" s="644" t="s">
        <v>340</v>
      </c>
      <c r="P201" s="424"/>
      <c r="Q201" s="424"/>
      <c r="R201" s="424"/>
      <c r="S201" s="425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8"/>
        <v>0</v>
      </c>
      <c r="Y201" s="40" t="str">
        <f t="shared" si="43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9"/>
        <v>0</v>
      </c>
      <c r="BM201" s="77">
        <f t="shared" si="40"/>
        <v>0</v>
      </c>
      <c r="BN201" s="77">
        <f t="shared" si="41"/>
        <v>0</v>
      </c>
      <c r="BO201" s="77">
        <f t="shared" si="42"/>
        <v>0</v>
      </c>
    </row>
    <row r="202" spans="1:67" ht="27" customHeight="1" x14ac:dyDescent="0.25">
      <c r="A202" s="61" t="s">
        <v>341</v>
      </c>
      <c r="B202" s="61" t="s">
        <v>342</v>
      </c>
      <c r="C202" s="35">
        <v>4301051631</v>
      </c>
      <c r="D202" s="422">
        <v>4680115880221</v>
      </c>
      <c r="E202" s="422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81</v>
      </c>
      <c r="L202" s="37" t="s">
        <v>80</v>
      </c>
      <c r="M202" s="37"/>
      <c r="N202" s="36">
        <v>45</v>
      </c>
      <c r="O202" s="645" t="s">
        <v>343</v>
      </c>
      <c r="P202" s="424"/>
      <c r="Q202" s="424"/>
      <c r="R202" s="424"/>
      <c r="S202" s="425"/>
      <c r="T202" s="38" t="s">
        <v>48</v>
      </c>
      <c r="U202" s="38" t="s">
        <v>48</v>
      </c>
      <c r="V202" s="39" t="s">
        <v>0</v>
      </c>
      <c r="W202" s="57">
        <v>0</v>
      </c>
      <c r="X202" s="54">
        <f t="shared" si="38"/>
        <v>0</v>
      </c>
      <c r="Y202" s="40" t="str">
        <f t="shared" si="43"/>
        <v/>
      </c>
      <c r="Z202" s="66" t="s">
        <v>48</v>
      </c>
      <c r="AA202" s="67" t="s">
        <v>48</v>
      </c>
      <c r="AE202" s="77"/>
      <c r="BB202" s="195" t="s">
        <v>67</v>
      </c>
      <c r="BL202" s="77">
        <f t="shared" si="39"/>
        <v>0</v>
      </c>
      <c r="BM202" s="77">
        <f t="shared" si="40"/>
        <v>0</v>
      </c>
      <c r="BN202" s="77">
        <f t="shared" si="41"/>
        <v>0</v>
      </c>
      <c r="BO202" s="77">
        <f t="shared" si="42"/>
        <v>0</v>
      </c>
    </row>
    <row r="203" spans="1:67" ht="16.5" customHeight="1" x14ac:dyDescent="0.25">
      <c r="A203" s="61" t="s">
        <v>344</v>
      </c>
      <c r="B203" s="61" t="s">
        <v>345</v>
      </c>
      <c r="C203" s="35">
        <v>4301051749</v>
      </c>
      <c r="D203" s="422">
        <v>4680115882942</v>
      </c>
      <c r="E203" s="422"/>
      <c r="F203" s="60">
        <v>0.3</v>
      </c>
      <c r="G203" s="36">
        <v>6</v>
      </c>
      <c r="H203" s="60">
        <v>1.8</v>
      </c>
      <c r="I203" s="60">
        <v>2.0720000000000001</v>
      </c>
      <c r="J203" s="36">
        <v>156</v>
      </c>
      <c r="K203" s="36" t="s">
        <v>81</v>
      </c>
      <c r="L203" s="37" t="s">
        <v>80</v>
      </c>
      <c r="M203" s="37"/>
      <c r="N203" s="36">
        <v>40</v>
      </c>
      <c r="O203" s="646" t="s">
        <v>346</v>
      </c>
      <c r="P203" s="424"/>
      <c r="Q203" s="424"/>
      <c r="R203" s="424"/>
      <c r="S203" s="425"/>
      <c r="T203" s="38" t="s">
        <v>48</v>
      </c>
      <c r="U203" s="38" t="s">
        <v>48</v>
      </c>
      <c r="V203" s="39" t="s">
        <v>0</v>
      </c>
      <c r="W203" s="57">
        <v>0</v>
      </c>
      <c r="X203" s="54">
        <f t="shared" si="38"/>
        <v>0</v>
      </c>
      <c r="Y203" s="40" t="str">
        <f t="shared" si="43"/>
        <v/>
      </c>
      <c r="Z203" s="66" t="s">
        <v>48</v>
      </c>
      <c r="AA203" s="67" t="s">
        <v>48</v>
      </c>
      <c r="AE203" s="77"/>
      <c r="BB203" s="196" t="s">
        <v>67</v>
      </c>
      <c r="BL203" s="77">
        <f t="shared" si="39"/>
        <v>0</v>
      </c>
      <c r="BM203" s="77">
        <f t="shared" si="40"/>
        <v>0</v>
      </c>
      <c r="BN203" s="77">
        <f t="shared" si="41"/>
        <v>0</v>
      </c>
      <c r="BO203" s="77">
        <f t="shared" si="42"/>
        <v>0</v>
      </c>
    </row>
    <row r="204" spans="1:67" ht="16.5" customHeight="1" x14ac:dyDescent="0.25">
      <c r="A204" s="61" t="s">
        <v>347</v>
      </c>
      <c r="B204" s="61" t="s">
        <v>348</v>
      </c>
      <c r="C204" s="35">
        <v>4301051753</v>
      </c>
      <c r="D204" s="422">
        <v>4680115880504</v>
      </c>
      <c r="E204" s="42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47" t="s">
        <v>349</v>
      </c>
      <c r="P204" s="424"/>
      <c r="Q204" s="424"/>
      <c r="R204" s="424"/>
      <c r="S204" s="425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si="38"/>
        <v>0</v>
      </c>
      <c r="Y204" s="40" t="str">
        <f t="shared" si="43"/>
        <v/>
      </c>
      <c r="Z204" s="66" t="s">
        <v>48</v>
      </c>
      <c r="AA204" s="67" t="s">
        <v>48</v>
      </c>
      <c r="AE204" s="77"/>
      <c r="BB204" s="197" t="s">
        <v>67</v>
      </c>
      <c r="BL204" s="77">
        <f t="shared" si="39"/>
        <v>0</v>
      </c>
      <c r="BM204" s="77">
        <f t="shared" si="40"/>
        <v>0</v>
      </c>
      <c r="BN204" s="77">
        <f t="shared" si="41"/>
        <v>0</v>
      </c>
      <c r="BO204" s="77">
        <f t="shared" si="42"/>
        <v>0</v>
      </c>
    </row>
    <row r="205" spans="1:67" ht="27" customHeight="1" x14ac:dyDescent="0.25">
      <c r="A205" s="61" t="s">
        <v>350</v>
      </c>
      <c r="B205" s="61" t="s">
        <v>351</v>
      </c>
      <c r="C205" s="35">
        <v>4301051410</v>
      </c>
      <c r="D205" s="422">
        <v>4680115882164</v>
      </c>
      <c r="E205" s="422"/>
      <c r="F205" s="60">
        <v>0.4</v>
      </c>
      <c r="G205" s="36">
        <v>6</v>
      </c>
      <c r="H205" s="60">
        <v>2.4</v>
      </c>
      <c r="I205" s="60">
        <v>2.6779999999999999</v>
      </c>
      <c r="J205" s="36">
        <v>156</v>
      </c>
      <c r="K205" s="36" t="s">
        <v>81</v>
      </c>
      <c r="L205" s="37" t="s">
        <v>140</v>
      </c>
      <c r="M205" s="37"/>
      <c r="N205" s="36">
        <v>40</v>
      </c>
      <c r="O20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24"/>
      <c r="Q205" s="424"/>
      <c r="R205" s="424"/>
      <c r="S205" s="425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38"/>
        <v>0</v>
      </c>
      <c r="Y205" s="40" t="str">
        <f t="shared" si="43"/>
        <v/>
      </c>
      <c r="Z205" s="66" t="s">
        <v>48</v>
      </c>
      <c r="AA205" s="67" t="s">
        <v>48</v>
      </c>
      <c r="AE205" s="77"/>
      <c r="BB205" s="198" t="s">
        <v>67</v>
      </c>
      <c r="BL205" s="77">
        <f t="shared" si="39"/>
        <v>0</v>
      </c>
      <c r="BM205" s="77">
        <f t="shared" si="40"/>
        <v>0</v>
      </c>
      <c r="BN205" s="77">
        <f t="shared" si="41"/>
        <v>0</v>
      </c>
      <c r="BO205" s="77">
        <f t="shared" si="42"/>
        <v>0</v>
      </c>
    </row>
    <row r="206" spans="1:67" x14ac:dyDescent="0.2">
      <c r="A206" s="412"/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3"/>
      <c r="O206" s="409" t="s">
        <v>43</v>
      </c>
      <c r="P206" s="410"/>
      <c r="Q206" s="410"/>
      <c r="R206" s="410"/>
      <c r="S206" s="410"/>
      <c r="T206" s="410"/>
      <c r="U206" s="411"/>
      <c r="V206" s="41" t="s">
        <v>42</v>
      </c>
      <c r="W206" s="42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2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412"/>
      <c r="B207" s="412"/>
      <c r="C207" s="412"/>
      <c r="D207" s="412"/>
      <c r="E207" s="412"/>
      <c r="F207" s="412"/>
      <c r="G207" s="412"/>
      <c r="H207" s="412"/>
      <c r="I207" s="412"/>
      <c r="J207" s="412"/>
      <c r="K207" s="412"/>
      <c r="L207" s="412"/>
      <c r="M207" s="412"/>
      <c r="N207" s="413"/>
      <c r="O207" s="409" t="s">
        <v>43</v>
      </c>
      <c r="P207" s="410"/>
      <c r="Q207" s="410"/>
      <c r="R207" s="410"/>
      <c r="S207" s="410"/>
      <c r="T207" s="410"/>
      <c r="U207" s="411"/>
      <c r="V207" s="41" t="s">
        <v>0</v>
      </c>
      <c r="W207" s="42">
        <f>IFERROR(SUM(W189:W205),"0")</f>
        <v>0</v>
      </c>
      <c r="X207" s="42">
        <f>IFERROR(SUM(X189:X205),"0")</f>
        <v>0</v>
      </c>
      <c r="Y207" s="41"/>
      <c r="Z207" s="65"/>
      <c r="AA207" s="65"/>
    </row>
    <row r="208" spans="1:67" ht="14.25" customHeight="1" x14ac:dyDescent="0.25">
      <c r="A208" s="429" t="s">
        <v>230</v>
      </c>
      <c r="B208" s="429"/>
      <c r="C208" s="429"/>
      <c r="D208" s="429"/>
      <c r="E208" s="429"/>
      <c r="F208" s="429"/>
      <c r="G208" s="429"/>
      <c r="H208" s="429"/>
      <c r="I208" s="429"/>
      <c r="J208" s="429"/>
      <c r="K208" s="429"/>
      <c r="L208" s="429"/>
      <c r="M208" s="429"/>
      <c r="N208" s="429"/>
      <c r="O208" s="429"/>
      <c r="P208" s="429"/>
      <c r="Q208" s="429"/>
      <c r="R208" s="429"/>
      <c r="S208" s="429"/>
      <c r="T208" s="429"/>
      <c r="U208" s="429"/>
      <c r="V208" s="429"/>
      <c r="W208" s="429"/>
      <c r="X208" s="429"/>
      <c r="Y208" s="429"/>
      <c r="Z208" s="64"/>
      <c r="AA208" s="64"/>
    </row>
    <row r="209" spans="1:67" ht="16.5" customHeight="1" x14ac:dyDescent="0.25">
      <c r="A209" s="61" t="s">
        <v>352</v>
      </c>
      <c r="B209" s="61" t="s">
        <v>353</v>
      </c>
      <c r="C209" s="35">
        <v>4301060404</v>
      </c>
      <c r="D209" s="422">
        <v>4680115882874</v>
      </c>
      <c r="E209" s="422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81</v>
      </c>
      <c r="L209" s="37" t="s">
        <v>80</v>
      </c>
      <c r="M209" s="37"/>
      <c r="N209" s="36">
        <v>40</v>
      </c>
      <c r="O209" s="634" t="s">
        <v>354</v>
      </c>
      <c r="P209" s="424"/>
      <c r="Q209" s="424"/>
      <c r="R209" s="424"/>
      <c r="S209" s="425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IFERROR(IF(X209=0,"",ROUNDUP(X209/H209,0)*0.00937),"")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t="16.5" customHeight="1" x14ac:dyDescent="0.25">
      <c r="A210" s="61" t="s">
        <v>352</v>
      </c>
      <c r="B210" s="61" t="s">
        <v>355</v>
      </c>
      <c r="C210" s="35">
        <v>4301060360</v>
      </c>
      <c r="D210" s="422">
        <v>4680115882874</v>
      </c>
      <c r="E210" s="422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81</v>
      </c>
      <c r="L210" s="37" t="s">
        <v>80</v>
      </c>
      <c r="M210" s="37"/>
      <c r="N210" s="36">
        <v>30</v>
      </c>
      <c r="O210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24"/>
      <c r="Q210" s="424"/>
      <c r="R210" s="424"/>
      <c r="S210" s="425"/>
      <c r="T210" s="38" t="s">
        <v>48</v>
      </c>
      <c r="U210" s="38" t="s">
        <v>48</v>
      </c>
      <c r="V210" s="39" t="s">
        <v>0</v>
      </c>
      <c r="W210" s="57">
        <v>0</v>
      </c>
      <c r="X210" s="54">
        <f>IFERROR(IF(W210="",0,CEILING((W210/$H210),1)*$H210),"")</f>
        <v>0</v>
      </c>
      <c r="Y210" s="40" t="str">
        <f>IFERROR(IF(X210=0,"",ROUNDUP(X210/H210,0)*0.00937),"")</f>
        <v/>
      </c>
      <c r="Z210" s="66" t="s">
        <v>48</v>
      </c>
      <c r="AA210" s="67" t="s">
        <v>48</v>
      </c>
      <c r="AE210" s="77"/>
      <c r="BB210" s="200" t="s">
        <v>67</v>
      </c>
      <c r="BL210" s="77">
        <f>IFERROR(W210*I210/H210,"0")</f>
        <v>0</v>
      </c>
      <c r="BM210" s="77">
        <f>IFERROR(X210*I210/H210,"0")</f>
        <v>0</v>
      </c>
      <c r="BN210" s="77">
        <f>IFERROR(1/J210*(W210/H210),"0")</f>
        <v>0</v>
      </c>
      <c r="BO210" s="77">
        <f>IFERROR(1/J210*(X210/H210),"0")</f>
        <v>0</v>
      </c>
    </row>
    <row r="211" spans="1:67" ht="27" customHeight="1" x14ac:dyDescent="0.25">
      <c r="A211" s="61" t="s">
        <v>356</v>
      </c>
      <c r="B211" s="61" t="s">
        <v>357</v>
      </c>
      <c r="C211" s="35">
        <v>4301060359</v>
      </c>
      <c r="D211" s="422">
        <v>4680115884434</v>
      </c>
      <c r="E211" s="422"/>
      <c r="F211" s="60">
        <v>0.8</v>
      </c>
      <c r="G211" s="36">
        <v>4</v>
      </c>
      <c r="H211" s="60">
        <v>3.2</v>
      </c>
      <c r="I211" s="60">
        <v>3.4660000000000002</v>
      </c>
      <c r="J211" s="36">
        <v>120</v>
      </c>
      <c r="K211" s="36" t="s">
        <v>81</v>
      </c>
      <c r="L211" s="37" t="s">
        <v>80</v>
      </c>
      <c r="M211" s="37"/>
      <c r="N211" s="36">
        <v>30</v>
      </c>
      <c r="O211" s="6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24"/>
      <c r="Q211" s="424"/>
      <c r="R211" s="424"/>
      <c r="S211" s="425"/>
      <c r="T211" s="38" t="s">
        <v>48</v>
      </c>
      <c r="U211" s="38" t="s">
        <v>48</v>
      </c>
      <c r="V211" s="39" t="s">
        <v>0</v>
      </c>
      <c r="W211" s="57">
        <v>0</v>
      </c>
      <c r="X211" s="54">
        <f>IFERROR(IF(W211="",0,CEILING((W211/$H211),1)*$H211),"")</f>
        <v>0</v>
      </c>
      <c r="Y211" s="40" t="str">
        <f>IFERROR(IF(X211=0,"",ROUNDUP(X211/H211,0)*0.00937),"")</f>
        <v/>
      </c>
      <c r="Z211" s="66" t="s">
        <v>48</v>
      </c>
      <c r="AA211" s="67" t="s">
        <v>48</v>
      </c>
      <c r="AE211" s="77"/>
      <c r="BB211" s="201" t="s">
        <v>67</v>
      </c>
      <c r="BL211" s="77">
        <f>IFERROR(W211*I211/H211,"0")</f>
        <v>0</v>
      </c>
      <c r="BM211" s="77">
        <f>IFERROR(X211*I211/H211,"0")</f>
        <v>0</v>
      </c>
      <c r="BN211" s="77">
        <f>IFERROR(1/J211*(W211/H211),"0")</f>
        <v>0</v>
      </c>
      <c r="BO211" s="77">
        <f>IFERROR(1/J211*(X211/H211),"0")</f>
        <v>0</v>
      </c>
    </row>
    <row r="212" spans="1:67" ht="27" customHeight="1" x14ac:dyDescent="0.25">
      <c r="A212" s="61" t="s">
        <v>358</v>
      </c>
      <c r="B212" s="61" t="s">
        <v>359</v>
      </c>
      <c r="C212" s="35">
        <v>4301060375</v>
      </c>
      <c r="D212" s="422">
        <v>4680115880818</v>
      </c>
      <c r="E212" s="422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81</v>
      </c>
      <c r="L212" s="37" t="s">
        <v>80</v>
      </c>
      <c r="M212" s="37"/>
      <c r="N212" s="36">
        <v>40</v>
      </c>
      <c r="O212" s="637" t="s">
        <v>360</v>
      </c>
      <c r="P212" s="424"/>
      <c r="Q212" s="424"/>
      <c r="R212" s="424"/>
      <c r="S212" s="425"/>
      <c r="T212" s="38" t="s">
        <v>48</v>
      </c>
      <c r="U212" s="38" t="s">
        <v>48</v>
      </c>
      <c r="V212" s="39" t="s">
        <v>0</v>
      </c>
      <c r="W212" s="57">
        <v>0</v>
      </c>
      <c r="X212" s="54">
        <f>IFERROR(IF(W212="",0,CEILING((W212/$H212),1)*$H212),"")</f>
        <v>0</v>
      </c>
      <c r="Y212" s="40" t="str">
        <f>IFERROR(IF(X212=0,"",ROUNDUP(X212/H212,0)*0.00753),"")</f>
        <v/>
      </c>
      <c r="Z212" s="66" t="s">
        <v>48</v>
      </c>
      <c r="AA212" s="67" t="s">
        <v>48</v>
      </c>
      <c r="AE212" s="77"/>
      <c r="BB212" s="202" t="s">
        <v>67</v>
      </c>
      <c r="BL212" s="77">
        <f>IFERROR(W212*I212/H212,"0")</f>
        <v>0</v>
      </c>
      <c r="BM212" s="77">
        <f>IFERROR(X212*I212/H212,"0")</f>
        <v>0</v>
      </c>
      <c r="BN212" s="77">
        <f>IFERROR(1/J212*(W212/H212),"0")</f>
        <v>0</v>
      </c>
      <c r="BO212" s="77">
        <f>IFERROR(1/J212*(X212/H212),"0")</f>
        <v>0</v>
      </c>
    </row>
    <row r="213" spans="1:67" ht="16.5" customHeight="1" x14ac:dyDescent="0.25">
      <c r="A213" s="61" t="s">
        <v>361</v>
      </c>
      <c r="B213" s="61" t="s">
        <v>362</v>
      </c>
      <c r="C213" s="35">
        <v>4301060389</v>
      </c>
      <c r="D213" s="422">
        <v>4680115880801</v>
      </c>
      <c r="E213" s="422"/>
      <c r="F213" s="60">
        <v>0.4</v>
      </c>
      <c r="G213" s="36">
        <v>6</v>
      </c>
      <c r="H213" s="60">
        <v>2.4</v>
      </c>
      <c r="I213" s="60">
        <v>2.6720000000000002</v>
      </c>
      <c r="J213" s="36">
        <v>156</v>
      </c>
      <c r="K213" s="36" t="s">
        <v>81</v>
      </c>
      <c r="L213" s="37" t="s">
        <v>140</v>
      </c>
      <c r="M213" s="37"/>
      <c r="N213" s="36">
        <v>40</v>
      </c>
      <c r="O213" s="638" t="s">
        <v>363</v>
      </c>
      <c r="P213" s="424"/>
      <c r="Q213" s="424"/>
      <c r="R213" s="424"/>
      <c r="S213" s="425"/>
      <c r="T213" s="38" t="s">
        <v>48</v>
      </c>
      <c r="U213" s="38" t="s">
        <v>48</v>
      </c>
      <c r="V213" s="39" t="s">
        <v>0</v>
      </c>
      <c r="W213" s="57">
        <v>0</v>
      </c>
      <c r="X213" s="54">
        <f>IFERROR(IF(W213="",0,CEILING((W213/$H213),1)*$H213),"")</f>
        <v>0</v>
      </c>
      <c r="Y213" s="40" t="str">
        <f>IFERROR(IF(X213=0,"",ROUNDUP(X213/H213,0)*0.00753),"")</f>
        <v/>
      </c>
      <c r="Z213" s="66" t="s">
        <v>48</v>
      </c>
      <c r="AA213" s="67" t="s">
        <v>48</v>
      </c>
      <c r="AE213" s="77"/>
      <c r="BB213" s="203" t="s">
        <v>67</v>
      </c>
      <c r="BL213" s="77">
        <f>IFERROR(W213*I213/H213,"0")</f>
        <v>0</v>
      </c>
      <c r="BM213" s="77">
        <f>IFERROR(X213*I213/H213,"0")</f>
        <v>0</v>
      </c>
      <c r="BN213" s="77">
        <f>IFERROR(1/J213*(W213/H213),"0")</f>
        <v>0</v>
      </c>
      <c r="BO213" s="77">
        <f>IFERROR(1/J213*(X213/H213),"0")</f>
        <v>0</v>
      </c>
    </row>
    <row r="214" spans="1:67" x14ac:dyDescent="0.2">
      <c r="A214" s="412"/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3"/>
      <c r="O214" s="409" t="s">
        <v>43</v>
      </c>
      <c r="P214" s="410"/>
      <c r="Q214" s="410"/>
      <c r="R214" s="410"/>
      <c r="S214" s="410"/>
      <c r="T214" s="410"/>
      <c r="U214" s="411"/>
      <c r="V214" s="41" t="s">
        <v>42</v>
      </c>
      <c r="W214" s="42">
        <f>IFERROR(W209/H209,"0")+IFERROR(W210/H210,"0")+IFERROR(W211/H211,"0")+IFERROR(W212/H212,"0")+IFERROR(W213/H213,"0")</f>
        <v>0</v>
      </c>
      <c r="X214" s="42">
        <f>IFERROR(X209/H209,"0")+IFERROR(X210/H210,"0")+IFERROR(X211/H211,"0")+IFERROR(X212/H212,"0")+IFERROR(X213/H213,"0")</f>
        <v>0</v>
      </c>
      <c r="Y214" s="42">
        <f>IFERROR(IF(Y209="",0,Y209),"0")+IFERROR(IF(Y210="",0,Y210),"0")+IFERROR(IF(Y211="",0,Y211),"0")+IFERROR(IF(Y212="",0,Y212),"0")+IFERROR(IF(Y213="",0,Y213),"0")</f>
        <v>0</v>
      </c>
      <c r="Z214" s="65"/>
      <c r="AA214" s="65"/>
    </row>
    <row r="215" spans="1:67" x14ac:dyDescent="0.2">
      <c r="A215" s="412"/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3"/>
      <c r="O215" s="409" t="s">
        <v>43</v>
      </c>
      <c r="P215" s="410"/>
      <c r="Q215" s="410"/>
      <c r="R215" s="410"/>
      <c r="S215" s="410"/>
      <c r="T215" s="410"/>
      <c r="U215" s="411"/>
      <c r="V215" s="41" t="s">
        <v>0</v>
      </c>
      <c r="W215" s="42">
        <f>IFERROR(SUM(W209:W213),"0")</f>
        <v>0</v>
      </c>
      <c r="X215" s="42">
        <f>IFERROR(SUM(X209:X213),"0")</f>
        <v>0</v>
      </c>
      <c r="Y215" s="41"/>
      <c r="Z215" s="65"/>
      <c r="AA215" s="65"/>
    </row>
    <row r="216" spans="1:67" ht="16.5" customHeight="1" x14ac:dyDescent="0.25">
      <c r="A216" s="459" t="s">
        <v>364</v>
      </c>
      <c r="B216" s="459"/>
      <c r="C216" s="459"/>
      <c r="D216" s="459"/>
      <c r="E216" s="459"/>
      <c r="F216" s="459"/>
      <c r="G216" s="459"/>
      <c r="H216" s="459"/>
      <c r="I216" s="459"/>
      <c r="J216" s="459"/>
      <c r="K216" s="459"/>
      <c r="L216" s="459"/>
      <c r="M216" s="459"/>
      <c r="N216" s="459"/>
      <c r="O216" s="459"/>
      <c r="P216" s="459"/>
      <c r="Q216" s="459"/>
      <c r="R216" s="459"/>
      <c r="S216" s="459"/>
      <c r="T216" s="459"/>
      <c r="U216" s="459"/>
      <c r="V216" s="459"/>
      <c r="W216" s="459"/>
      <c r="X216" s="459"/>
      <c r="Y216" s="459"/>
      <c r="Z216" s="63"/>
      <c r="AA216" s="63"/>
    </row>
    <row r="217" spans="1:67" ht="14.25" customHeight="1" x14ac:dyDescent="0.25">
      <c r="A217" s="429" t="s">
        <v>126</v>
      </c>
      <c r="B217" s="429"/>
      <c r="C217" s="429"/>
      <c r="D217" s="429"/>
      <c r="E217" s="429"/>
      <c r="F217" s="429"/>
      <c r="G217" s="429"/>
      <c r="H217" s="429"/>
      <c r="I217" s="429"/>
      <c r="J217" s="429"/>
      <c r="K217" s="429"/>
      <c r="L217" s="429"/>
      <c r="M217" s="429"/>
      <c r="N217" s="429"/>
      <c r="O217" s="429"/>
      <c r="P217" s="429"/>
      <c r="Q217" s="429"/>
      <c r="R217" s="429"/>
      <c r="S217" s="429"/>
      <c r="T217" s="429"/>
      <c r="U217" s="429"/>
      <c r="V217" s="429"/>
      <c r="W217" s="429"/>
      <c r="X217" s="429"/>
      <c r="Y217" s="429"/>
      <c r="Z217" s="64"/>
      <c r="AA217" s="64"/>
    </row>
    <row r="218" spans="1:67" ht="27" customHeight="1" x14ac:dyDescent="0.25">
      <c r="A218" s="61" t="s">
        <v>365</v>
      </c>
      <c r="B218" s="61" t="s">
        <v>366</v>
      </c>
      <c r="C218" s="35">
        <v>4301011717</v>
      </c>
      <c r="D218" s="422">
        <v>4680115884274</v>
      </c>
      <c r="E218" s="422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122</v>
      </c>
      <c r="L218" s="37" t="s">
        <v>121</v>
      </c>
      <c r="M218" s="37"/>
      <c r="N218" s="36">
        <v>55</v>
      </c>
      <c r="O21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24"/>
      <c r="Q218" s="424"/>
      <c r="R218" s="424"/>
      <c r="S218" s="425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ref="X218:X224" si="44">IFERROR(IF(W218="",0,CEILING((W218/$H218),1)*$H218),"")</f>
        <v>0</v>
      </c>
      <c r="Y218" s="40" t="str">
        <f>IFERROR(IF(X218=0,"",ROUNDUP(X218/H218,0)*0.02175),"")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ref="BL218:BL224" si="45">IFERROR(W218*I218/H218,"0")</f>
        <v>0</v>
      </c>
      <c r="BM218" s="77">
        <f t="shared" ref="BM218:BM224" si="46">IFERROR(X218*I218/H218,"0")</f>
        <v>0</v>
      </c>
      <c r="BN218" s="77">
        <f t="shared" ref="BN218:BN224" si="47">IFERROR(1/J218*(W218/H218),"0")</f>
        <v>0</v>
      </c>
      <c r="BO218" s="77">
        <f t="shared" ref="BO218:BO224" si="48">IFERROR(1/J218*(X218/H218),"0")</f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4301011719</v>
      </c>
      <c r="D219" s="422">
        <v>4680115884298</v>
      </c>
      <c r="E219" s="422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122</v>
      </c>
      <c r="L219" s="37" t="s">
        <v>121</v>
      </c>
      <c r="M219" s="37"/>
      <c r="N219" s="36">
        <v>55</v>
      </c>
      <c r="O219" s="6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24"/>
      <c r="Q219" s="424"/>
      <c r="R219" s="424"/>
      <c r="S219" s="425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4"/>
        <v>0</v>
      </c>
      <c r="Y219" s="40" t="str">
        <f>IFERROR(IF(X219=0,"",ROUNDUP(X219/H219,0)*0.02175),"")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5"/>
        <v>0</v>
      </c>
      <c r="BM219" s="77">
        <f t="shared" si="46"/>
        <v>0</v>
      </c>
      <c r="BN219" s="77">
        <f t="shared" si="47"/>
        <v>0</v>
      </c>
      <c r="BO219" s="77">
        <f t="shared" si="48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4301011733</v>
      </c>
      <c r="D220" s="422">
        <v>4680115884250</v>
      </c>
      <c r="E220" s="42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122</v>
      </c>
      <c r="L220" s="37" t="s">
        <v>140</v>
      </c>
      <c r="M220" s="37"/>
      <c r="N220" s="36">
        <v>55</v>
      </c>
      <c r="O220" s="6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24"/>
      <c r="Q220" s="424"/>
      <c r="R220" s="424"/>
      <c r="S220" s="425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44"/>
        <v>0</v>
      </c>
      <c r="Y220" s="40" t="str">
        <f>IFERROR(IF(X220=0,"",ROUNDUP(X220/H220,0)*0.02175),"")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5"/>
        <v>0</v>
      </c>
      <c r="BM220" s="77">
        <f t="shared" si="46"/>
        <v>0</v>
      </c>
      <c r="BN220" s="77">
        <f t="shared" si="47"/>
        <v>0</v>
      </c>
      <c r="BO220" s="77">
        <f t="shared" si="48"/>
        <v>0</v>
      </c>
    </row>
    <row r="221" spans="1:67" ht="27" customHeight="1" x14ac:dyDescent="0.25">
      <c r="A221" s="61" t="s">
        <v>371</v>
      </c>
      <c r="B221" s="61" t="s">
        <v>372</v>
      </c>
      <c r="C221" s="35">
        <v>4301011718</v>
      </c>
      <c r="D221" s="422">
        <v>4680115884281</v>
      </c>
      <c r="E221" s="422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24"/>
      <c r="Q221" s="424"/>
      <c r="R221" s="424"/>
      <c r="S221" s="425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44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5"/>
        <v>0</v>
      </c>
      <c r="BM221" s="77">
        <f t="shared" si="46"/>
        <v>0</v>
      </c>
      <c r="BN221" s="77">
        <f t="shared" si="47"/>
        <v>0</v>
      </c>
      <c r="BO221" s="77">
        <f t="shared" si="48"/>
        <v>0</v>
      </c>
    </row>
    <row r="222" spans="1:67" ht="27" customHeight="1" x14ac:dyDescent="0.25">
      <c r="A222" s="61" t="s">
        <v>373</v>
      </c>
      <c r="B222" s="61" t="s">
        <v>374</v>
      </c>
      <c r="C222" s="35">
        <v>4301011720</v>
      </c>
      <c r="D222" s="422">
        <v>4680115884199</v>
      </c>
      <c r="E222" s="422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81</v>
      </c>
      <c r="L222" s="37" t="s">
        <v>121</v>
      </c>
      <c r="M222" s="37"/>
      <c r="N222" s="36">
        <v>55</v>
      </c>
      <c r="O222" s="6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24"/>
      <c r="Q222" s="424"/>
      <c r="R222" s="424"/>
      <c r="S222" s="425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44"/>
        <v>0</v>
      </c>
      <c r="Y222" s="40" t="str">
        <f>IFERROR(IF(X222=0,"",ROUNDUP(X222/H222,0)*0.00937),"")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5"/>
        <v>0</v>
      </c>
      <c r="BM222" s="77">
        <f t="shared" si="46"/>
        <v>0</v>
      </c>
      <c r="BN222" s="77">
        <f t="shared" si="47"/>
        <v>0</v>
      </c>
      <c r="BO222" s="77">
        <f t="shared" si="48"/>
        <v>0</v>
      </c>
    </row>
    <row r="223" spans="1:67" ht="27" customHeight="1" x14ac:dyDescent="0.25">
      <c r="A223" s="61" t="s">
        <v>375</v>
      </c>
      <c r="B223" s="61" t="s">
        <v>376</v>
      </c>
      <c r="C223" s="35">
        <v>4301011716</v>
      </c>
      <c r="D223" s="422">
        <v>4680115884267</v>
      </c>
      <c r="E223" s="42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81</v>
      </c>
      <c r="L223" s="37" t="s">
        <v>121</v>
      </c>
      <c r="M223" s="37"/>
      <c r="N223" s="36">
        <v>55</v>
      </c>
      <c r="O223" s="6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24"/>
      <c r="Q223" s="424"/>
      <c r="R223" s="424"/>
      <c r="S223" s="425"/>
      <c r="T223" s="38" t="s">
        <v>48</v>
      </c>
      <c r="U223" s="38" t="s">
        <v>48</v>
      </c>
      <c r="V223" s="39" t="s">
        <v>0</v>
      </c>
      <c r="W223" s="57">
        <v>0</v>
      </c>
      <c r="X223" s="54">
        <f t="shared" si="44"/>
        <v>0</v>
      </c>
      <c r="Y223" s="40" t="str">
        <f>IFERROR(IF(X223=0,"",ROUNDUP(X223/H223,0)*0.00937),"")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 t="shared" si="45"/>
        <v>0</v>
      </c>
      <c r="BM223" s="77">
        <f t="shared" si="46"/>
        <v>0</v>
      </c>
      <c r="BN223" s="77">
        <f t="shared" si="47"/>
        <v>0</v>
      </c>
      <c r="BO223" s="77">
        <f t="shared" si="48"/>
        <v>0</v>
      </c>
    </row>
    <row r="224" spans="1:67" ht="27" customHeight="1" x14ac:dyDescent="0.25">
      <c r="A224" s="61" t="s">
        <v>377</v>
      </c>
      <c r="B224" s="61" t="s">
        <v>378</v>
      </c>
      <c r="C224" s="35">
        <v>4301011593</v>
      </c>
      <c r="D224" s="422">
        <v>4680115882973</v>
      </c>
      <c r="E224" s="422"/>
      <c r="F224" s="60">
        <v>0.7</v>
      </c>
      <c r="G224" s="36">
        <v>6</v>
      </c>
      <c r="H224" s="60">
        <v>4.2</v>
      </c>
      <c r="I224" s="60">
        <v>4.5599999999999996</v>
      </c>
      <c r="J224" s="36">
        <v>104</v>
      </c>
      <c r="K224" s="36" t="s">
        <v>122</v>
      </c>
      <c r="L224" s="37" t="s">
        <v>121</v>
      </c>
      <c r="M224" s="37"/>
      <c r="N224" s="36">
        <v>55</v>
      </c>
      <c r="O224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24"/>
      <c r="Q224" s="424"/>
      <c r="R224" s="424"/>
      <c r="S224" s="425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si="44"/>
        <v>0</v>
      </c>
      <c r="Y224" s="40" t="str">
        <f>IFERROR(IF(X224=0,"",ROUNDUP(X224/H224,0)*0.01196),"")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 t="shared" si="45"/>
        <v>0</v>
      </c>
      <c r="BM224" s="77">
        <f t="shared" si="46"/>
        <v>0</v>
      </c>
      <c r="BN224" s="77">
        <f t="shared" si="47"/>
        <v>0</v>
      </c>
      <c r="BO224" s="77">
        <f t="shared" si="48"/>
        <v>0</v>
      </c>
    </row>
    <row r="225" spans="1:67" x14ac:dyDescent="0.2">
      <c r="A225" s="412"/>
      <c r="B225" s="412"/>
      <c r="C225" s="412"/>
      <c r="D225" s="412"/>
      <c r="E225" s="412"/>
      <c r="F225" s="412"/>
      <c r="G225" s="412"/>
      <c r="H225" s="412"/>
      <c r="I225" s="412"/>
      <c r="J225" s="412"/>
      <c r="K225" s="412"/>
      <c r="L225" s="412"/>
      <c r="M225" s="412"/>
      <c r="N225" s="413"/>
      <c r="O225" s="409" t="s">
        <v>43</v>
      </c>
      <c r="P225" s="410"/>
      <c r="Q225" s="410"/>
      <c r="R225" s="410"/>
      <c r="S225" s="410"/>
      <c r="T225" s="410"/>
      <c r="U225" s="411"/>
      <c r="V225" s="41" t="s">
        <v>42</v>
      </c>
      <c r="W225" s="42">
        <f>IFERROR(W218/H218,"0")+IFERROR(W219/H219,"0")+IFERROR(W220/H220,"0")+IFERROR(W221/H221,"0")+IFERROR(W222/H222,"0")+IFERROR(W223/H223,"0")+IFERROR(W224/H224,"0")</f>
        <v>0</v>
      </c>
      <c r="X225" s="42">
        <f>IFERROR(X218/H218,"0")+IFERROR(X219/H219,"0")+IFERROR(X220/H220,"0")+IFERROR(X221/H221,"0")+IFERROR(X222/H222,"0")+IFERROR(X223/H223,"0")+IFERROR(X224/H224,"0")</f>
        <v>0</v>
      </c>
      <c r="Y225" s="42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5"/>
      <c r="AA225" s="65"/>
    </row>
    <row r="226" spans="1:67" x14ac:dyDescent="0.2">
      <c r="A226" s="412"/>
      <c r="B226" s="412"/>
      <c r="C226" s="412"/>
      <c r="D226" s="412"/>
      <c r="E226" s="412"/>
      <c r="F226" s="412"/>
      <c r="G226" s="412"/>
      <c r="H226" s="412"/>
      <c r="I226" s="412"/>
      <c r="J226" s="412"/>
      <c r="K226" s="412"/>
      <c r="L226" s="412"/>
      <c r="M226" s="412"/>
      <c r="N226" s="413"/>
      <c r="O226" s="409" t="s">
        <v>43</v>
      </c>
      <c r="P226" s="410"/>
      <c r="Q226" s="410"/>
      <c r="R226" s="410"/>
      <c r="S226" s="410"/>
      <c r="T226" s="410"/>
      <c r="U226" s="411"/>
      <c r="V226" s="41" t="s">
        <v>0</v>
      </c>
      <c r="W226" s="42">
        <f>IFERROR(SUM(W218:W224),"0")</f>
        <v>0</v>
      </c>
      <c r="X226" s="42">
        <f>IFERROR(SUM(X218:X224),"0")</f>
        <v>0</v>
      </c>
      <c r="Y226" s="41"/>
      <c r="Z226" s="65"/>
      <c r="AA226" s="65"/>
    </row>
    <row r="227" spans="1:67" ht="14.25" customHeight="1" x14ac:dyDescent="0.25">
      <c r="A227" s="429" t="s">
        <v>77</v>
      </c>
      <c r="B227" s="429"/>
      <c r="C227" s="429"/>
      <c r="D227" s="429"/>
      <c r="E227" s="429"/>
      <c r="F227" s="429"/>
      <c r="G227" s="429"/>
      <c r="H227" s="429"/>
      <c r="I227" s="429"/>
      <c r="J227" s="429"/>
      <c r="K227" s="429"/>
      <c r="L227" s="429"/>
      <c r="M227" s="429"/>
      <c r="N227" s="429"/>
      <c r="O227" s="429"/>
      <c r="P227" s="429"/>
      <c r="Q227" s="429"/>
      <c r="R227" s="429"/>
      <c r="S227" s="429"/>
      <c r="T227" s="429"/>
      <c r="U227" s="429"/>
      <c r="V227" s="429"/>
      <c r="W227" s="429"/>
      <c r="X227" s="429"/>
      <c r="Y227" s="429"/>
      <c r="Z227" s="64"/>
      <c r="AA227" s="64"/>
    </row>
    <row r="228" spans="1:67" ht="27" customHeight="1" x14ac:dyDescent="0.25">
      <c r="A228" s="61" t="s">
        <v>379</v>
      </c>
      <c r="B228" s="61" t="s">
        <v>380</v>
      </c>
      <c r="C228" s="35">
        <v>4301031305</v>
      </c>
      <c r="D228" s="422">
        <v>4607091389845</v>
      </c>
      <c r="E228" s="422"/>
      <c r="F228" s="60">
        <v>0.35</v>
      </c>
      <c r="G228" s="36">
        <v>6</v>
      </c>
      <c r="H228" s="60">
        <v>2.1</v>
      </c>
      <c r="I228" s="60">
        <v>2.2000000000000002</v>
      </c>
      <c r="J228" s="36">
        <v>234</v>
      </c>
      <c r="K228" s="36" t="s">
        <v>84</v>
      </c>
      <c r="L228" s="37" t="s">
        <v>80</v>
      </c>
      <c r="M228" s="37"/>
      <c r="N228" s="36">
        <v>40</v>
      </c>
      <c r="O228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24"/>
      <c r="Q228" s="424"/>
      <c r="R228" s="424"/>
      <c r="S228" s="425"/>
      <c r="T228" s="38" t="s">
        <v>48</v>
      </c>
      <c r="U228" s="38" t="s">
        <v>48</v>
      </c>
      <c r="V228" s="39" t="s">
        <v>0</v>
      </c>
      <c r="W228" s="57">
        <v>0</v>
      </c>
      <c r="X228" s="54">
        <f>IFERROR(IF(W228="",0,CEILING((W228/$H228),1)*$H228),"")</f>
        <v>0</v>
      </c>
      <c r="Y228" s="40" t="str">
        <f>IFERROR(IF(X228=0,"",ROUNDUP(X228/H228,0)*0.00502),"")</f>
        <v/>
      </c>
      <c r="Z228" s="66" t="s">
        <v>48</v>
      </c>
      <c r="AA228" s="67" t="s">
        <v>48</v>
      </c>
      <c r="AE228" s="77"/>
      <c r="BB228" s="211" t="s">
        <v>67</v>
      </c>
      <c r="BL228" s="77">
        <f>IFERROR(W228*I228/H228,"0")</f>
        <v>0</v>
      </c>
      <c r="BM228" s="77">
        <f>IFERROR(X228*I228/H228,"0")</f>
        <v>0</v>
      </c>
      <c r="BN228" s="77">
        <f>IFERROR(1/J228*(W228/H228),"0")</f>
        <v>0</v>
      </c>
      <c r="BO228" s="77">
        <f>IFERROR(1/J228*(X228/H228),"0")</f>
        <v>0</v>
      </c>
    </row>
    <row r="229" spans="1:67" ht="27" customHeight="1" x14ac:dyDescent="0.25">
      <c r="A229" s="61" t="s">
        <v>381</v>
      </c>
      <c r="B229" s="61" t="s">
        <v>382</v>
      </c>
      <c r="C229" s="35">
        <v>4301031306</v>
      </c>
      <c r="D229" s="422">
        <v>4680115882881</v>
      </c>
      <c r="E229" s="422"/>
      <c r="F229" s="60">
        <v>0.28000000000000003</v>
      </c>
      <c r="G229" s="36">
        <v>6</v>
      </c>
      <c r="H229" s="60">
        <v>1.68</v>
      </c>
      <c r="I229" s="60">
        <v>1.81</v>
      </c>
      <c r="J229" s="36">
        <v>234</v>
      </c>
      <c r="K229" s="36" t="s">
        <v>84</v>
      </c>
      <c r="L229" s="37" t="s">
        <v>80</v>
      </c>
      <c r="M229" s="37"/>
      <c r="N229" s="36">
        <v>40</v>
      </c>
      <c r="O229" s="62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24"/>
      <c r="Q229" s="424"/>
      <c r="R229" s="424"/>
      <c r="S229" s="425"/>
      <c r="T229" s="38" t="s">
        <v>48</v>
      </c>
      <c r="U229" s="38" t="s">
        <v>48</v>
      </c>
      <c r="V229" s="39" t="s">
        <v>0</v>
      </c>
      <c r="W229" s="57">
        <v>0</v>
      </c>
      <c r="X229" s="54">
        <f>IFERROR(IF(W229="",0,CEILING((W229/$H229),1)*$H229),"")</f>
        <v>0</v>
      </c>
      <c r="Y229" s="40" t="str">
        <f>IFERROR(IF(X229=0,"",ROUNDUP(X229/H229,0)*0.00502),"")</f>
        <v/>
      </c>
      <c r="Z229" s="66" t="s">
        <v>48</v>
      </c>
      <c r="AA229" s="67" t="s">
        <v>48</v>
      </c>
      <c r="AE229" s="77"/>
      <c r="BB229" s="212" t="s">
        <v>67</v>
      </c>
      <c r="BL229" s="77">
        <f>IFERROR(W229*I229/H229,"0")</f>
        <v>0</v>
      </c>
      <c r="BM229" s="77">
        <f>IFERROR(X229*I229/H229,"0")</f>
        <v>0</v>
      </c>
      <c r="BN229" s="77">
        <f>IFERROR(1/J229*(W229/H229),"0")</f>
        <v>0</v>
      </c>
      <c r="BO229" s="77">
        <f>IFERROR(1/J229*(X229/H229),"0")</f>
        <v>0</v>
      </c>
    </row>
    <row r="230" spans="1:67" x14ac:dyDescent="0.2">
      <c r="A230" s="412"/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3"/>
      <c r="O230" s="409" t="s">
        <v>43</v>
      </c>
      <c r="P230" s="410"/>
      <c r="Q230" s="410"/>
      <c r="R230" s="410"/>
      <c r="S230" s="410"/>
      <c r="T230" s="410"/>
      <c r="U230" s="411"/>
      <c r="V230" s="41" t="s">
        <v>42</v>
      </c>
      <c r="W230" s="42">
        <f>IFERROR(W228/H228,"0")+IFERROR(W229/H229,"0")</f>
        <v>0</v>
      </c>
      <c r="X230" s="42">
        <f>IFERROR(X228/H228,"0")+IFERROR(X229/H229,"0")</f>
        <v>0</v>
      </c>
      <c r="Y230" s="42">
        <f>IFERROR(IF(Y228="",0,Y228),"0")+IFERROR(IF(Y229="",0,Y229),"0")</f>
        <v>0</v>
      </c>
      <c r="Z230" s="65"/>
      <c r="AA230" s="65"/>
    </row>
    <row r="231" spans="1:67" x14ac:dyDescent="0.2">
      <c r="A231" s="412"/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3"/>
      <c r="O231" s="409" t="s">
        <v>43</v>
      </c>
      <c r="P231" s="410"/>
      <c r="Q231" s="410"/>
      <c r="R231" s="410"/>
      <c r="S231" s="410"/>
      <c r="T231" s="410"/>
      <c r="U231" s="411"/>
      <c r="V231" s="41" t="s">
        <v>0</v>
      </c>
      <c r="W231" s="42">
        <f>IFERROR(SUM(W228:W229),"0")</f>
        <v>0</v>
      </c>
      <c r="X231" s="42">
        <f>IFERROR(SUM(X228:X229),"0")</f>
        <v>0</v>
      </c>
      <c r="Y231" s="41"/>
      <c r="Z231" s="65"/>
      <c r="AA231" s="65"/>
    </row>
    <row r="232" spans="1:67" ht="16.5" customHeight="1" x14ac:dyDescent="0.25">
      <c r="A232" s="459" t="s">
        <v>383</v>
      </c>
      <c r="B232" s="459"/>
      <c r="C232" s="459"/>
      <c r="D232" s="459"/>
      <c r="E232" s="459"/>
      <c r="F232" s="459"/>
      <c r="G232" s="459"/>
      <c r="H232" s="459"/>
      <c r="I232" s="459"/>
      <c r="J232" s="459"/>
      <c r="K232" s="459"/>
      <c r="L232" s="459"/>
      <c r="M232" s="459"/>
      <c r="N232" s="459"/>
      <c r="O232" s="459"/>
      <c r="P232" s="459"/>
      <c r="Q232" s="459"/>
      <c r="R232" s="459"/>
      <c r="S232" s="459"/>
      <c r="T232" s="459"/>
      <c r="U232" s="459"/>
      <c r="V232" s="459"/>
      <c r="W232" s="459"/>
      <c r="X232" s="459"/>
      <c r="Y232" s="459"/>
      <c r="Z232" s="63"/>
      <c r="AA232" s="63"/>
    </row>
    <row r="233" spans="1:67" ht="14.25" customHeight="1" x14ac:dyDescent="0.25">
      <c r="A233" s="429" t="s">
        <v>126</v>
      </c>
      <c r="B233" s="429"/>
      <c r="C233" s="429"/>
      <c r="D233" s="429"/>
      <c r="E233" s="429"/>
      <c r="F233" s="429"/>
      <c r="G233" s="429"/>
      <c r="H233" s="429"/>
      <c r="I233" s="429"/>
      <c r="J233" s="429"/>
      <c r="K233" s="429"/>
      <c r="L233" s="429"/>
      <c r="M233" s="429"/>
      <c r="N233" s="429"/>
      <c r="O233" s="429"/>
      <c r="P233" s="429"/>
      <c r="Q233" s="429"/>
      <c r="R233" s="429"/>
      <c r="S233" s="429"/>
      <c r="T233" s="429"/>
      <c r="U233" s="429"/>
      <c r="V233" s="429"/>
      <c r="W233" s="429"/>
      <c r="X233" s="429"/>
      <c r="Y233" s="429"/>
      <c r="Z233" s="64"/>
      <c r="AA233" s="64"/>
    </row>
    <row r="234" spans="1:67" ht="27" customHeight="1" x14ac:dyDescent="0.25">
      <c r="A234" s="61" t="s">
        <v>384</v>
      </c>
      <c r="B234" s="61" t="s">
        <v>385</v>
      </c>
      <c r="C234" s="35">
        <v>4301011826</v>
      </c>
      <c r="D234" s="422">
        <v>4680115884137</v>
      </c>
      <c r="E234" s="422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24"/>
      <c r="Q234" s="424"/>
      <c r="R234" s="424"/>
      <c r="S234" s="425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39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ref="BL234:BL239" si="50">IFERROR(W234*I234/H234,"0")</f>
        <v>0</v>
      </c>
      <c r="BM234" s="77">
        <f t="shared" ref="BM234:BM239" si="51">IFERROR(X234*I234/H234,"0")</f>
        <v>0</v>
      </c>
      <c r="BN234" s="77">
        <f t="shared" ref="BN234:BN239" si="52">IFERROR(1/J234*(W234/H234),"0")</f>
        <v>0</v>
      </c>
      <c r="BO234" s="77">
        <f t="shared" ref="BO234:BO239" si="53">IFERROR(1/J234*(X234/H234),"0")</f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4301011724</v>
      </c>
      <c r="D235" s="422">
        <v>4680115884236</v>
      </c>
      <c r="E235" s="422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6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24"/>
      <c r="Q235" s="424"/>
      <c r="R235" s="424"/>
      <c r="S235" s="42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388</v>
      </c>
      <c r="B236" s="61" t="s">
        <v>389</v>
      </c>
      <c r="C236" s="35">
        <v>4301011721</v>
      </c>
      <c r="D236" s="422">
        <v>4680115884175</v>
      </c>
      <c r="E236" s="422"/>
      <c r="F236" s="60">
        <v>1.45</v>
      </c>
      <c r="G236" s="36">
        <v>8</v>
      </c>
      <c r="H236" s="60">
        <v>11.6</v>
      </c>
      <c r="I236" s="60">
        <v>12.08</v>
      </c>
      <c r="J236" s="36">
        <v>56</v>
      </c>
      <c r="K236" s="36" t="s">
        <v>122</v>
      </c>
      <c r="L236" s="37" t="s">
        <v>121</v>
      </c>
      <c r="M236" s="37"/>
      <c r="N236" s="36">
        <v>55</v>
      </c>
      <c r="O236" s="6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24"/>
      <c r="Q236" s="424"/>
      <c r="R236" s="424"/>
      <c r="S236" s="42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390</v>
      </c>
      <c r="B237" s="61" t="s">
        <v>391</v>
      </c>
      <c r="C237" s="35">
        <v>4301011824</v>
      </c>
      <c r="D237" s="422">
        <v>4680115884144</v>
      </c>
      <c r="E237" s="422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24"/>
      <c r="Q237" s="424"/>
      <c r="R237" s="424"/>
      <c r="S237" s="42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392</v>
      </c>
      <c r="B238" s="61" t="s">
        <v>393</v>
      </c>
      <c r="C238" s="35">
        <v>4301011726</v>
      </c>
      <c r="D238" s="422">
        <v>4680115884182</v>
      </c>
      <c r="E238" s="422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6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24"/>
      <c r="Q238" s="424"/>
      <c r="R238" s="424"/>
      <c r="S238" s="42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4301011722</v>
      </c>
      <c r="D239" s="422">
        <v>4680115884205</v>
      </c>
      <c r="E239" s="422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24"/>
      <c r="Q239" s="424"/>
      <c r="R239" s="424"/>
      <c r="S239" s="42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x14ac:dyDescent="0.2">
      <c r="A240" s="412"/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3"/>
      <c r="O240" s="409" t="s">
        <v>43</v>
      </c>
      <c r="P240" s="410"/>
      <c r="Q240" s="410"/>
      <c r="R240" s="410"/>
      <c r="S240" s="410"/>
      <c r="T240" s="410"/>
      <c r="U240" s="411"/>
      <c r="V240" s="41" t="s">
        <v>42</v>
      </c>
      <c r="W240" s="42">
        <f>IFERROR(W234/H234,"0")+IFERROR(W235/H235,"0")+IFERROR(W236/H236,"0")+IFERROR(W237/H237,"0")+IFERROR(W238/H238,"0")+IFERROR(W239/H239,"0")</f>
        <v>0</v>
      </c>
      <c r="X240" s="42">
        <f>IFERROR(X234/H234,"0")+IFERROR(X235/H235,"0")+IFERROR(X236/H236,"0")+IFERROR(X237/H237,"0")+IFERROR(X238/H238,"0")+IFERROR(X239/H239,"0")</f>
        <v>0</v>
      </c>
      <c r="Y240" s="42">
        <f>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12"/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3"/>
      <c r="O241" s="409" t="s">
        <v>43</v>
      </c>
      <c r="P241" s="410"/>
      <c r="Q241" s="410"/>
      <c r="R241" s="410"/>
      <c r="S241" s="410"/>
      <c r="T241" s="410"/>
      <c r="U241" s="411"/>
      <c r="V241" s="41" t="s">
        <v>0</v>
      </c>
      <c r="W241" s="42">
        <f>IFERROR(SUM(W234:W239),"0")</f>
        <v>0</v>
      </c>
      <c r="X241" s="42">
        <f>IFERROR(SUM(X234:X239),"0")</f>
        <v>0</v>
      </c>
      <c r="Y241" s="41"/>
      <c r="Z241" s="65"/>
      <c r="AA241" s="65"/>
    </row>
    <row r="242" spans="1:67" ht="16.5" customHeight="1" x14ac:dyDescent="0.25">
      <c r="A242" s="459" t="s">
        <v>396</v>
      </c>
      <c r="B242" s="459"/>
      <c r="C242" s="459"/>
      <c r="D242" s="459"/>
      <c r="E242" s="459"/>
      <c r="F242" s="459"/>
      <c r="G242" s="459"/>
      <c r="H242" s="459"/>
      <c r="I242" s="459"/>
      <c r="J242" s="459"/>
      <c r="K242" s="459"/>
      <c r="L242" s="459"/>
      <c r="M242" s="459"/>
      <c r="N242" s="459"/>
      <c r="O242" s="459"/>
      <c r="P242" s="459"/>
      <c r="Q242" s="459"/>
      <c r="R242" s="459"/>
      <c r="S242" s="459"/>
      <c r="T242" s="459"/>
      <c r="U242" s="459"/>
      <c r="V242" s="459"/>
      <c r="W242" s="459"/>
      <c r="X242" s="459"/>
      <c r="Y242" s="459"/>
      <c r="Z242" s="63"/>
      <c r="AA242" s="63"/>
    </row>
    <row r="243" spans="1:67" ht="14.25" customHeight="1" x14ac:dyDescent="0.25">
      <c r="A243" s="429" t="s">
        <v>126</v>
      </c>
      <c r="B243" s="429"/>
      <c r="C243" s="429"/>
      <c r="D243" s="429"/>
      <c r="E243" s="429"/>
      <c r="F243" s="429"/>
      <c r="G243" s="429"/>
      <c r="H243" s="429"/>
      <c r="I243" s="429"/>
      <c r="J243" s="429"/>
      <c r="K243" s="429"/>
      <c r="L243" s="429"/>
      <c r="M243" s="429"/>
      <c r="N243" s="429"/>
      <c r="O243" s="429"/>
      <c r="P243" s="429"/>
      <c r="Q243" s="429"/>
      <c r="R243" s="429"/>
      <c r="S243" s="429"/>
      <c r="T243" s="429"/>
      <c r="U243" s="429"/>
      <c r="V243" s="429"/>
      <c r="W243" s="429"/>
      <c r="X243" s="429"/>
      <c r="Y243" s="429"/>
      <c r="Z243" s="64"/>
      <c r="AA243" s="64"/>
    </row>
    <row r="244" spans="1:67" ht="27" customHeight="1" x14ac:dyDescent="0.25">
      <c r="A244" s="61" t="s">
        <v>397</v>
      </c>
      <c r="B244" s="61" t="s">
        <v>398</v>
      </c>
      <c r="C244" s="35">
        <v>4301012016</v>
      </c>
      <c r="D244" s="422">
        <v>4680115885554</v>
      </c>
      <c r="E244" s="422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140</v>
      </c>
      <c r="M244" s="37"/>
      <c r="N244" s="36">
        <v>55</v>
      </c>
      <c r="O244" s="616" t="s">
        <v>399</v>
      </c>
      <c r="P244" s="424"/>
      <c r="Q244" s="424"/>
      <c r="R244" s="424"/>
      <c r="S244" s="42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ref="X244:X253" si="54"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ref="BL244:BL253" si="55">IFERROR(W244*I244/H244,"0")</f>
        <v>0</v>
      </c>
      <c r="BM244" s="77">
        <f t="shared" ref="BM244:BM253" si="56">IFERROR(X244*I244/H244,"0")</f>
        <v>0</v>
      </c>
      <c r="BN244" s="77">
        <f t="shared" ref="BN244:BN253" si="57">IFERROR(1/J244*(W244/H244),"0")</f>
        <v>0</v>
      </c>
      <c r="BO244" s="77">
        <f t="shared" ref="BO244:BO253" si="58">IFERROR(1/J244*(X244/H244),"0")</f>
        <v>0</v>
      </c>
    </row>
    <row r="245" spans="1:67" ht="27" customHeight="1" x14ac:dyDescent="0.25">
      <c r="A245" s="61" t="s">
        <v>400</v>
      </c>
      <c r="B245" s="61" t="s">
        <v>401</v>
      </c>
      <c r="C245" s="35">
        <v>4301011347</v>
      </c>
      <c r="D245" s="422">
        <v>4607091386073</v>
      </c>
      <c r="E245" s="422"/>
      <c r="F245" s="60">
        <v>0.9</v>
      </c>
      <c r="G245" s="36">
        <v>10</v>
      </c>
      <c r="H245" s="60">
        <v>9</v>
      </c>
      <c r="I245" s="60">
        <v>9.6300000000000008</v>
      </c>
      <c r="J245" s="36">
        <v>56</v>
      </c>
      <c r="K245" s="36" t="s">
        <v>122</v>
      </c>
      <c r="L245" s="37" t="s">
        <v>121</v>
      </c>
      <c r="M245" s="37"/>
      <c r="N245" s="36">
        <v>31</v>
      </c>
      <c r="O245" s="6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24"/>
      <c r="Q245" s="424"/>
      <c r="R245" s="424"/>
      <c r="S245" s="42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4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5"/>
        <v>0</v>
      </c>
      <c r="BM245" s="77">
        <f t="shared" si="56"/>
        <v>0</v>
      </c>
      <c r="BN245" s="77">
        <f t="shared" si="57"/>
        <v>0</v>
      </c>
      <c r="BO245" s="77">
        <f t="shared" si="58"/>
        <v>0</v>
      </c>
    </row>
    <row r="246" spans="1:67" ht="27" customHeight="1" x14ac:dyDescent="0.25">
      <c r="A246" s="61" t="s">
        <v>402</v>
      </c>
      <c r="B246" s="61" t="s">
        <v>403</v>
      </c>
      <c r="C246" s="35">
        <v>4301012024</v>
      </c>
      <c r="D246" s="422">
        <v>4680115885615</v>
      </c>
      <c r="E246" s="422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122</v>
      </c>
      <c r="L246" s="37" t="s">
        <v>140</v>
      </c>
      <c r="M246" s="37"/>
      <c r="N246" s="36">
        <v>55</v>
      </c>
      <c r="O246" s="618" t="s">
        <v>404</v>
      </c>
      <c r="P246" s="424"/>
      <c r="Q246" s="424"/>
      <c r="R246" s="424"/>
      <c r="S246" s="42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4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5"/>
        <v>0</v>
      </c>
      <c r="BM246" s="77">
        <f t="shared" si="56"/>
        <v>0</v>
      </c>
      <c r="BN246" s="77">
        <f t="shared" si="57"/>
        <v>0</v>
      </c>
      <c r="BO246" s="77">
        <f t="shared" si="58"/>
        <v>0</v>
      </c>
    </row>
    <row r="247" spans="1:67" ht="27" customHeight="1" x14ac:dyDescent="0.25">
      <c r="A247" s="61" t="s">
        <v>405</v>
      </c>
      <c r="B247" s="61" t="s">
        <v>406</v>
      </c>
      <c r="C247" s="35">
        <v>4301011858</v>
      </c>
      <c r="D247" s="422">
        <v>4680115885646</v>
      </c>
      <c r="E247" s="422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19" t="s">
        <v>407</v>
      </c>
      <c r="P247" s="424"/>
      <c r="Q247" s="424"/>
      <c r="R247" s="424"/>
      <c r="S247" s="42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4"/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5"/>
        <v>0</v>
      </c>
      <c r="BM247" s="77">
        <f t="shared" si="56"/>
        <v>0</v>
      </c>
      <c r="BN247" s="77">
        <f t="shared" si="57"/>
        <v>0</v>
      </c>
      <c r="BO247" s="77">
        <f t="shared" si="58"/>
        <v>0</v>
      </c>
    </row>
    <row r="248" spans="1:67" ht="27" customHeight="1" x14ac:dyDescent="0.25">
      <c r="A248" s="61" t="s">
        <v>408</v>
      </c>
      <c r="B248" s="61" t="s">
        <v>409</v>
      </c>
      <c r="C248" s="35">
        <v>4301011328</v>
      </c>
      <c r="D248" s="422">
        <v>4607091386011</v>
      </c>
      <c r="E248" s="422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24"/>
      <c r="Q248" s="424"/>
      <c r="R248" s="424"/>
      <c r="S248" s="42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4"/>
        <v>0</v>
      </c>
      <c r="Y248" s="40" t="str">
        <f t="shared" ref="Y248:Y253" si="59"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5"/>
        <v>0</v>
      </c>
      <c r="BM248" s="77">
        <f t="shared" si="56"/>
        <v>0</v>
      </c>
      <c r="BN248" s="77">
        <f t="shared" si="57"/>
        <v>0</v>
      </c>
      <c r="BO248" s="77">
        <f t="shared" si="58"/>
        <v>0</v>
      </c>
    </row>
    <row r="249" spans="1:67" ht="27" customHeight="1" x14ac:dyDescent="0.25">
      <c r="A249" s="61" t="s">
        <v>410</v>
      </c>
      <c r="B249" s="61" t="s">
        <v>411</v>
      </c>
      <c r="C249" s="35">
        <v>4301011329</v>
      </c>
      <c r="D249" s="422">
        <v>4607091387308</v>
      </c>
      <c r="E249" s="422"/>
      <c r="F249" s="60">
        <v>0.5</v>
      </c>
      <c r="G249" s="36">
        <v>10</v>
      </c>
      <c r="H249" s="60">
        <v>5</v>
      </c>
      <c r="I249" s="60">
        <v>5.21</v>
      </c>
      <c r="J249" s="36">
        <v>120</v>
      </c>
      <c r="K249" s="36" t="s">
        <v>81</v>
      </c>
      <c r="L249" s="37" t="s">
        <v>80</v>
      </c>
      <c r="M249" s="37"/>
      <c r="N249" s="36">
        <v>55</v>
      </c>
      <c r="O249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24"/>
      <c r="Q249" s="424"/>
      <c r="R249" s="424"/>
      <c r="S249" s="42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4"/>
        <v>0</v>
      </c>
      <c r="Y249" s="40" t="str">
        <f t="shared" si="59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5"/>
        <v>0</v>
      </c>
      <c r="BM249" s="77">
        <f t="shared" si="56"/>
        <v>0</v>
      </c>
      <c r="BN249" s="77">
        <f t="shared" si="57"/>
        <v>0</v>
      </c>
      <c r="BO249" s="77">
        <f t="shared" si="58"/>
        <v>0</v>
      </c>
    </row>
    <row r="250" spans="1:67" ht="27" customHeight="1" x14ac:dyDescent="0.25">
      <c r="A250" s="61" t="s">
        <v>412</v>
      </c>
      <c r="B250" s="61" t="s">
        <v>413</v>
      </c>
      <c r="C250" s="35">
        <v>4301011049</v>
      </c>
      <c r="D250" s="422">
        <v>4607091387339</v>
      </c>
      <c r="E250" s="422"/>
      <c r="F250" s="60">
        <v>0.5</v>
      </c>
      <c r="G250" s="36">
        <v>10</v>
      </c>
      <c r="H250" s="60">
        <v>5</v>
      </c>
      <c r="I250" s="60">
        <v>5.24</v>
      </c>
      <c r="J250" s="36">
        <v>120</v>
      </c>
      <c r="K250" s="36" t="s">
        <v>81</v>
      </c>
      <c r="L250" s="37" t="s">
        <v>121</v>
      </c>
      <c r="M250" s="37"/>
      <c r="N250" s="36">
        <v>55</v>
      </c>
      <c r="O250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24"/>
      <c r="Q250" s="424"/>
      <c r="R250" s="424"/>
      <c r="S250" s="42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4"/>
        <v>0</v>
      </c>
      <c r="Y250" s="40" t="str">
        <f t="shared" si="59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5"/>
        <v>0</v>
      </c>
      <c r="BM250" s="77">
        <f t="shared" si="56"/>
        <v>0</v>
      </c>
      <c r="BN250" s="77">
        <f t="shared" si="57"/>
        <v>0</v>
      </c>
      <c r="BO250" s="77">
        <f t="shared" si="58"/>
        <v>0</v>
      </c>
    </row>
    <row r="251" spans="1:67" ht="27" customHeight="1" x14ac:dyDescent="0.25">
      <c r="A251" s="61" t="s">
        <v>414</v>
      </c>
      <c r="B251" s="61" t="s">
        <v>415</v>
      </c>
      <c r="C251" s="35">
        <v>4301011573</v>
      </c>
      <c r="D251" s="422">
        <v>4680115881938</v>
      </c>
      <c r="E251" s="422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121</v>
      </c>
      <c r="M251" s="37"/>
      <c r="N251" s="36">
        <v>90</v>
      </c>
      <c r="O251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24"/>
      <c r="Q251" s="424"/>
      <c r="R251" s="424"/>
      <c r="S251" s="425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4"/>
        <v>0</v>
      </c>
      <c r="Y251" s="40" t="str">
        <f t="shared" si="59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5"/>
        <v>0</v>
      </c>
      <c r="BM251" s="77">
        <f t="shared" si="56"/>
        <v>0</v>
      </c>
      <c r="BN251" s="77">
        <f t="shared" si="57"/>
        <v>0</v>
      </c>
      <c r="BO251" s="77">
        <f t="shared" si="58"/>
        <v>0</v>
      </c>
    </row>
    <row r="252" spans="1:67" ht="27" customHeight="1" x14ac:dyDescent="0.25">
      <c r="A252" s="61" t="s">
        <v>416</v>
      </c>
      <c r="B252" s="61" t="s">
        <v>417</v>
      </c>
      <c r="C252" s="35">
        <v>4301010944</v>
      </c>
      <c r="D252" s="422">
        <v>4607091387346</v>
      </c>
      <c r="E252" s="422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121</v>
      </c>
      <c r="M252" s="37"/>
      <c r="N252" s="36">
        <v>55</v>
      </c>
      <c r="O252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24"/>
      <c r="Q252" s="424"/>
      <c r="R252" s="424"/>
      <c r="S252" s="425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4"/>
        <v>0</v>
      </c>
      <c r="Y252" s="40" t="str">
        <f t="shared" si="59"/>
        <v/>
      </c>
      <c r="Z252" s="66" t="s">
        <v>48</v>
      </c>
      <c r="AA252" s="67" t="s">
        <v>48</v>
      </c>
      <c r="AE252" s="77"/>
      <c r="BB252" s="227" t="s">
        <v>67</v>
      </c>
      <c r="BL252" s="77">
        <f t="shared" si="55"/>
        <v>0</v>
      </c>
      <c r="BM252" s="77">
        <f t="shared" si="56"/>
        <v>0</v>
      </c>
      <c r="BN252" s="77">
        <f t="shared" si="57"/>
        <v>0</v>
      </c>
      <c r="BO252" s="77">
        <f t="shared" si="58"/>
        <v>0</v>
      </c>
    </row>
    <row r="253" spans="1:67" ht="27" customHeight="1" x14ac:dyDescent="0.25">
      <c r="A253" s="61" t="s">
        <v>418</v>
      </c>
      <c r="B253" s="61" t="s">
        <v>419</v>
      </c>
      <c r="C253" s="35">
        <v>4301011353</v>
      </c>
      <c r="D253" s="422">
        <v>4607091389807</v>
      </c>
      <c r="E253" s="422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24"/>
      <c r="Q253" s="424"/>
      <c r="R253" s="424"/>
      <c r="S253" s="425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si="54"/>
        <v>0</v>
      </c>
      <c r="Y253" s="40" t="str">
        <f t="shared" si="59"/>
        <v/>
      </c>
      <c r="Z253" s="66" t="s">
        <v>48</v>
      </c>
      <c r="AA253" s="67" t="s">
        <v>48</v>
      </c>
      <c r="AE253" s="77"/>
      <c r="BB253" s="228" t="s">
        <v>67</v>
      </c>
      <c r="BL253" s="77">
        <f t="shared" si="55"/>
        <v>0</v>
      </c>
      <c r="BM253" s="77">
        <f t="shared" si="56"/>
        <v>0</v>
      </c>
      <c r="BN253" s="77">
        <f t="shared" si="57"/>
        <v>0</v>
      </c>
      <c r="BO253" s="77">
        <f t="shared" si="58"/>
        <v>0</v>
      </c>
    </row>
    <row r="254" spans="1:67" x14ac:dyDescent="0.2">
      <c r="A254" s="412"/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3"/>
      <c r="O254" s="409" t="s">
        <v>43</v>
      </c>
      <c r="P254" s="410"/>
      <c r="Q254" s="410"/>
      <c r="R254" s="410"/>
      <c r="S254" s="410"/>
      <c r="T254" s="410"/>
      <c r="U254" s="411"/>
      <c r="V254" s="41" t="s">
        <v>42</v>
      </c>
      <c r="W254" s="42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2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2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65"/>
      <c r="AA254" s="65"/>
    </row>
    <row r="255" spans="1:67" x14ac:dyDescent="0.2">
      <c r="A255" s="412"/>
      <c r="B255" s="412"/>
      <c r="C255" s="412"/>
      <c r="D255" s="412"/>
      <c r="E255" s="412"/>
      <c r="F255" s="412"/>
      <c r="G255" s="412"/>
      <c r="H255" s="412"/>
      <c r="I255" s="412"/>
      <c r="J255" s="412"/>
      <c r="K255" s="412"/>
      <c r="L255" s="412"/>
      <c r="M255" s="412"/>
      <c r="N255" s="413"/>
      <c r="O255" s="409" t="s">
        <v>43</v>
      </c>
      <c r="P255" s="410"/>
      <c r="Q255" s="410"/>
      <c r="R255" s="410"/>
      <c r="S255" s="410"/>
      <c r="T255" s="410"/>
      <c r="U255" s="411"/>
      <c r="V255" s="41" t="s">
        <v>0</v>
      </c>
      <c r="W255" s="42">
        <f>IFERROR(SUM(W244:W253),"0")</f>
        <v>0</v>
      </c>
      <c r="X255" s="42">
        <f>IFERROR(SUM(X244:X253),"0")</f>
        <v>0</v>
      </c>
      <c r="Y255" s="41"/>
      <c r="Z255" s="65"/>
      <c r="AA255" s="65"/>
    </row>
    <row r="256" spans="1:67" ht="14.25" customHeight="1" x14ac:dyDescent="0.25">
      <c r="A256" s="429" t="s">
        <v>77</v>
      </c>
      <c r="B256" s="429"/>
      <c r="C256" s="429"/>
      <c r="D256" s="429"/>
      <c r="E256" s="429"/>
      <c r="F256" s="429"/>
      <c r="G256" s="429"/>
      <c r="H256" s="429"/>
      <c r="I256" s="429"/>
      <c r="J256" s="429"/>
      <c r="K256" s="429"/>
      <c r="L256" s="429"/>
      <c r="M256" s="429"/>
      <c r="N256" s="429"/>
      <c r="O256" s="429"/>
      <c r="P256" s="429"/>
      <c r="Q256" s="429"/>
      <c r="R256" s="429"/>
      <c r="S256" s="429"/>
      <c r="T256" s="429"/>
      <c r="U256" s="429"/>
      <c r="V256" s="429"/>
      <c r="W256" s="429"/>
      <c r="X256" s="429"/>
      <c r="Y256" s="429"/>
      <c r="Z256" s="64"/>
      <c r="AA256" s="64"/>
    </row>
    <row r="257" spans="1:67" ht="27" customHeight="1" x14ac:dyDescent="0.25">
      <c r="A257" s="61" t="s">
        <v>420</v>
      </c>
      <c r="B257" s="61" t="s">
        <v>421</v>
      </c>
      <c r="C257" s="35">
        <v>4301030878</v>
      </c>
      <c r="D257" s="422">
        <v>4607091387193</v>
      </c>
      <c r="E257" s="422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35</v>
      </c>
      <c r="O257" s="6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24"/>
      <c r="Q257" s="424"/>
      <c r="R257" s="424"/>
      <c r="S257" s="425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IFERROR(IF(X257=0,"",ROUNDUP(X257/H257,0)*0.00753),"")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422</v>
      </c>
      <c r="B258" s="61" t="s">
        <v>423</v>
      </c>
      <c r="C258" s="35">
        <v>4301031153</v>
      </c>
      <c r="D258" s="422">
        <v>4607091387230</v>
      </c>
      <c r="E258" s="42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81</v>
      </c>
      <c r="L258" s="37" t="s">
        <v>80</v>
      </c>
      <c r="M258" s="37"/>
      <c r="N258" s="36">
        <v>40</v>
      </c>
      <c r="O258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24"/>
      <c r="Q258" s="424"/>
      <c r="R258" s="424"/>
      <c r="S258" s="42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424</v>
      </c>
      <c r="B259" s="61" t="s">
        <v>425</v>
      </c>
      <c r="C259" s="35">
        <v>4301031152</v>
      </c>
      <c r="D259" s="422">
        <v>4607091387285</v>
      </c>
      <c r="E259" s="422"/>
      <c r="F259" s="60">
        <v>0.35</v>
      </c>
      <c r="G259" s="36">
        <v>6</v>
      </c>
      <c r="H259" s="60">
        <v>2.1</v>
      </c>
      <c r="I259" s="60">
        <v>2.23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24"/>
      <c r="Q259" s="424"/>
      <c r="R259" s="424"/>
      <c r="S259" s="42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1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ht="27" customHeight="1" x14ac:dyDescent="0.25">
      <c r="A260" s="61" t="s">
        <v>426</v>
      </c>
      <c r="B260" s="61" t="s">
        <v>427</v>
      </c>
      <c r="C260" s="35">
        <v>4301031164</v>
      </c>
      <c r="D260" s="422">
        <v>4680115880481</v>
      </c>
      <c r="E260" s="422"/>
      <c r="F260" s="60">
        <v>0.28000000000000003</v>
      </c>
      <c r="G260" s="36">
        <v>6</v>
      </c>
      <c r="H260" s="60">
        <v>1.68</v>
      </c>
      <c r="I260" s="60">
        <v>1.78</v>
      </c>
      <c r="J260" s="36">
        <v>234</v>
      </c>
      <c r="K260" s="36" t="s">
        <v>84</v>
      </c>
      <c r="L260" s="37" t="s">
        <v>80</v>
      </c>
      <c r="M260" s="37"/>
      <c r="N260" s="36">
        <v>40</v>
      </c>
      <c r="O260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24"/>
      <c r="Q260" s="424"/>
      <c r="R260" s="424"/>
      <c r="S260" s="42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>IFERROR(W260*I260/H260,"0")</f>
        <v>0</v>
      </c>
      <c r="BM260" s="77">
        <f>IFERROR(X260*I260/H260,"0")</f>
        <v>0</v>
      </c>
      <c r="BN260" s="77">
        <f>IFERROR(1/J260*(W260/H260),"0")</f>
        <v>0</v>
      </c>
      <c r="BO260" s="77">
        <f>IFERROR(1/J260*(X260/H260),"0")</f>
        <v>0</v>
      </c>
    </row>
    <row r="261" spans="1:67" x14ac:dyDescent="0.2">
      <c r="A261" s="412"/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3"/>
      <c r="O261" s="409" t="s">
        <v>43</v>
      </c>
      <c r="P261" s="410"/>
      <c r="Q261" s="410"/>
      <c r="R261" s="410"/>
      <c r="S261" s="410"/>
      <c r="T261" s="410"/>
      <c r="U261" s="411"/>
      <c r="V261" s="41" t="s">
        <v>42</v>
      </c>
      <c r="W261" s="42">
        <f>IFERROR(W257/H257,"0")+IFERROR(W258/H258,"0")+IFERROR(W259/H259,"0")+IFERROR(W260/H260,"0")</f>
        <v>0</v>
      </c>
      <c r="X261" s="42">
        <f>IFERROR(X257/H257,"0")+IFERROR(X258/H258,"0")+IFERROR(X259/H259,"0")+IFERROR(X260/H260,"0")</f>
        <v>0</v>
      </c>
      <c r="Y261" s="42">
        <f>IFERROR(IF(Y257="",0,Y257),"0")+IFERROR(IF(Y258="",0,Y258),"0")+IFERROR(IF(Y259="",0,Y259),"0")+IFERROR(IF(Y260="",0,Y260),"0")</f>
        <v>0</v>
      </c>
      <c r="Z261" s="65"/>
      <c r="AA261" s="65"/>
    </row>
    <row r="262" spans="1:67" x14ac:dyDescent="0.2">
      <c r="A262" s="412"/>
      <c r="B262" s="412"/>
      <c r="C262" s="412"/>
      <c r="D262" s="412"/>
      <c r="E262" s="412"/>
      <c r="F262" s="412"/>
      <c r="G262" s="412"/>
      <c r="H262" s="412"/>
      <c r="I262" s="412"/>
      <c r="J262" s="412"/>
      <c r="K262" s="412"/>
      <c r="L262" s="412"/>
      <c r="M262" s="412"/>
      <c r="N262" s="413"/>
      <c r="O262" s="409" t="s">
        <v>43</v>
      </c>
      <c r="P262" s="410"/>
      <c r="Q262" s="410"/>
      <c r="R262" s="410"/>
      <c r="S262" s="410"/>
      <c r="T262" s="410"/>
      <c r="U262" s="411"/>
      <c r="V262" s="41" t="s">
        <v>0</v>
      </c>
      <c r="W262" s="42">
        <f>IFERROR(SUM(W257:W260),"0")</f>
        <v>0</v>
      </c>
      <c r="X262" s="42">
        <f>IFERROR(SUM(X257:X260),"0")</f>
        <v>0</v>
      </c>
      <c r="Y262" s="41"/>
      <c r="Z262" s="65"/>
      <c r="AA262" s="65"/>
    </row>
    <row r="263" spans="1:67" ht="14.25" customHeight="1" x14ac:dyDescent="0.25">
      <c r="A263" s="429" t="s">
        <v>85</v>
      </c>
      <c r="B263" s="429"/>
      <c r="C263" s="429"/>
      <c r="D263" s="429"/>
      <c r="E263" s="429"/>
      <c r="F263" s="429"/>
      <c r="G263" s="429"/>
      <c r="H263" s="429"/>
      <c r="I263" s="429"/>
      <c r="J263" s="429"/>
      <c r="K263" s="429"/>
      <c r="L263" s="429"/>
      <c r="M263" s="429"/>
      <c r="N263" s="429"/>
      <c r="O263" s="429"/>
      <c r="P263" s="429"/>
      <c r="Q263" s="429"/>
      <c r="R263" s="429"/>
      <c r="S263" s="429"/>
      <c r="T263" s="429"/>
      <c r="U263" s="429"/>
      <c r="V263" s="429"/>
      <c r="W263" s="429"/>
      <c r="X263" s="429"/>
      <c r="Y263" s="429"/>
      <c r="Z263" s="64"/>
      <c r="AA263" s="64"/>
    </row>
    <row r="264" spans="1:67" ht="16.5" customHeight="1" x14ac:dyDescent="0.25">
      <c r="A264" s="61" t="s">
        <v>428</v>
      </c>
      <c r="B264" s="61" t="s">
        <v>429</v>
      </c>
      <c r="C264" s="35">
        <v>4301051100</v>
      </c>
      <c r="D264" s="422">
        <v>4607091387766</v>
      </c>
      <c r="E264" s="422"/>
      <c r="F264" s="60">
        <v>1.3</v>
      </c>
      <c r="G264" s="36">
        <v>6</v>
      </c>
      <c r="H264" s="60">
        <v>7.8</v>
      </c>
      <c r="I264" s="60">
        <v>8.3580000000000005</v>
      </c>
      <c r="J264" s="36">
        <v>56</v>
      </c>
      <c r="K264" s="36" t="s">
        <v>122</v>
      </c>
      <c r="L264" s="37" t="s">
        <v>140</v>
      </c>
      <c r="M264" s="37"/>
      <c r="N264" s="36">
        <v>40</v>
      </c>
      <c r="O264" s="6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24"/>
      <c r="Q264" s="424"/>
      <c r="R264" s="424"/>
      <c r="S264" s="425"/>
      <c r="T264" s="38" t="s">
        <v>48</v>
      </c>
      <c r="U264" s="38" t="s">
        <v>48</v>
      </c>
      <c r="V264" s="39" t="s">
        <v>0</v>
      </c>
      <c r="W264" s="57">
        <v>2450</v>
      </c>
      <c r="X264" s="54">
        <f t="shared" ref="X264:X273" si="60">IFERROR(IF(W264="",0,CEILING((W264/$H264),1)*$H264),"")</f>
        <v>2457</v>
      </c>
      <c r="Y264" s="40">
        <f>IFERROR(IF(X264=0,"",ROUNDUP(X264/H264,0)*0.02175),"")</f>
        <v>6.8512499999999994</v>
      </c>
      <c r="Z264" s="66" t="s">
        <v>48</v>
      </c>
      <c r="AA264" s="67" t="s">
        <v>48</v>
      </c>
      <c r="AE264" s="77"/>
      <c r="BB264" s="233" t="s">
        <v>67</v>
      </c>
      <c r="BL264" s="77">
        <f t="shared" ref="BL264:BL273" si="61">IFERROR(W264*I264/H264,"0")</f>
        <v>2625.2692307692309</v>
      </c>
      <c r="BM264" s="77">
        <f t="shared" ref="BM264:BM273" si="62">IFERROR(X264*I264/H264,"0")</f>
        <v>2632.77</v>
      </c>
      <c r="BN264" s="77">
        <f t="shared" ref="BN264:BN273" si="63">IFERROR(1/J264*(W264/H264),"0")</f>
        <v>5.6089743589743586</v>
      </c>
      <c r="BO264" s="77">
        <f t="shared" ref="BO264:BO273" si="64">IFERROR(1/J264*(X264/H264),"0")</f>
        <v>5.625</v>
      </c>
    </row>
    <row r="265" spans="1:67" ht="27" customHeight="1" x14ac:dyDescent="0.25">
      <c r="A265" s="61" t="s">
        <v>430</v>
      </c>
      <c r="B265" s="61" t="s">
        <v>431</v>
      </c>
      <c r="C265" s="35">
        <v>4301051116</v>
      </c>
      <c r="D265" s="422">
        <v>4607091387957</v>
      </c>
      <c r="E265" s="422"/>
      <c r="F265" s="60">
        <v>1.3</v>
      </c>
      <c r="G265" s="36">
        <v>6</v>
      </c>
      <c r="H265" s="60">
        <v>7.8</v>
      </c>
      <c r="I265" s="60">
        <v>8.3640000000000008</v>
      </c>
      <c r="J265" s="36">
        <v>56</v>
      </c>
      <c r="K265" s="36" t="s">
        <v>122</v>
      </c>
      <c r="L265" s="37" t="s">
        <v>80</v>
      </c>
      <c r="M265" s="37"/>
      <c r="N265" s="36">
        <v>40</v>
      </c>
      <c r="O265" s="6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24"/>
      <c r="Q265" s="424"/>
      <c r="R265" s="424"/>
      <c r="S265" s="42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0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1"/>
        <v>0</v>
      </c>
      <c r="BM265" s="77">
        <f t="shared" si="62"/>
        <v>0</v>
      </c>
      <c r="BN265" s="77">
        <f t="shared" si="63"/>
        <v>0</v>
      </c>
      <c r="BO265" s="77">
        <f t="shared" si="64"/>
        <v>0</v>
      </c>
    </row>
    <row r="266" spans="1:67" ht="27" customHeight="1" x14ac:dyDescent="0.25">
      <c r="A266" s="61" t="s">
        <v>432</v>
      </c>
      <c r="B266" s="61" t="s">
        <v>433</v>
      </c>
      <c r="C266" s="35">
        <v>4301051115</v>
      </c>
      <c r="D266" s="422">
        <v>4607091387964</v>
      </c>
      <c r="E266" s="422"/>
      <c r="F266" s="60">
        <v>1.35</v>
      </c>
      <c r="G266" s="36">
        <v>6</v>
      </c>
      <c r="H266" s="60">
        <v>8.1</v>
      </c>
      <c r="I266" s="60">
        <v>8.6460000000000008</v>
      </c>
      <c r="J266" s="36">
        <v>56</v>
      </c>
      <c r="K266" s="36" t="s">
        <v>122</v>
      </c>
      <c r="L266" s="37" t="s">
        <v>80</v>
      </c>
      <c r="M266" s="37"/>
      <c r="N266" s="36">
        <v>40</v>
      </c>
      <c r="O266" s="6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24"/>
      <c r="Q266" s="424"/>
      <c r="R266" s="424"/>
      <c r="S266" s="42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0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1"/>
        <v>0</v>
      </c>
      <c r="BM266" s="77">
        <f t="shared" si="62"/>
        <v>0</v>
      </c>
      <c r="BN266" s="77">
        <f t="shared" si="63"/>
        <v>0</v>
      </c>
      <c r="BO266" s="77">
        <f t="shared" si="64"/>
        <v>0</v>
      </c>
    </row>
    <row r="267" spans="1:67" ht="16.5" customHeight="1" x14ac:dyDescent="0.25">
      <c r="A267" s="61" t="s">
        <v>434</v>
      </c>
      <c r="B267" s="61" t="s">
        <v>435</v>
      </c>
      <c r="C267" s="35">
        <v>4301051731</v>
      </c>
      <c r="D267" s="422">
        <v>4680115884618</v>
      </c>
      <c r="E267" s="422"/>
      <c r="F267" s="60">
        <v>0.6</v>
      </c>
      <c r="G267" s="36">
        <v>6</v>
      </c>
      <c r="H267" s="60">
        <v>3.6</v>
      </c>
      <c r="I267" s="60">
        <v>3.81</v>
      </c>
      <c r="J267" s="36">
        <v>120</v>
      </c>
      <c r="K267" s="36" t="s">
        <v>81</v>
      </c>
      <c r="L267" s="37" t="s">
        <v>80</v>
      </c>
      <c r="M267" s="37"/>
      <c r="N267" s="36">
        <v>45</v>
      </c>
      <c r="O267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24"/>
      <c r="Q267" s="424"/>
      <c r="R267" s="424"/>
      <c r="S267" s="42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0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1"/>
        <v>0</v>
      </c>
      <c r="BM267" s="77">
        <f t="shared" si="62"/>
        <v>0</v>
      </c>
      <c r="BN267" s="77">
        <f t="shared" si="63"/>
        <v>0</v>
      </c>
      <c r="BO267" s="77">
        <f t="shared" si="64"/>
        <v>0</v>
      </c>
    </row>
    <row r="268" spans="1:67" ht="27" customHeight="1" x14ac:dyDescent="0.25">
      <c r="A268" s="61" t="s">
        <v>436</v>
      </c>
      <c r="B268" s="61" t="s">
        <v>437</v>
      </c>
      <c r="C268" s="35">
        <v>4301051705</v>
      </c>
      <c r="D268" s="422">
        <v>4680115884588</v>
      </c>
      <c r="E268" s="422"/>
      <c r="F268" s="60">
        <v>0.5</v>
      </c>
      <c r="G268" s="36">
        <v>6</v>
      </c>
      <c r="H268" s="60">
        <v>3</v>
      </c>
      <c r="I268" s="60">
        <v>3.266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24"/>
      <c r="Q268" s="424"/>
      <c r="R268" s="424"/>
      <c r="S268" s="42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0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1"/>
        <v>0</v>
      </c>
      <c r="BM268" s="77">
        <f t="shared" si="62"/>
        <v>0</v>
      </c>
      <c r="BN268" s="77">
        <f t="shared" si="63"/>
        <v>0</v>
      </c>
      <c r="BO268" s="77">
        <f t="shared" si="64"/>
        <v>0</v>
      </c>
    </row>
    <row r="269" spans="1:67" ht="27" customHeight="1" x14ac:dyDescent="0.25">
      <c r="A269" s="61" t="s">
        <v>438</v>
      </c>
      <c r="B269" s="61" t="s">
        <v>439</v>
      </c>
      <c r="C269" s="35">
        <v>4301051134</v>
      </c>
      <c r="D269" s="422">
        <v>4607091381672</v>
      </c>
      <c r="E269" s="42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81</v>
      </c>
      <c r="L269" s="37" t="s">
        <v>80</v>
      </c>
      <c r="M269" s="37"/>
      <c r="N269" s="36">
        <v>40</v>
      </c>
      <c r="O269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24"/>
      <c r="Q269" s="424"/>
      <c r="R269" s="424"/>
      <c r="S269" s="42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0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1"/>
        <v>0</v>
      </c>
      <c r="BM269" s="77">
        <f t="shared" si="62"/>
        <v>0</v>
      </c>
      <c r="BN269" s="77">
        <f t="shared" si="63"/>
        <v>0</v>
      </c>
      <c r="BO269" s="77">
        <f t="shared" si="64"/>
        <v>0</v>
      </c>
    </row>
    <row r="270" spans="1:67" ht="27" customHeight="1" x14ac:dyDescent="0.25">
      <c r="A270" s="61" t="s">
        <v>440</v>
      </c>
      <c r="B270" s="61" t="s">
        <v>441</v>
      </c>
      <c r="C270" s="35">
        <v>4301051130</v>
      </c>
      <c r="D270" s="422">
        <v>4607091387537</v>
      </c>
      <c r="E270" s="42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81</v>
      </c>
      <c r="L270" s="37" t="s">
        <v>80</v>
      </c>
      <c r="M270" s="37"/>
      <c r="N270" s="36">
        <v>40</v>
      </c>
      <c r="O270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24"/>
      <c r="Q270" s="424"/>
      <c r="R270" s="424"/>
      <c r="S270" s="42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0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1"/>
        <v>0</v>
      </c>
      <c r="BM270" s="77">
        <f t="shared" si="62"/>
        <v>0</v>
      </c>
      <c r="BN270" s="77">
        <f t="shared" si="63"/>
        <v>0</v>
      </c>
      <c r="BO270" s="77">
        <f t="shared" si="64"/>
        <v>0</v>
      </c>
    </row>
    <row r="271" spans="1:67" ht="27" customHeight="1" x14ac:dyDescent="0.25">
      <c r="A271" s="61" t="s">
        <v>442</v>
      </c>
      <c r="B271" s="61" t="s">
        <v>443</v>
      </c>
      <c r="C271" s="35">
        <v>4301051132</v>
      </c>
      <c r="D271" s="422">
        <v>4607091387513</v>
      </c>
      <c r="E271" s="42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81</v>
      </c>
      <c r="L271" s="37" t="s">
        <v>80</v>
      </c>
      <c r="M271" s="37"/>
      <c r="N271" s="36">
        <v>40</v>
      </c>
      <c r="O271" s="5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24"/>
      <c r="Q271" s="424"/>
      <c r="R271" s="424"/>
      <c r="S271" s="42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0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0" t="s">
        <v>67</v>
      </c>
      <c r="BL271" s="77">
        <f t="shared" si="61"/>
        <v>0</v>
      </c>
      <c r="BM271" s="77">
        <f t="shared" si="62"/>
        <v>0</v>
      </c>
      <c r="BN271" s="77">
        <f t="shared" si="63"/>
        <v>0</v>
      </c>
      <c r="BO271" s="77">
        <f t="shared" si="64"/>
        <v>0</v>
      </c>
    </row>
    <row r="272" spans="1:67" ht="27" customHeight="1" x14ac:dyDescent="0.25">
      <c r="A272" s="61" t="s">
        <v>444</v>
      </c>
      <c r="B272" s="61" t="s">
        <v>445</v>
      </c>
      <c r="C272" s="35">
        <v>4301051277</v>
      </c>
      <c r="D272" s="422">
        <v>4680115880511</v>
      </c>
      <c r="E272" s="42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81</v>
      </c>
      <c r="L272" s="37" t="s">
        <v>140</v>
      </c>
      <c r="M272" s="37"/>
      <c r="N272" s="36">
        <v>40</v>
      </c>
      <c r="O272" s="5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24"/>
      <c r="Q272" s="424"/>
      <c r="R272" s="424"/>
      <c r="S272" s="42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60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77"/>
      <c r="BB272" s="241" t="s">
        <v>67</v>
      </c>
      <c r="BL272" s="77">
        <f t="shared" si="61"/>
        <v>0</v>
      </c>
      <c r="BM272" s="77">
        <f t="shared" si="62"/>
        <v>0</v>
      </c>
      <c r="BN272" s="77">
        <f t="shared" si="63"/>
        <v>0</v>
      </c>
      <c r="BO272" s="77">
        <f t="shared" si="64"/>
        <v>0</v>
      </c>
    </row>
    <row r="273" spans="1:67" ht="27" customHeight="1" x14ac:dyDescent="0.25">
      <c r="A273" s="61" t="s">
        <v>446</v>
      </c>
      <c r="B273" s="61" t="s">
        <v>447</v>
      </c>
      <c r="C273" s="35">
        <v>4301051344</v>
      </c>
      <c r="D273" s="422">
        <v>4680115880412</v>
      </c>
      <c r="E273" s="42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81</v>
      </c>
      <c r="L273" s="37" t="s">
        <v>140</v>
      </c>
      <c r="M273" s="37"/>
      <c r="N273" s="36">
        <v>45</v>
      </c>
      <c r="O273" s="59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24"/>
      <c r="Q273" s="424"/>
      <c r="R273" s="424"/>
      <c r="S273" s="42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60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 t="shared" si="61"/>
        <v>0</v>
      </c>
      <c r="BM273" s="77">
        <f t="shared" si="62"/>
        <v>0</v>
      </c>
      <c r="BN273" s="77">
        <f t="shared" si="63"/>
        <v>0</v>
      </c>
      <c r="BO273" s="77">
        <f t="shared" si="64"/>
        <v>0</v>
      </c>
    </row>
    <row r="274" spans="1:67" x14ac:dyDescent="0.2">
      <c r="A274" s="412"/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3"/>
      <c r="O274" s="409" t="s">
        <v>43</v>
      </c>
      <c r="P274" s="410"/>
      <c r="Q274" s="410"/>
      <c r="R274" s="410"/>
      <c r="S274" s="410"/>
      <c r="T274" s="410"/>
      <c r="U274" s="411"/>
      <c r="V274" s="41" t="s">
        <v>42</v>
      </c>
      <c r="W274" s="42">
        <f>IFERROR(W264/H264,"0")+IFERROR(W265/H265,"0")+IFERROR(W266/H266,"0")+IFERROR(W267/H267,"0")+IFERROR(W268/H268,"0")+IFERROR(W269/H269,"0")+IFERROR(W270/H270,"0")+IFERROR(W271/H271,"0")+IFERROR(W272/H272,"0")+IFERROR(W273/H273,"0")</f>
        <v>314.10256410256409</v>
      </c>
      <c r="X274" s="42">
        <f>IFERROR(X264/H264,"0")+IFERROR(X265/H265,"0")+IFERROR(X266/H266,"0")+IFERROR(X267/H267,"0")+IFERROR(X268/H268,"0")+IFERROR(X269/H269,"0")+IFERROR(X270/H270,"0")+IFERROR(X271/H271,"0")+IFERROR(X272/H272,"0")+IFERROR(X273/H273,"0")</f>
        <v>315</v>
      </c>
      <c r="Y274" s="42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6.8512499999999994</v>
      </c>
      <c r="Z274" s="65"/>
      <c r="AA274" s="65"/>
    </row>
    <row r="275" spans="1:67" x14ac:dyDescent="0.2">
      <c r="A275" s="412"/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3"/>
      <c r="O275" s="409" t="s">
        <v>43</v>
      </c>
      <c r="P275" s="410"/>
      <c r="Q275" s="410"/>
      <c r="R275" s="410"/>
      <c r="S275" s="410"/>
      <c r="T275" s="410"/>
      <c r="U275" s="411"/>
      <c r="V275" s="41" t="s">
        <v>0</v>
      </c>
      <c r="W275" s="42">
        <f>IFERROR(SUM(W264:W273),"0")</f>
        <v>2450</v>
      </c>
      <c r="X275" s="42">
        <f>IFERROR(SUM(X264:X273),"0")</f>
        <v>2457</v>
      </c>
      <c r="Y275" s="41"/>
      <c r="Z275" s="65"/>
      <c r="AA275" s="65"/>
    </row>
    <row r="276" spans="1:67" ht="14.25" customHeight="1" x14ac:dyDescent="0.25">
      <c r="A276" s="429" t="s">
        <v>230</v>
      </c>
      <c r="B276" s="429"/>
      <c r="C276" s="429"/>
      <c r="D276" s="429"/>
      <c r="E276" s="429"/>
      <c r="F276" s="429"/>
      <c r="G276" s="429"/>
      <c r="H276" s="429"/>
      <c r="I276" s="429"/>
      <c r="J276" s="429"/>
      <c r="K276" s="429"/>
      <c r="L276" s="429"/>
      <c r="M276" s="429"/>
      <c r="N276" s="429"/>
      <c r="O276" s="429"/>
      <c r="P276" s="429"/>
      <c r="Q276" s="429"/>
      <c r="R276" s="429"/>
      <c r="S276" s="429"/>
      <c r="T276" s="429"/>
      <c r="U276" s="429"/>
      <c r="V276" s="429"/>
      <c r="W276" s="429"/>
      <c r="X276" s="429"/>
      <c r="Y276" s="429"/>
      <c r="Z276" s="64"/>
      <c r="AA276" s="64"/>
    </row>
    <row r="277" spans="1:67" ht="16.5" customHeight="1" x14ac:dyDescent="0.25">
      <c r="A277" s="61" t="s">
        <v>448</v>
      </c>
      <c r="B277" s="61" t="s">
        <v>449</v>
      </c>
      <c r="C277" s="35">
        <v>4301060379</v>
      </c>
      <c r="D277" s="422">
        <v>4607091380880</v>
      </c>
      <c r="E277" s="42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122</v>
      </c>
      <c r="L277" s="37" t="s">
        <v>80</v>
      </c>
      <c r="M277" s="37"/>
      <c r="N277" s="36">
        <v>30</v>
      </c>
      <c r="O277" s="599" t="s">
        <v>450</v>
      </c>
      <c r="P277" s="424"/>
      <c r="Q277" s="424"/>
      <c r="R277" s="424"/>
      <c r="S277" s="42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77"/>
      <c r="BB277" s="243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t="27" customHeight="1" x14ac:dyDescent="0.25">
      <c r="A278" s="61" t="s">
        <v>451</v>
      </c>
      <c r="B278" s="61" t="s">
        <v>452</v>
      </c>
      <c r="C278" s="35">
        <v>4301060308</v>
      </c>
      <c r="D278" s="422">
        <v>4607091384482</v>
      </c>
      <c r="E278" s="42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122</v>
      </c>
      <c r="L278" s="37" t="s">
        <v>80</v>
      </c>
      <c r="M278" s="37"/>
      <c r="N278" s="36">
        <v>30</v>
      </c>
      <c r="O278" s="5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24"/>
      <c r="Q278" s="424"/>
      <c r="R278" s="424"/>
      <c r="S278" s="425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77"/>
      <c r="BB278" s="244" t="s">
        <v>67</v>
      </c>
      <c r="BL278" s="77">
        <f>IFERROR(W278*I278/H278,"0")</f>
        <v>0</v>
      </c>
      <c r="BM278" s="77">
        <f>IFERROR(X278*I278/H278,"0")</f>
        <v>0</v>
      </c>
      <c r="BN278" s="77">
        <f>IFERROR(1/J278*(W278/H278),"0")</f>
        <v>0</v>
      </c>
      <c r="BO278" s="77">
        <f>IFERROR(1/J278*(X278/H278),"0")</f>
        <v>0</v>
      </c>
    </row>
    <row r="279" spans="1:67" ht="16.5" customHeight="1" x14ac:dyDescent="0.25">
      <c r="A279" s="61" t="s">
        <v>453</v>
      </c>
      <c r="B279" s="61" t="s">
        <v>454</v>
      </c>
      <c r="C279" s="35">
        <v>4301060325</v>
      </c>
      <c r="D279" s="422">
        <v>4607091380897</v>
      </c>
      <c r="E279" s="42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122</v>
      </c>
      <c r="L279" s="37" t="s">
        <v>80</v>
      </c>
      <c r="M279" s="37"/>
      <c r="N279" s="36">
        <v>30</v>
      </c>
      <c r="O279" s="5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24"/>
      <c r="Q279" s="424"/>
      <c r="R279" s="424"/>
      <c r="S279" s="42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77"/>
      <c r="BB279" s="245" t="s">
        <v>67</v>
      </c>
      <c r="BL279" s="77">
        <f>IFERROR(W279*I279/H279,"0")</f>
        <v>0</v>
      </c>
      <c r="BM279" s="77">
        <f>IFERROR(X279*I279/H279,"0")</f>
        <v>0</v>
      </c>
      <c r="BN279" s="77">
        <f>IFERROR(1/J279*(W279/H279),"0")</f>
        <v>0</v>
      </c>
      <c r="BO279" s="77">
        <f>IFERROR(1/J279*(X279/H279),"0")</f>
        <v>0</v>
      </c>
    </row>
    <row r="280" spans="1:67" x14ac:dyDescent="0.2">
      <c r="A280" s="412"/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3"/>
      <c r="O280" s="409" t="s">
        <v>43</v>
      </c>
      <c r="P280" s="410"/>
      <c r="Q280" s="410"/>
      <c r="R280" s="410"/>
      <c r="S280" s="410"/>
      <c r="T280" s="410"/>
      <c r="U280" s="411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67" x14ac:dyDescent="0.2">
      <c r="A281" s="412"/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3"/>
      <c r="O281" s="409" t="s">
        <v>43</v>
      </c>
      <c r="P281" s="410"/>
      <c r="Q281" s="410"/>
      <c r="R281" s="410"/>
      <c r="S281" s="410"/>
      <c r="T281" s="410"/>
      <c r="U281" s="411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67" ht="14.25" customHeight="1" x14ac:dyDescent="0.25">
      <c r="A282" s="429" t="s">
        <v>104</v>
      </c>
      <c r="B282" s="429"/>
      <c r="C282" s="429"/>
      <c r="D282" s="429"/>
      <c r="E282" s="429"/>
      <c r="F282" s="429"/>
      <c r="G282" s="429"/>
      <c r="H282" s="429"/>
      <c r="I282" s="429"/>
      <c r="J282" s="429"/>
      <c r="K282" s="429"/>
      <c r="L282" s="429"/>
      <c r="M282" s="429"/>
      <c r="N282" s="429"/>
      <c r="O282" s="429"/>
      <c r="P282" s="429"/>
      <c r="Q282" s="429"/>
      <c r="R282" s="429"/>
      <c r="S282" s="429"/>
      <c r="T282" s="429"/>
      <c r="U282" s="429"/>
      <c r="V282" s="429"/>
      <c r="W282" s="429"/>
      <c r="X282" s="429"/>
      <c r="Y282" s="429"/>
      <c r="Z282" s="64"/>
      <c r="AA282" s="64"/>
    </row>
    <row r="283" spans="1:67" ht="16.5" customHeight="1" x14ac:dyDescent="0.25">
      <c r="A283" s="61" t="s">
        <v>455</v>
      </c>
      <c r="B283" s="61" t="s">
        <v>456</v>
      </c>
      <c r="C283" s="35">
        <v>4301030232</v>
      </c>
      <c r="D283" s="422">
        <v>4607091388374</v>
      </c>
      <c r="E283" s="42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81</v>
      </c>
      <c r="L283" s="37" t="s">
        <v>108</v>
      </c>
      <c r="M283" s="37"/>
      <c r="N283" s="36">
        <v>180</v>
      </c>
      <c r="O283" s="590" t="s">
        <v>457</v>
      </c>
      <c r="P283" s="424"/>
      <c r="Q283" s="424"/>
      <c r="R283" s="424"/>
      <c r="S283" s="42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6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458</v>
      </c>
      <c r="B284" s="61" t="s">
        <v>459</v>
      </c>
      <c r="C284" s="35">
        <v>4301030235</v>
      </c>
      <c r="D284" s="422">
        <v>4607091388381</v>
      </c>
      <c r="E284" s="42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81</v>
      </c>
      <c r="L284" s="37" t="s">
        <v>108</v>
      </c>
      <c r="M284" s="37"/>
      <c r="N284" s="36">
        <v>180</v>
      </c>
      <c r="O284" s="591" t="s">
        <v>460</v>
      </c>
      <c r="P284" s="424"/>
      <c r="Q284" s="424"/>
      <c r="R284" s="424"/>
      <c r="S284" s="42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47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t="27" customHeight="1" x14ac:dyDescent="0.25">
      <c r="A285" s="61" t="s">
        <v>461</v>
      </c>
      <c r="B285" s="61" t="s">
        <v>462</v>
      </c>
      <c r="C285" s="35">
        <v>4301030233</v>
      </c>
      <c r="D285" s="422">
        <v>4607091388404</v>
      </c>
      <c r="E285" s="42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81</v>
      </c>
      <c r="L285" s="37" t="s">
        <v>108</v>
      </c>
      <c r="M285" s="37"/>
      <c r="N285" s="36">
        <v>180</v>
      </c>
      <c r="O285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24"/>
      <c r="Q285" s="424"/>
      <c r="R285" s="424"/>
      <c r="S285" s="42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77"/>
      <c r="BB285" s="248" t="s">
        <v>67</v>
      </c>
      <c r="BL285" s="77">
        <f>IFERROR(W285*I285/H285,"0")</f>
        <v>0</v>
      </c>
      <c r="BM285" s="77">
        <f>IFERROR(X285*I285/H285,"0")</f>
        <v>0</v>
      </c>
      <c r="BN285" s="77">
        <f>IFERROR(1/J285*(W285/H285),"0")</f>
        <v>0</v>
      </c>
      <c r="BO285" s="77">
        <f>IFERROR(1/J285*(X285/H285),"0")</f>
        <v>0</v>
      </c>
    </row>
    <row r="286" spans="1:67" x14ac:dyDescent="0.2">
      <c r="A286" s="412"/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3"/>
      <c r="O286" s="409" t="s">
        <v>43</v>
      </c>
      <c r="P286" s="410"/>
      <c r="Q286" s="410"/>
      <c r="R286" s="410"/>
      <c r="S286" s="410"/>
      <c r="T286" s="410"/>
      <c r="U286" s="411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67" x14ac:dyDescent="0.2">
      <c r="A287" s="412"/>
      <c r="B287" s="412"/>
      <c r="C287" s="412"/>
      <c r="D287" s="412"/>
      <c r="E287" s="412"/>
      <c r="F287" s="412"/>
      <c r="G287" s="412"/>
      <c r="H287" s="412"/>
      <c r="I287" s="412"/>
      <c r="J287" s="412"/>
      <c r="K287" s="412"/>
      <c r="L287" s="412"/>
      <c r="M287" s="412"/>
      <c r="N287" s="413"/>
      <c r="O287" s="409" t="s">
        <v>43</v>
      </c>
      <c r="P287" s="410"/>
      <c r="Q287" s="410"/>
      <c r="R287" s="410"/>
      <c r="S287" s="410"/>
      <c r="T287" s="410"/>
      <c r="U287" s="411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67" ht="14.25" customHeight="1" x14ac:dyDescent="0.25">
      <c r="A288" s="429" t="s">
        <v>463</v>
      </c>
      <c r="B288" s="429"/>
      <c r="C288" s="429"/>
      <c r="D288" s="429"/>
      <c r="E288" s="429"/>
      <c r="F288" s="429"/>
      <c r="G288" s="429"/>
      <c r="H288" s="429"/>
      <c r="I288" s="429"/>
      <c r="J288" s="429"/>
      <c r="K288" s="429"/>
      <c r="L288" s="429"/>
      <c r="M288" s="429"/>
      <c r="N288" s="429"/>
      <c r="O288" s="429"/>
      <c r="P288" s="429"/>
      <c r="Q288" s="429"/>
      <c r="R288" s="429"/>
      <c r="S288" s="429"/>
      <c r="T288" s="429"/>
      <c r="U288" s="429"/>
      <c r="V288" s="429"/>
      <c r="W288" s="429"/>
      <c r="X288" s="429"/>
      <c r="Y288" s="429"/>
      <c r="Z288" s="64"/>
      <c r="AA288" s="64"/>
    </row>
    <row r="289" spans="1:67" ht="16.5" customHeight="1" x14ac:dyDescent="0.25">
      <c r="A289" s="61" t="s">
        <v>464</v>
      </c>
      <c r="B289" s="61" t="s">
        <v>465</v>
      </c>
      <c r="C289" s="35">
        <v>4301180007</v>
      </c>
      <c r="D289" s="422">
        <v>4680115881808</v>
      </c>
      <c r="E289" s="42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467</v>
      </c>
      <c r="L289" s="37" t="s">
        <v>466</v>
      </c>
      <c r="M289" s="37"/>
      <c r="N289" s="36">
        <v>730</v>
      </c>
      <c r="O289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24"/>
      <c r="Q289" s="424"/>
      <c r="R289" s="424"/>
      <c r="S289" s="42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49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468</v>
      </c>
      <c r="B290" s="61" t="s">
        <v>469</v>
      </c>
      <c r="C290" s="35">
        <v>4301180006</v>
      </c>
      <c r="D290" s="422">
        <v>4680115881822</v>
      </c>
      <c r="E290" s="42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467</v>
      </c>
      <c r="L290" s="37" t="s">
        <v>466</v>
      </c>
      <c r="M290" s="37"/>
      <c r="N290" s="36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24"/>
      <c r="Q290" s="424"/>
      <c r="R290" s="424"/>
      <c r="S290" s="42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0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t="27" customHeight="1" x14ac:dyDescent="0.25">
      <c r="A291" s="61" t="s">
        <v>470</v>
      </c>
      <c r="B291" s="61" t="s">
        <v>471</v>
      </c>
      <c r="C291" s="35">
        <v>4301180001</v>
      </c>
      <c r="D291" s="422">
        <v>4680115880016</v>
      </c>
      <c r="E291" s="42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467</v>
      </c>
      <c r="L291" s="37" t="s">
        <v>466</v>
      </c>
      <c r="M291" s="37"/>
      <c r="N291" s="36">
        <v>730</v>
      </c>
      <c r="O291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24"/>
      <c r="Q291" s="424"/>
      <c r="R291" s="424"/>
      <c r="S291" s="42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77"/>
      <c r="BB291" s="251" t="s">
        <v>67</v>
      </c>
      <c r="BL291" s="77">
        <f>IFERROR(W291*I291/H291,"0")</f>
        <v>0</v>
      </c>
      <c r="BM291" s="77">
        <f>IFERROR(X291*I291/H291,"0")</f>
        <v>0</v>
      </c>
      <c r="BN291" s="77">
        <f>IFERROR(1/J291*(W291/H291),"0")</f>
        <v>0</v>
      </c>
      <c r="BO291" s="77">
        <f>IFERROR(1/J291*(X291/H291),"0")</f>
        <v>0</v>
      </c>
    </row>
    <row r="292" spans="1:67" x14ac:dyDescent="0.2">
      <c r="A292" s="412"/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3"/>
      <c r="O292" s="409" t="s">
        <v>43</v>
      </c>
      <c r="P292" s="410"/>
      <c r="Q292" s="410"/>
      <c r="R292" s="410"/>
      <c r="S292" s="410"/>
      <c r="T292" s="410"/>
      <c r="U292" s="411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67" x14ac:dyDescent="0.2">
      <c r="A293" s="412"/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3"/>
      <c r="O293" s="409" t="s">
        <v>43</v>
      </c>
      <c r="P293" s="410"/>
      <c r="Q293" s="410"/>
      <c r="R293" s="410"/>
      <c r="S293" s="410"/>
      <c r="T293" s="410"/>
      <c r="U293" s="411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67" ht="16.5" customHeight="1" x14ac:dyDescent="0.25">
      <c r="A294" s="459" t="s">
        <v>472</v>
      </c>
      <c r="B294" s="459"/>
      <c r="C294" s="459"/>
      <c r="D294" s="459"/>
      <c r="E294" s="459"/>
      <c r="F294" s="459"/>
      <c r="G294" s="459"/>
      <c r="H294" s="459"/>
      <c r="I294" s="459"/>
      <c r="J294" s="459"/>
      <c r="K294" s="459"/>
      <c r="L294" s="459"/>
      <c r="M294" s="459"/>
      <c r="N294" s="459"/>
      <c r="O294" s="459"/>
      <c r="P294" s="459"/>
      <c r="Q294" s="459"/>
      <c r="R294" s="459"/>
      <c r="S294" s="459"/>
      <c r="T294" s="459"/>
      <c r="U294" s="459"/>
      <c r="V294" s="459"/>
      <c r="W294" s="459"/>
      <c r="X294" s="459"/>
      <c r="Y294" s="459"/>
      <c r="Z294" s="63"/>
      <c r="AA294" s="63"/>
    </row>
    <row r="295" spans="1:67" ht="14.25" customHeight="1" x14ac:dyDescent="0.25">
      <c r="A295" s="429" t="s">
        <v>126</v>
      </c>
      <c r="B295" s="429"/>
      <c r="C295" s="429"/>
      <c r="D295" s="429"/>
      <c r="E295" s="429"/>
      <c r="F295" s="429"/>
      <c r="G295" s="429"/>
      <c r="H295" s="429"/>
      <c r="I295" s="429"/>
      <c r="J295" s="429"/>
      <c r="K295" s="429"/>
      <c r="L295" s="429"/>
      <c r="M295" s="429"/>
      <c r="N295" s="429"/>
      <c r="O295" s="429"/>
      <c r="P295" s="429"/>
      <c r="Q295" s="429"/>
      <c r="R295" s="429"/>
      <c r="S295" s="429"/>
      <c r="T295" s="429"/>
      <c r="U295" s="429"/>
      <c r="V295" s="429"/>
      <c r="W295" s="429"/>
      <c r="X295" s="429"/>
      <c r="Y295" s="429"/>
      <c r="Z295" s="64"/>
      <c r="AA295" s="64"/>
    </row>
    <row r="296" spans="1:67" ht="27" customHeight="1" x14ac:dyDescent="0.25">
      <c r="A296" s="61" t="s">
        <v>473</v>
      </c>
      <c r="B296" s="61" t="s">
        <v>474</v>
      </c>
      <c r="C296" s="35">
        <v>4301011315</v>
      </c>
      <c r="D296" s="422">
        <v>4607091387421</v>
      </c>
      <c r="E296" s="42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122</v>
      </c>
      <c r="L296" s="37" t="s">
        <v>121</v>
      </c>
      <c r="M296" s="37"/>
      <c r="N296" s="36">
        <v>55</v>
      </c>
      <c r="O296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24"/>
      <c r="Q296" s="424"/>
      <c r="R296" s="424"/>
      <c r="S296" s="42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2" si="65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ref="BL296:BL302" si="66">IFERROR(W296*I296/H296,"0")</f>
        <v>0</v>
      </c>
      <c r="BM296" s="77">
        <f t="shared" ref="BM296:BM302" si="67">IFERROR(X296*I296/H296,"0")</f>
        <v>0</v>
      </c>
      <c r="BN296" s="77">
        <f t="shared" ref="BN296:BN302" si="68">IFERROR(1/J296*(W296/H296),"0")</f>
        <v>0</v>
      </c>
      <c r="BO296" s="77">
        <f t="shared" ref="BO296:BO302" si="69">IFERROR(1/J296*(X296/H296),"0")</f>
        <v>0</v>
      </c>
    </row>
    <row r="297" spans="1:67" ht="27" customHeight="1" x14ac:dyDescent="0.25">
      <c r="A297" s="61" t="s">
        <v>473</v>
      </c>
      <c r="B297" s="61" t="s">
        <v>475</v>
      </c>
      <c r="C297" s="35">
        <v>4301011121</v>
      </c>
      <c r="D297" s="422">
        <v>4607091387421</v>
      </c>
      <c r="E297" s="42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122</v>
      </c>
      <c r="L297" s="37" t="s">
        <v>129</v>
      </c>
      <c r="M297" s="37"/>
      <c r="N297" s="36">
        <v>55</v>
      </c>
      <c r="O297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24"/>
      <c r="Q297" s="424"/>
      <c r="R297" s="424"/>
      <c r="S297" s="42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5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6"/>
        <v>0</v>
      </c>
      <c r="BM297" s="77">
        <f t="shared" si="67"/>
        <v>0</v>
      </c>
      <c r="BN297" s="77">
        <f t="shared" si="68"/>
        <v>0</v>
      </c>
      <c r="BO297" s="77">
        <f t="shared" si="69"/>
        <v>0</v>
      </c>
    </row>
    <row r="298" spans="1:67" ht="27" customHeight="1" x14ac:dyDescent="0.25">
      <c r="A298" s="61" t="s">
        <v>476</v>
      </c>
      <c r="B298" s="61" t="s">
        <v>477</v>
      </c>
      <c r="C298" s="35">
        <v>4301011619</v>
      </c>
      <c r="D298" s="422">
        <v>4607091387452</v>
      </c>
      <c r="E298" s="422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122</v>
      </c>
      <c r="L298" s="37" t="s">
        <v>121</v>
      </c>
      <c r="M298" s="37"/>
      <c r="N298" s="36">
        <v>55</v>
      </c>
      <c r="O298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24"/>
      <c r="Q298" s="424"/>
      <c r="R298" s="424"/>
      <c r="S298" s="42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5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6"/>
        <v>0</v>
      </c>
      <c r="BM298" s="77">
        <f t="shared" si="67"/>
        <v>0</v>
      </c>
      <c r="BN298" s="77">
        <f t="shared" si="68"/>
        <v>0</v>
      </c>
      <c r="BO298" s="77">
        <f t="shared" si="69"/>
        <v>0</v>
      </c>
    </row>
    <row r="299" spans="1:67" ht="27" customHeight="1" x14ac:dyDescent="0.25">
      <c r="A299" s="61" t="s">
        <v>476</v>
      </c>
      <c r="B299" s="61" t="s">
        <v>478</v>
      </c>
      <c r="C299" s="35">
        <v>4301011322</v>
      </c>
      <c r="D299" s="422">
        <v>4607091387452</v>
      </c>
      <c r="E299" s="422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122</v>
      </c>
      <c r="L299" s="37" t="s">
        <v>140</v>
      </c>
      <c r="M299" s="37"/>
      <c r="N299" s="36">
        <v>55</v>
      </c>
      <c r="O299" s="5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24"/>
      <c r="Q299" s="424"/>
      <c r="R299" s="424"/>
      <c r="S299" s="42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5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6"/>
        <v>0</v>
      </c>
      <c r="BM299" s="77">
        <f t="shared" si="67"/>
        <v>0</v>
      </c>
      <c r="BN299" s="77">
        <f t="shared" si="68"/>
        <v>0</v>
      </c>
      <c r="BO299" s="77">
        <f t="shared" si="69"/>
        <v>0</v>
      </c>
    </row>
    <row r="300" spans="1:67" ht="27" customHeight="1" x14ac:dyDescent="0.25">
      <c r="A300" s="61" t="s">
        <v>479</v>
      </c>
      <c r="B300" s="61" t="s">
        <v>480</v>
      </c>
      <c r="C300" s="35">
        <v>4301011313</v>
      </c>
      <c r="D300" s="422">
        <v>4607091385984</v>
      </c>
      <c r="E300" s="422"/>
      <c r="F300" s="60">
        <v>1.35</v>
      </c>
      <c r="G300" s="36">
        <v>8</v>
      </c>
      <c r="H300" s="60">
        <v>10.8</v>
      </c>
      <c r="I300" s="60">
        <v>11.28</v>
      </c>
      <c r="J300" s="36">
        <v>56</v>
      </c>
      <c r="K300" s="36" t="s">
        <v>122</v>
      </c>
      <c r="L300" s="37" t="s">
        <v>121</v>
      </c>
      <c r="M300" s="37"/>
      <c r="N300" s="36">
        <v>55</v>
      </c>
      <c r="O300" s="5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24"/>
      <c r="Q300" s="424"/>
      <c r="R300" s="424"/>
      <c r="S300" s="42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5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77"/>
      <c r="BB300" s="256" t="s">
        <v>67</v>
      </c>
      <c r="BL300" s="77">
        <f t="shared" si="66"/>
        <v>0</v>
      </c>
      <c r="BM300" s="77">
        <f t="shared" si="67"/>
        <v>0</v>
      </c>
      <c r="BN300" s="77">
        <f t="shared" si="68"/>
        <v>0</v>
      </c>
      <c r="BO300" s="77">
        <f t="shared" si="69"/>
        <v>0</v>
      </c>
    </row>
    <row r="301" spans="1:67" ht="27" customHeight="1" x14ac:dyDescent="0.25">
      <c r="A301" s="61" t="s">
        <v>481</v>
      </c>
      <c r="B301" s="61" t="s">
        <v>482</v>
      </c>
      <c r="C301" s="35">
        <v>4301011316</v>
      </c>
      <c r="D301" s="422">
        <v>4607091387438</v>
      </c>
      <c r="E301" s="422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24"/>
      <c r="Q301" s="424"/>
      <c r="R301" s="424"/>
      <c r="S301" s="42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5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7" t="s">
        <v>67</v>
      </c>
      <c r="BL301" s="77">
        <f t="shared" si="66"/>
        <v>0</v>
      </c>
      <c r="BM301" s="77">
        <f t="shared" si="67"/>
        <v>0</v>
      </c>
      <c r="BN301" s="77">
        <f t="shared" si="68"/>
        <v>0</v>
      </c>
      <c r="BO301" s="77">
        <f t="shared" si="69"/>
        <v>0</v>
      </c>
    </row>
    <row r="302" spans="1:67" ht="27" customHeight="1" x14ac:dyDescent="0.25">
      <c r="A302" s="61" t="s">
        <v>483</v>
      </c>
      <c r="B302" s="61" t="s">
        <v>484</v>
      </c>
      <c r="C302" s="35">
        <v>4301011319</v>
      </c>
      <c r="D302" s="422">
        <v>4607091387469</v>
      </c>
      <c r="E302" s="42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81</v>
      </c>
      <c r="L302" s="37" t="s">
        <v>121</v>
      </c>
      <c r="M302" s="37"/>
      <c r="N302" s="36">
        <v>55</v>
      </c>
      <c r="O302" s="5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24"/>
      <c r="Q302" s="424"/>
      <c r="R302" s="424"/>
      <c r="S302" s="42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65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77"/>
      <c r="BB302" s="258" t="s">
        <v>67</v>
      </c>
      <c r="BL302" s="77">
        <f t="shared" si="66"/>
        <v>0</v>
      </c>
      <c r="BM302" s="77">
        <f t="shared" si="67"/>
        <v>0</v>
      </c>
      <c r="BN302" s="77">
        <f t="shared" si="68"/>
        <v>0</v>
      </c>
      <c r="BO302" s="77">
        <f t="shared" si="69"/>
        <v>0</v>
      </c>
    </row>
    <row r="303" spans="1:67" x14ac:dyDescent="0.2">
      <c r="A303" s="412"/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3"/>
      <c r="O303" s="409" t="s">
        <v>43</v>
      </c>
      <c r="P303" s="410"/>
      <c r="Q303" s="410"/>
      <c r="R303" s="410"/>
      <c r="S303" s="410"/>
      <c r="T303" s="410"/>
      <c r="U303" s="411"/>
      <c r="V303" s="41" t="s">
        <v>42</v>
      </c>
      <c r="W303" s="42">
        <f>IFERROR(W296/H296,"0")+IFERROR(W297/H297,"0")+IFERROR(W298/H298,"0")+IFERROR(W299/H299,"0")+IFERROR(W300/H300,"0")+IFERROR(W301/H301,"0")+IFERROR(W302/H302,"0")</f>
        <v>0</v>
      </c>
      <c r="X303" s="42">
        <f>IFERROR(X296/H296,"0")+IFERROR(X297/H297,"0")+IFERROR(X298/H298,"0")+IFERROR(X299/H299,"0")+IFERROR(X300/H300,"0")+IFERROR(X301/H301,"0")+IFERROR(X302/H302,"0")</f>
        <v>0</v>
      </c>
      <c r="Y303" s="42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65"/>
      <c r="AA303" s="65"/>
    </row>
    <row r="304" spans="1:67" x14ac:dyDescent="0.2">
      <c r="A304" s="412"/>
      <c r="B304" s="412"/>
      <c r="C304" s="412"/>
      <c r="D304" s="412"/>
      <c r="E304" s="412"/>
      <c r="F304" s="412"/>
      <c r="G304" s="412"/>
      <c r="H304" s="412"/>
      <c r="I304" s="412"/>
      <c r="J304" s="412"/>
      <c r="K304" s="412"/>
      <c r="L304" s="412"/>
      <c r="M304" s="412"/>
      <c r="N304" s="413"/>
      <c r="O304" s="409" t="s">
        <v>43</v>
      </c>
      <c r="P304" s="410"/>
      <c r="Q304" s="410"/>
      <c r="R304" s="410"/>
      <c r="S304" s="410"/>
      <c r="T304" s="410"/>
      <c r="U304" s="411"/>
      <c r="V304" s="41" t="s">
        <v>0</v>
      </c>
      <c r="W304" s="42">
        <f>IFERROR(SUM(W296:W302),"0")</f>
        <v>0</v>
      </c>
      <c r="X304" s="42">
        <f>IFERROR(SUM(X296:X302),"0")</f>
        <v>0</v>
      </c>
      <c r="Y304" s="41"/>
      <c r="Z304" s="65"/>
      <c r="AA304" s="65"/>
    </row>
    <row r="305" spans="1:67" ht="14.25" customHeight="1" x14ac:dyDescent="0.25">
      <c r="A305" s="429" t="s">
        <v>77</v>
      </c>
      <c r="B305" s="429"/>
      <c r="C305" s="429"/>
      <c r="D305" s="429"/>
      <c r="E305" s="429"/>
      <c r="F305" s="429"/>
      <c r="G305" s="429"/>
      <c r="H305" s="429"/>
      <c r="I305" s="429"/>
      <c r="J305" s="429"/>
      <c r="K305" s="429"/>
      <c r="L305" s="429"/>
      <c r="M305" s="429"/>
      <c r="N305" s="429"/>
      <c r="O305" s="429"/>
      <c r="P305" s="429"/>
      <c r="Q305" s="429"/>
      <c r="R305" s="429"/>
      <c r="S305" s="429"/>
      <c r="T305" s="429"/>
      <c r="U305" s="429"/>
      <c r="V305" s="429"/>
      <c r="W305" s="429"/>
      <c r="X305" s="429"/>
      <c r="Y305" s="429"/>
      <c r="Z305" s="64"/>
      <c r="AA305" s="64"/>
    </row>
    <row r="306" spans="1:67" ht="27" customHeight="1" x14ac:dyDescent="0.25">
      <c r="A306" s="61" t="s">
        <v>485</v>
      </c>
      <c r="B306" s="61" t="s">
        <v>486</v>
      </c>
      <c r="C306" s="35">
        <v>4301031154</v>
      </c>
      <c r="D306" s="422">
        <v>4607091387292</v>
      </c>
      <c r="E306" s="422"/>
      <c r="F306" s="60">
        <v>0.73</v>
      </c>
      <c r="G306" s="36">
        <v>6</v>
      </c>
      <c r="H306" s="60">
        <v>4.38</v>
      </c>
      <c r="I306" s="60">
        <v>4.6399999999999997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5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24"/>
      <c r="Q306" s="424"/>
      <c r="R306" s="424"/>
      <c r="S306" s="425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59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t="27" customHeight="1" x14ac:dyDescent="0.25">
      <c r="A307" s="61" t="s">
        <v>487</v>
      </c>
      <c r="B307" s="61" t="s">
        <v>488</v>
      </c>
      <c r="C307" s="35">
        <v>4301031155</v>
      </c>
      <c r="D307" s="422">
        <v>4607091387315</v>
      </c>
      <c r="E307" s="422"/>
      <c r="F307" s="60">
        <v>0.7</v>
      </c>
      <c r="G307" s="36">
        <v>4</v>
      </c>
      <c r="H307" s="60">
        <v>2.8</v>
      </c>
      <c r="I307" s="60">
        <v>3.048</v>
      </c>
      <c r="J307" s="36">
        <v>156</v>
      </c>
      <c r="K307" s="36" t="s">
        <v>81</v>
      </c>
      <c r="L307" s="37" t="s">
        <v>80</v>
      </c>
      <c r="M307" s="37"/>
      <c r="N307" s="36">
        <v>45</v>
      </c>
      <c r="O307" s="5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24"/>
      <c r="Q307" s="424"/>
      <c r="R307" s="424"/>
      <c r="S307" s="42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77"/>
      <c r="BB307" s="260" t="s">
        <v>67</v>
      </c>
      <c r="BL307" s="77">
        <f>IFERROR(W307*I307/H307,"0")</f>
        <v>0</v>
      </c>
      <c r="BM307" s="77">
        <f>IFERROR(X307*I307/H307,"0")</f>
        <v>0</v>
      </c>
      <c r="BN307" s="77">
        <f>IFERROR(1/J307*(W307/H307),"0")</f>
        <v>0</v>
      </c>
      <c r="BO307" s="77">
        <f>IFERROR(1/J307*(X307/H307),"0")</f>
        <v>0</v>
      </c>
    </row>
    <row r="308" spans="1:67" x14ac:dyDescent="0.2">
      <c r="A308" s="412"/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3"/>
      <c r="O308" s="409" t="s">
        <v>43</v>
      </c>
      <c r="P308" s="410"/>
      <c r="Q308" s="410"/>
      <c r="R308" s="410"/>
      <c r="S308" s="410"/>
      <c r="T308" s="410"/>
      <c r="U308" s="411"/>
      <c r="V308" s="41" t="s">
        <v>42</v>
      </c>
      <c r="W308" s="42">
        <f>IFERROR(W306/H306,"0")+IFERROR(W307/H307,"0")</f>
        <v>0</v>
      </c>
      <c r="X308" s="42">
        <f>IFERROR(X306/H306,"0")+IFERROR(X307/H307,"0")</f>
        <v>0</v>
      </c>
      <c r="Y308" s="42">
        <f>IFERROR(IF(Y306="",0,Y306),"0")+IFERROR(IF(Y307="",0,Y307),"0")</f>
        <v>0</v>
      </c>
      <c r="Z308" s="65"/>
      <c r="AA308" s="65"/>
    </row>
    <row r="309" spans="1:67" x14ac:dyDescent="0.2">
      <c r="A309" s="412"/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3"/>
      <c r="O309" s="409" t="s">
        <v>43</v>
      </c>
      <c r="P309" s="410"/>
      <c r="Q309" s="410"/>
      <c r="R309" s="410"/>
      <c r="S309" s="410"/>
      <c r="T309" s="410"/>
      <c r="U309" s="411"/>
      <c r="V309" s="41" t="s">
        <v>0</v>
      </c>
      <c r="W309" s="42">
        <f>IFERROR(SUM(W306:W307),"0")</f>
        <v>0</v>
      </c>
      <c r="X309" s="42">
        <f>IFERROR(SUM(X306:X307),"0")</f>
        <v>0</v>
      </c>
      <c r="Y309" s="41"/>
      <c r="Z309" s="65"/>
      <c r="AA309" s="65"/>
    </row>
    <row r="310" spans="1:67" ht="16.5" customHeight="1" x14ac:dyDescent="0.25">
      <c r="A310" s="459" t="s">
        <v>489</v>
      </c>
      <c r="B310" s="459"/>
      <c r="C310" s="459"/>
      <c r="D310" s="459"/>
      <c r="E310" s="459"/>
      <c r="F310" s="459"/>
      <c r="G310" s="459"/>
      <c r="H310" s="459"/>
      <c r="I310" s="459"/>
      <c r="J310" s="459"/>
      <c r="K310" s="459"/>
      <c r="L310" s="459"/>
      <c r="M310" s="459"/>
      <c r="N310" s="459"/>
      <c r="O310" s="459"/>
      <c r="P310" s="459"/>
      <c r="Q310" s="459"/>
      <c r="R310" s="459"/>
      <c r="S310" s="459"/>
      <c r="T310" s="459"/>
      <c r="U310" s="459"/>
      <c r="V310" s="459"/>
      <c r="W310" s="459"/>
      <c r="X310" s="459"/>
      <c r="Y310" s="459"/>
      <c r="Z310" s="63"/>
      <c r="AA310" s="63"/>
    </row>
    <row r="311" spans="1:67" ht="14.25" customHeight="1" x14ac:dyDescent="0.25">
      <c r="A311" s="429" t="s">
        <v>77</v>
      </c>
      <c r="B311" s="429"/>
      <c r="C311" s="429"/>
      <c r="D311" s="429"/>
      <c r="E311" s="429"/>
      <c r="F311" s="429"/>
      <c r="G311" s="429"/>
      <c r="H311" s="429"/>
      <c r="I311" s="429"/>
      <c r="J311" s="429"/>
      <c r="K311" s="429"/>
      <c r="L311" s="429"/>
      <c r="M311" s="429"/>
      <c r="N311" s="429"/>
      <c r="O311" s="429"/>
      <c r="P311" s="429"/>
      <c r="Q311" s="429"/>
      <c r="R311" s="429"/>
      <c r="S311" s="429"/>
      <c r="T311" s="429"/>
      <c r="U311" s="429"/>
      <c r="V311" s="429"/>
      <c r="W311" s="429"/>
      <c r="X311" s="429"/>
      <c r="Y311" s="429"/>
      <c r="Z311" s="64"/>
      <c r="AA311" s="64"/>
    </row>
    <row r="312" spans="1:67" ht="27" customHeight="1" x14ac:dyDescent="0.25">
      <c r="A312" s="61" t="s">
        <v>490</v>
      </c>
      <c r="B312" s="61" t="s">
        <v>491</v>
      </c>
      <c r="C312" s="35">
        <v>4301031066</v>
      </c>
      <c r="D312" s="422">
        <v>4607091383836</v>
      </c>
      <c r="E312" s="422"/>
      <c r="F312" s="60">
        <v>0.3</v>
      </c>
      <c r="G312" s="36">
        <v>6</v>
      </c>
      <c r="H312" s="60">
        <v>1.8</v>
      </c>
      <c r="I312" s="60">
        <v>2.048</v>
      </c>
      <c r="J312" s="36">
        <v>156</v>
      </c>
      <c r="K312" s="36" t="s">
        <v>81</v>
      </c>
      <c r="L312" s="37" t="s">
        <v>80</v>
      </c>
      <c r="M312" s="37"/>
      <c r="N312" s="36">
        <v>40</v>
      </c>
      <c r="O312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24"/>
      <c r="Q312" s="424"/>
      <c r="R312" s="424"/>
      <c r="S312" s="425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IFERROR(IF(X312=0,"",ROUNDUP(X312/H312,0)*0.00753),"")</f>
        <v/>
      </c>
      <c r="Z312" s="66" t="s">
        <v>48</v>
      </c>
      <c r="AA312" s="67" t="s">
        <v>48</v>
      </c>
      <c r="AE312" s="77"/>
      <c r="BB312" s="261" t="s">
        <v>67</v>
      </c>
      <c r="BL312" s="77">
        <f>IFERROR(W312*I312/H312,"0")</f>
        <v>0</v>
      </c>
      <c r="BM312" s="77">
        <f>IFERROR(X312*I312/H312,"0")</f>
        <v>0</v>
      </c>
      <c r="BN312" s="77">
        <f>IFERROR(1/J312*(W312/H312),"0")</f>
        <v>0</v>
      </c>
      <c r="BO312" s="77">
        <f>IFERROR(1/J312*(X312/H312),"0")</f>
        <v>0</v>
      </c>
    </row>
    <row r="313" spans="1:67" x14ac:dyDescent="0.2">
      <c r="A313" s="412"/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3"/>
      <c r="O313" s="409" t="s">
        <v>43</v>
      </c>
      <c r="P313" s="410"/>
      <c r="Q313" s="410"/>
      <c r="R313" s="410"/>
      <c r="S313" s="410"/>
      <c r="T313" s="410"/>
      <c r="U313" s="411"/>
      <c r="V313" s="41" t="s">
        <v>42</v>
      </c>
      <c r="W313" s="42">
        <f>IFERROR(W312/H312,"0")</f>
        <v>0</v>
      </c>
      <c r="X313" s="42">
        <f>IFERROR(X312/H312,"0")</f>
        <v>0</v>
      </c>
      <c r="Y313" s="42">
        <f>IFERROR(IF(Y312="",0,Y312),"0")</f>
        <v>0</v>
      </c>
      <c r="Z313" s="65"/>
      <c r="AA313" s="65"/>
    </row>
    <row r="314" spans="1:67" x14ac:dyDescent="0.2">
      <c r="A314" s="412"/>
      <c r="B314" s="412"/>
      <c r="C314" s="412"/>
      <c r="D314" s="412"/>
      <c r="E314" s="412"/>
      <c r="F314" s="412"/>
      <c r="G314" s="412"/>
      <c r="H314" s="412"/>
      <c r="I314" s="412"/>
      <c r="J314" s="412"/>
      <c r="K314" s="412"/>
      <c r="L314" s="412"/>
      <c r="M314" s="412"/>
      <c r="N314" s="413"/>
      <c r="O314" s="409" t="s">
        <v>43</v>
      </c>
      <c r="P314" s="410"/>
      <c r="Q314" s="410"/>
      <c r="R314" s="410"/>
      <c r="S314" s="410"/>
      <c r="T314" s="410"/>
      <c r="U314" s="411"/>
      <c r="V314" s="41" t="s">
        <v>0</v>
      </c>
      <c r="W314" s="42">
        <f>IFERROR(SUM(W312:W312),"0")</f>
        <v>0</v>
      </c>
      <c r="X314" s="42">
        <f>IFERROR(SUM(X312:X312),"0")</f>
        <v>0</v>
      </c>
      <c r="Y314" s="41"/>
      <c r="Z314" s="65"/>
      <c r="AA314" s="65"/>
    </row>
    <row r="315" spans="1:67" ht="14.25" customHeight="1" x14ac:dyDescent="0.25">
      <c r="A315" s="429" t="s">
        <v>85</v>
      </c>
      <c r="B315" s="429"/>
      <c r="C315" s="429"/>
      <c r="D315" s="429"/>
      <c r="E315" s="429"/>
      <c r="F315" s="429"/>
      <c r="G315" s="429"/>
      <c r="H315" s="429"/>
      <c r="I315" s="429"/>
      <c r="J315" s="429"/>
      <c r="K315" s="429"/>
      <c r="L315" s="429"/>
      <c r="M315" s="429"/>
      <c r="N315" s="429"/>
      <c r="O315" s="429"/>
      <c r="P315" s="429"/>
      <c r="Q315" s="429"/>
      <c r="R315" s="429"/>
      <c r="S315" s="429"/>
      <c r="T315" s="429"/>
      <c r="U315" s="429"/>
      <c r="V315" s="429"/>
      <c r="W315" s="429"/>
      <c r="X315" s="429"/>
      <c r="Y315" s="429"/>
      <c r="Z315" s="64"/>
      <c r="AA315" s="64"/>
    </row>
    <row r="316" spans="1:67" ht="27" customHeight="1" x14ac:dyDescent="0.25">
      <c r="A316" s="61" t="s">
        <v>492</v>
      </c>
      <c r="B316" s="61" t="s">
        <v>493</v>
      </c>
      <c r="C316" s="35">
        <v>4301051142</v>
      </c>
      <c r="D316" s="422">
        <v>4607091387919</v>
      </c>
      <c r="E316" s="422"/>
      <c r="F316" s="60">
        <v>1.35</v>
      </c>
      <c r="G316" s="36">
        <v>6</v>
      </c>
      <c r="H316" s="60">
        <v>8.1</v>
      </c>
      <c r="I316" s="60">
        <v>8.6639999999999997</v>
      </c>
      <c r="J316" s="36">
        <v>56</v>
      </c>
      <c r="K316" s="36" t="s">
        <v>122</v>
      </c>
      <c r="L316" s="37" t="s">
        <v>80</v>
      </c>
      <c r="M316" s="37"/>
      <c r="N316" s="36">
        <v>45</v>
      </c>
      <c r="O31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24"/>
      <c r="Q316" s="424"/>
      <c r="R316" s="424"/>
      <c r="S316" s="425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IFERROR(IF(X316=0,"",ROUNDUP(X316/H316,0)*0.02175),"")</f>
        <v/>
      </c>
      <c r="Z316" s="66" t="s">
        <v>48</v>
      </c>
      <c r="AA316" s="67" t="s">
        <v>48</v>
      </c>
      <c r="AE316" s="77"/>
      <c r="BB316" s="262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t="27" customHeight="1" x14ac:dyDescent="0.25">
      <c r="A317" s="61" t="s">
        <v>494</v>
      </c>
      <c r="B317" s="61" t="s">
        <v>495</v>
      </c>
      <c r="C317" s="35">
        <v>4301051461</v>
      </c>
      <c r="D317" s="422">
        <v>4680115883604</v>
      </c>
      <c r="E317" s="422"/>
      <c r="F317" s="60">
        <v>0.35</v>
      </c>
      <c r="G317" s="36">
        <v>6</v>
      </c>
      <c r="H317" s="60">
        <v>2.1</v>
      </c>
      <c r="I317" s="60">
        <v>2.3719999999999999</v>
      </c>
      <c r="J317" s="36">
        <v>156</v>
      </c>
      <c r="K317" s="36" t="s">
        <v>81</v>
      </c>
      <c r="L317" s="37" t="s">
        <v>140</v>
      </c>
      <c r="M317" s="37"/>
      <c r="N317" s="36">
        <v>45</v>
      </c>
      <c r="O317" s="5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24"/>
      <c r="Q317" s="424"/>
      <c r="R317" s="424"/>
      <c r="S317" s="42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3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ht="27" customHeight="1" x14ac:dyDescent="0.25">
      <c r="A318" s="61" t="s">
        <v>496</v>
      </c>
      <c r="B318" s="61" t="s">
        <v>497</v>
      </c>
      <c r="C318" s="35">
        <v>4301051485</v>
      </c>
      <c r="D318" s="422">
        <v>4680115883567</v>
      </c>
      <c r="E318" s="422"/>
      <c r="F318" s="60">
        <v>0.35</v>
      </c>
      <c r="G318" s="36">
        <v>6</v>
      </c>
      <c r="H318" s="60">
        <v>2.1</v>
      </c>
      <c r="I318" s="60">
        <v>2.36</v>
      </c>
      <c r="J318" s="36">
        <v>156</v>
      </c>
      <c r="K318" s="36" t="s">
        <v>81</v>
      </c>
      <c r="L318" s="37" t="s">
        <v>80</v>
      </c>
      <c r="M318" s="37"/>
      <c r="N318" s="36">
        <v>40</v>
      </c>
      <c r="O318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24"/>
      <c r="Q318" s="424"/>
      <c r="R318" s="424"/>
      <c r="S318" s="42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77"/>
      <c r="BB318" s="264" t="s">
        <v>67</v>
      </c>
      <c r="BL318" s="77">
        <f>IFERROR(W318*I318/H318,"0")</f>
        <v>0</v>
      </c>
      <c r="BM318" s="77">
        <f>IFERROR(X318*I318/H318,"0")</f>
        <v>0</v>
      </c>
      <c r="BN318" s="77">
        <f>IFERROR(1/J318*(W318/H318),"0")</f>
        <v>0</v>
      </c>
      <c r="BO318" s="77">
        <f>IFERROR(1/J318*(X318/H318),"0")</f>
        <v>0</v>
      </c>
    </row>
    <row r="319" spans="1:67" x14ac:dyDescent="0.2">
      <c r="A319" s="412"/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3"/>
      <c r="O319" s="409" t="s">
        <v>43</v>
      </c>
      <c r="P319" s="410"/>
      <c r="Q319" s="410"/>
      <c r="R319" s="410"/>
      <c r="S319" s="410"/>
      <c r="T319" s="410"/>
      <c r="U319" s="411"/>
      <c r="V319" s="41" t="s">
        <v>42</v>
      </c>
      <c r="W319" s="42">
        <f>IFERROR(W316/H316,"0")+IFERROR(W317/H317,"0")+IFERROR(W318/H318,"0")</f>
        <v>0</v>
      </c>
      <c r="X319" s="42">
        <f>IFERROR(X316/H316,"0")+IFERROR(X317/H317,"0")+IFERROR(X318/H318,"0")</f>
        <v>0</v>
      </c>
      <c r="Y319" s="42">
        <f>IFERROR(IF(Y316="",0,Y316),"0")+IFERROR(IF(Y317="",0,Y317),"0")+IFERROR(IF(Y318="",0,Y318),"0")</f>
        <v>0</v>
      </c>
      <c r="Z319" s="65"/>
      <c r="AA319" s="65"/>
    </row>
    <row r="320" spans="1:67" x14ac:dyDescent="0.2">
      <c r="A320" s="412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3"/>
      <c r="O320" s="409" t="s">
        <v>43</v>
      </c>
      <c r="P320" s="410"/>
      <c r="Q320" s="410"/>
      <c r="R320" s="410"/>
      <c r="S320" s="410"/>
      <c r="T320" s="410"/>
      <c r="U320" s="411"/>
      <c r="V320" s="41" t="s">
        <v>0</v>
      </c>
      <c r="W320" s="42">
        <f>IFERROR(SUM(W316:W318),"0")</f>
        <v>0</v>
      </c>
      <c r="X320" s="42">
        <f>IFERROR(SUM(X316:X318),"0")</f>
        <v>0</v>
      </c>
      <c r="Y320" s="41"/>
      <c r="Z320" s="65"/>
      <c r="AA320" s="65"/>
    </row>
    <row r="321" spans="1:67" ht="14.25" customHeight="1" x14ac:dyDescent="0.25">
      <c r="A321" s="429" t="s">
        <v>230</v>
      </c>
      <c r="B321" s="429"/>
      <c r="C321" s="429"/>
      <c r="D321" s="429"/>
      <c r="E321" s="429"/>
      <c r="F321" s="429"/>
      <c r="G321" s="429"/>
      <c r="H321" s="429"/>
      <c r="I321" s="429"/>
      <c r="J321" s="429"/>
      <c r="K321" s="429"/>
      <c r="L321" s="429"/>
      <c r="M321" s="429"/>
      <c r="N321" s="429"/>
      <c r="O321" s="429"/>
      <c r="P321" s="429"/>
      <c r="Q321" s="429"/>
      <c r="R321" s="429"/>
      <c r="S321" s="429"/>
      <c r="T321" s="429"/>
      <c r="U321" s="429"/>
      <c r="V321" s="429"/>
      <c r="W321" s="429"/>
      <c r="X321" s="429"/>
      <c r="Y321" s="429"/>
      <c r="Z321" s="64"/>
      <c r="AA321" s="64"/>
    </row>
    <row r="322" spans="1:67" ht="27" customHeight="1" x14ac:dyDescent="0.25">
      <c r="A322" s="61" t="s">
        <v>498</v>
      </c>
      <c r="B322" s="61" t="s">
        <v>499</v>
      </c>
      <c r="C322" s="35">
        <v>4301060324</v>
      </c>
      <c r="D322" s="422">
        <v>4607091388831</v>
      </c>
      <c r="E322" s="422"/>
      <c r="F322" s="60">
        <v>0.38</v>
      </c>
      <c r="G322" s="36">
        <v>6</v>
      </c>
      <c r="H322" s="60">
        <v>2.2799999999999998</v>
      </c>
      <c r="I322" s="60">
        <v>2.552</v>
      </c>
      <c r="J322" s="36">
        <v>156</v>
      </c>
      <c r="K322" s="36" t="s">
        <v>81</v>
      </c>
      <c r="L322" s="37" t="s">
        <v>80</v>
      </c>
      <c r="M322" s="37"/>
      <c r="N322" s="36">
        <v>40</v>
      </c>
      <c r="O322" s="56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24"/>
      <c r="Q322" s="424"/>
      <c r="R322" s="424"/>
      <c r="S322" s="425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77"/>
      <c r="BB322" s="265" t="s">
        <v>67</v>
      </c>
      <c r="BL322" s="77">
        <f>IFERROR(W322*I322/H322,"0")</f>
        <v>0</v>
      </c>
      <c r="BM322" s="77">
        <f>IFERROR(X322*I322/H322,"0")</f>
        <v>0</v>
      </c>
      <c r="BN322" s="77">
        <f>IFERROR(1/J322*(W322/H322),"0")</f>
        <v>0</v>
      </c>
      <c r="BO322" s="77">
        <f>IFERROR(1/J322*(X322/H322),"0")</f>
        <v>0</v>
      </c>
    </row>
    <row r="323" spans="1:67" x14ac:dyDescent="0.2">
      <c r="A323" s="412"/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3"/>
      <c r="O323" s="409" t="s">
        <v>43</v>
      </c>
      <c r="P323" s="410"/>
      <c r="Q323" s="410"/>
      <c r="R323" s="410"/>
      <c r="S323" s="410"/>
      <c r="T323" s="410"/>
      <c r="U323" s="411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67" x14ac:dyDescent="0.2">
      <c r="A324" s="412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3"/>
      <c r="O324" s="409" t="s">
        <v>43</v>
      </c>
      <c r="P324" s="410"/>
      <c r="Q324" s="410"/>
      <c r="R324" s="410"/>
      <c r="S324" s="410"/>
      <c r="T324" s="410"/>
      <c r="U324" s="411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67" ht="14.25" customHeight="1" x14ac:dyDescent="0.25">
      <c r="A325" s="429" t="s">
        <v>104</v>
      </c>
      <c r="B325" s="429"/>
      <c r="C325" s="429"/>
      <c r="D325" s="429"/>
      <c r="E325" s="429"/>
      <c r="F325" s="429"/>
      <c r="G325" s="429"/>
      <c r="H325" s="429"/>
      <c r="I325" s="429"/>
      <c r="J325" s="429"/>
      <c r="K325" s="429"/>
      <c r="L325" s="429"/>
      <c r="M325" s="429"/>
      <c r="N325" s="429"/>
      <c r="O325" s="429"/>
      <c r="P325" s="429"/>
      <c r="Q325" s="429"/>
      <c r="R325" s="429"/>
      <c r="S325" s="429"/>
      <c r="T325" s="429"/>
      <c r="U325" s="429"/>
      <c r="V325" s="429"/>
      <c r="W325" s="429"/>
      <c r="X325" s="429"/>
      <c r="Y325" s="429"/>
      <c r="Z325" s="64"/>
      <c r="AA325" s="64"/>
    </row>
    <row r="326" spans="1:67" ht="27" customHeight="1" x14ac:dyDescent="0.25">
      <c r="A326" s="61" t="s">
        <v>500</v>
      </c>
      <c r="B326" s="61" t="s">
        <v>501</v>
      </c>
      <c r="C326" s="35">
        <v>4301032015</v>
      </c>
      <c r="D326" s="422">
        <v>4607091383102</v>
      </c>
      <c r="E326" s="422"/>
      <c r="F326" s="60">
        <v>0.17</v>
      </c>
      <c r="G326" s="36">
        <v>15</v>
      </c>
      <c r="H326" s="60">
        <v>2.5499999999999998</v>
      </c>
      <c r="I326" s="60">
        <v>2.9750000000000001</v>
      </c>
      <c r="J326" s="36">
        <v>156</v>
      </c>
      <c r="K326" s="36" t="s">
        <v>81</v>
      </c>
      <c r="L326" s="37" t="s">
        <v>108</v>
      </c>
      <c r="M326" s="37"/>
      <c r="N326" s="36">
        <v>180</v>
      </c>
      <c r="O326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24"/>
      <c r="Q326" s="424"/>
      <c r="R326" s="424"/>
      <c r="S326" s="425"/>
      <c r="T326" s="38" t="s">
        <v>48</v>
      </c>
      <c r="U326" s="38" t="s">
        <v>48</v>
      </c>
      <c r="V326" s="39" t="s">
        <v>0</v>
      </c>
      <c r="W326" s="57">
        <v>0</v>
      </c>
      <c r="X326" s="54">
        <f>IFERROR(IF(W326="",0,CEILING((W326/$H326),1)*$H326),"")</f>
        <v>0</v>
      </c>
      <c r="Y326" s="40" t="str">
        <f>IFERROR(IF(X326=0,"",ROUNDUP(X326/H326,0)*0.00753),"")</f>
        <v/>
      </c>
      <c r="Z326" s="66" t="s">
        <v>48</v>
      </c>
      <c r="AA326" s="67" t="s">
        <v>48</v>
      </c>
      <c r="AE326" s="77"/>
      <c r="BB326" s="266" t="s">
        <v>67</v>
      </c>
      <c r="BL326" s="77">
        <f>IFERROR(W326*I326/H326,"0")</f>
        <v>0</v>
      </c>
      <c r="BM326" s="77">
        <f>IFERROR(X326*I326/H326,"0")</f>
        <v>0</v>
      </c>
      <c r="BN326" s="77">
        <f>IFERROR(1/J326*(W326/H326),"0")</f>
        <v>0</v>
      </c>
      <c r="BO326" s="77">
        <f>IFERROR(1/J326*(X326/H326),"0")</f>
        <v>0</v>
      </c>
    </row>
    <row r="327" spans="1:67" x14ac:dyDescent="0.2">
      <c r="A327" s="412"/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3"/>
      <c r="O327" s="409" t="s">
        <v>43</v>
      </c>
      <c r="P327" s="410"/>
      <c r="Q327" s="410"/>
      <c r="R327" s="410"/>
      <c r="S327" s="410"/>
      <c r="T327" s="410"/>
      <c r="U327" s="411"/>
      <c r="V327" s="41" t="s">
        <v>42</v>
      </c>
      <c r="W327" s="42">
        <f>IFERROR(W326/H326,"0")</f>
        <v>0</v>
      </c>
      <c r="X327" s="42">
        <f>IFERROR(X326/H326,"0")</f>
        <v>0</v>
      </c>
      <c r="Y327" s="42">
        <f>IFERROR(IF(Y326="",0,Y326),"0")</f>
        <v>0</v>
      </c>
      <c r="Z327" s="65"/>
      <c r="AA327" s="65"/>
    </row>
    <row r="328" spans="1:67" x14ac:dyDescent="0.2">
      <c r="A328" s="412"/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3"/>
      <c r="O328" s="409" t="s">
        <v>43</v>
      </c>
      <c r="P328" s="410"/>
      <c r="Q328" s="410"/>
      <c r="R328" s="410"/>
      <c r="S328" s="410"/>
      <c r="T328" s="410"/>
      <c r="U328" s="411"/>
      <c r="V328" s="41" t="s">
        <v>0</v>
      </c>
      <c r="W328" s="42">
        <f>IFERROR(SUM(W326:W326),"0")</f>
        <v>0</v>
      </c>
      <c r="X328" s="42">
        <f>IFERROR(SUM(X326:X326),"0")</f>
        <v>0</v>
      </c>
      <c r="Y328" s="41"/>
      <c r="Z328" s="65"/>
      <c r="AA328" s="65"/>
    </row>
    <row r="329" spans="1:67" ht="27.75" customHeight="1" x14ac:dyDescent="0.2">
      <c r="A329" s="458" t="s">
        <v>502</v>
      </c>
      <c r="B329" s="458"/>
      <c r="C329" s="458"/>
      <c r="D329" s="458"/>
      <c r="E329" s="458"/>
      <c r="F329" s="458"/>
      <c r="G329" s="458"/>
      <c r="H329" s="458"/>
      <c r="I329" s="458"/>
      <c r="J329" s="458"/>
      <c r="K329" s="458"/>
      <c r="L329" s="458"/>
      <c r="M329" s="458"/>
      <c r="N329" s="458"/>
      <c r="O329" s="458"/>
      <c r="P329" s="458"/>
      <c r="Q329" s="458"/>
      <c r="R329" s="458"/>
      <c r="S329" s="458"/>
      <c r="T329" s="458"/>
      <c r="U329" s="458"/>
      <c r="V329" s="458"/>
      <c r="W329" s="458"/>
      <c r="X329" s="458"/>
      <c r="Y329" s="458"/>
      <c r="Z329" s="53"/>
      <c r="AA329" s="53"/>
    </row>
    <row r="330" spans="1:67" ht="16.5" customHeight="1" x14ac:dyDescent="0.25">
      <c r="A330" s="459" t="s">
        <v>503</v>
      </c>
      <c r="B330" s="459"/>
      <c r="C330" s="459"/>
      <c r="D330" s="459"/>
      <c r="E330" s="459"/>
      <c r="F330" s="459"/>
      <c r="G330" s="459"/>
      <c r="H330" s="459"/>
      <c r="I330" s="459"/>
      <c r="J330" s="459"/>
      <c r="K330" s="459"/>
      <c r="L330" s="459"/>
      <c r="M330" s="459"/>
      <c r="N330" s="459"/>
      <c r="O330" s="459"/>
      <c r="P330" s="459"/>
      <c r="Q330" s="459"/>
      <c r="R330" s="459"/>
      <c r="S330" s="459"/>
      <c r="T330" s="459"/>
      <c r="U330" s="459"/>
      <c r="V330" s="459"/>
      <c r="W330" s="459"/>
      <c r="X330" s="459"/>
      <c r="Y330" s="459"/>
      <c r="Z330" s="63"/>
      <c r="AA330" s="63"/>
    </row>
    <row r="331" spans="1:67" ht="14.25" customHeight="1" x14ac:dyDescent="0.25">
      <c r="A331" s="429" t="s">
        <v>126</v>
      </c>
      <c r="B331" s="429"/>
      <c r="C331" s="429"/>
      <c r="D331" s="429"/>
      <c r="E331" s="429"/>
      <c r="F331" s="429"/>
      <c r="G331" s="429"/>
      <c r="H331" s="429"/>
      <c r="I331" s="429"/>
      <c r="J331" s="429"/>
      <c r="K331" s="429"/>
      <c r="L331" s="429"/>
      <c r="M331" s="429"/>
      <c r="N331" s="429"/>
      <c r="O331" s="429"/>
      <c r="P331" s="429"/>
      <c r="Q331" s="429"/>
      <c r="R331" s="429"/>
      <c r="S331" s="429"/>
      <c r="T331" s="429"/>
      <c r="U331" s="429"/>
      <c r="V331" s="429"/>
      <c r="W331" s="429"/>
      <c r="X331" s="429"/>
      <c r="Y331" s="429"/>
      <c r="Z331" s="64"/>
      <c r="AA331" s="64"/>
    </row>
    <row r="332" spans="1:67" ht="37.5" customHeight="1" x14ac:dyDescent="0.25">
      <c r="A332" s="61" t="s">
        <v>505</v>
      </c>
      <c r="B332" s="61" t="s">
        <v>506</v>
      </c>
      <c r="C332" s="35">
        <v>4301011875</v>
      </c>
      <c r="D332" s="422">
        <v>4680115884885</v>
      </c>
      <c r="E332" s="422"/>
      <c r="F332" s="60">
        <v>0.8</v>
      </c>
      <c r="G332" s="36">
        <v>15</v>
      </c>
      <c r="H332" s="60">
        <v>12</v>
      </c>
      <c r="I332" s="60">
        <v>12.48</v>
      </c>
      <c r="J332" s="36">
        <v>56</v>
      </c>
      <c r="K332" s="36" t="s">
        <v>122</v>
      </c>
      <c r="L332" s="37" t="s">
        <v>80</v>
      </c>
      <c r="M332" s="37"/>
      <c r="N332" s="36">
        <v>60</v>
      </c>
      <c r="O332" s="57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24"/>
      <c r="Q332" s="424"/>
      <c r="R332" s="424"/>
      <c r="S332" s="425"/>
      <c r="T332" s="38" t="s">
        <v>504</v>
      </c>
      <c r="U332" s="38" t="s">
        <v>48</v>
      </c>
      <c r="V332" s="39" t="s">
        <v>0</v>
      </c>
      <c r="W332" s="57">
        <v>0</v>
      </c>
      <c r="X332" s="54">
        <f t="shared" ref="X332:X344" si="70">IFERROR(IF(W332="",0,CEILING((W332/$H332),1)*$H332),"")</f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ref="BL332:BL344" si="71">IFERROR(W332*I332/H332,"0")</f>
        <v>0</v>
      </c>
      <c r="BM332" s="77">
        <f t="shared" ref="BM332:BM344" si="72">IFERROR(X332*I332/H332,"0")</f>
        <v>0</v>
      </c>
      <c r="BN332" s="77">
        <f t="shared" ref="BN332:BN344" si="73">IFERROR(1/J332*(W332/H332),"0")</f>
        <v>0</v>
      </c>
      <c r="BO332" s="77">
        <f t="shared" ref="BO332:BO344" si="74">IFERROR(1/J332*(X332/H332),"0")</f>
        <v>0</v>
      </c>
    </row>
    <row r="333" spans="1:67" ht="37.5" customHeight="1" x14ac:dyDescent="0.25">
      <c r="A333" s="61" t="s">
        <v>507</v>
      </c>
      <c r="B333" s="61" t="s">
        <v>508</v>
      </c>
      <c r="C333" s="35">
        <v>4301011874</v>
      </c>
      <c r="D333" s="422">
        <v>4680115884892</v>
      </c>
      <c r="E333" s="422"/>
      <c r="F333" s="60">
        <v>1.8</v>
      </c>
      <c r="G333" s="36">
        <v>6</v>
      </c>
      <c r="H333" s="60">
        <v>10.8</v>
      </c>
      <c r="I333" s="60">
        <v>11.28</v>
      </c>
      <c r="J333" s="36">
        <v>56</v>
      </c>
      <c r="K333" s="36" t="s">
        <v>122</v>
      </c>
      <c r="L333" s="37" t="s">
        <v>80</v>
      </c>
      <c r="M333" s="37"/>
      <c r="N333" s="36">
        <v>60</v>
      </c>
      <c r="O333" s="5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24"/>
      <c r="Q333" s="424"/>
      <c r="R333" s="424"/>
      <c r="S333" s="425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0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1"/>
        <v>0</v>
      </c>
      <c r="BM333" s="77">
        <f t="shared" si="72"/>
        <v>0</v>
      </c>
      <c r="BN333" s="77">
        <f t="shared" si="73"/>
        <v>0</v>
      </c>
      <c r="BO333" s="77">
        <f t="shared" si="74"/>
        <v>0</v>
      </c>
    </row>
    <row r="334" spans="1:67" ht="27" customHeight="1" x14ac:dyDescent="0.25">
      <c r="A334" s="61" t="s">
        <v>509</v>
      </c>
      <c r="B334" s="61" t="s">
        <v>510</v>
      </c>
      <c r="C334" s="35">
        <v>4301011867</v>
      </c>
      <c r="D334" s="422">
        <v>4680115884830</v>
      </c>
      <c r="E334" s="42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80</v>
      </c>
      <c r="M334" s="37"/>
      <c r="N334" s="36">
        <v>60</v>
      </c>
      <c r="O334" s="5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24"/>
      <c r="Q334" s="424"/>
      <c r="R334" s="424"/>
      <c r="S334" s="425"/>
      <c r="T334" s="38" t="s">
        <v>48</v>
      </c>
      <c r="U334" s="38" t="s">
        <v>48</v>
      </c>
      <c r="V334" s="39" t="s">
        <v>0</v>
      </c>
      <c r="W334" s="57">
        <v>2250</v>
      </c>
      <c r="X334" s="54">
        <f t="shared" si="70"/>
        <v>2250</v>
      </c>
      <c r="Y334" s="40">
        <f>IFERROR(IF(X334=0,"",ROUNDUP(X334/H334,0)*0.02175),"")</f>
        <v>3.2624999999999997</v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1"/>
        <v>2322</v>
      </c>
      <c r="BM334" s="77">
        <f t="shared" si="72"/>
        <v>2322</v>
      </c>
      <c r="BN334" s="77">
        <f t="shared" si="73"/>
        <v>3.125</v>
      </c>
      <c r="BO334" s="77">
        <f t="shared" si="74"/>
        <v>3.125</v>
      </c>
    </row>
    <row r="335" spans="1:67" ht="27" customHeight="1" x14ac:dyDescent="0.25">
      <c r="A335" s="61" t="s">
        <v>509</v>
      </c>
      <c r="B335" s="61" t="s">
        <v>511</v>
      </c>
      <c r="C335" s="35">
        <v>4301011943</v>
      </c>
      <c r="D335" s="422">
        <v>4680115884830</v>
      </c>
      <c r="E335" s="42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122</v>
      </c>
      <c r="L335" s="37" t="s">
        <v>129</v>
      </c>
      <c r="M335" s="37"/>
      <c r="N335" s="36">
        <v>60</v>
      </c>
      <c r="O335" s="5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24"/>
      <c r="Q335" s="424"/>
      <c r="R335" s="424"/>
      <c r="S335" s="42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0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1"/>
        <v>0</v>
      </c>
      <c r="BM335" s="77">
        <f t="shared" si="72"/>
        <v>0</v>
      </c>
      <c r="BN335" s="77">
        <f t="shared" si="73"/>
        <v>0</v>
      </c>
      <c r="BO335" s="77">
        <f t="shared" si="74"/>
        <v>0</v>
      </c>
    </row>
    <row r="336" spans="1:67" ht="27" customHeight="1" x14ac:dyDescent="0.25">
      <c r="A336" s="61" t="s">
        <v>512</v>
      </c>
      <c r="B336" s="61" t="s">
        <v>513</v>
      </c>
      <c r="C336" s="35">
        <v>4301011869</v>
      </c>
      <c r="D336" s="422">
        <v>4680115884847</v>
      </c>
      <c r="E336" s="42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122</v>
      </c>
      <c r="L336" s="37" t="s">
        <v>80</v>
      </c>
      <c r="M336" s="37"/>
      <c r="N336" s="36">
        <v>60</v>
      </c>
      <c r="O336" s="5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24"/>
      <c r="Q336" s="424"/>
      <c r="R336" s="424"/>
      <c r="S336" s="425"/>
      <c r="T336" s="38" t="s">
        <v>48</v>
      </c>
      <c r="U336" s="38" t="s">
        <v>48</v>
      </c>
      <c r="V336" s="39" t="s">
        <v>0</v>
      </c>
      <c r="W336" s="57">
        <v>750</v>
      </c>
      <c r="X336" s="54">
        <f t="shared" si="70"/>
        <v>750</v>
      </c>
      <c r="Y336" s="40">
        <f>IFERROR(IF(X336=0,"",ROUNDUP(X336/H336,0)*0.02175),"")</f>
        <v>1.0874999999999999</v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1"/>
        <v>774</v>
      </c>
      <c r="BM336" s="77">
        <f t="shared" si="72"/>
        <v>774</v>
      </c>
      <c r="BN336" s="77">
        <f t="shared" si="73"/>
        <v>1.0416666666666665</v>
      </c>
      <c r="BO336" s="77">
        <f t="shared" si="74"/>
        <v>1.0416666666666665</v>
      </c>
    </row>
    <row r="337" spans="1:67" ht="27" customHeight="1" x14ac:dyDescent="0.25">
      <c r="A337" s="61" t="s">
        <v>512</v>
      </c>
      <c r="B337" s="61" t="s">
        <v>514</v>
      </c>
      <c r="C337" s="35">
        <v>4301011946</v>
      </c>
      <c r="D337" s="422">
        <v>4680115884847</v>
      </c>
      <c r="E337" s="42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122</v>
      </c>
      <c r="L337" s="37" t="s">
        <v>129</v>
      </c>
      <c r="M337" s="37"/>
      <c r="N337" s="36">
        <v>60</v>
      </c>
      <c r="O337" s="5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24"/>
      <c r="Q337" s="424"/>
      <c r="R337" s="424"/>
      <c r="S337" s="42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0"/>
        <v>0</v>
      </c>
      <c r="Y337" s="40" t="str">
        <f>IFERROR(IF(X337=0,"",ROUNDUP(X337/H337,0)*0.02039),"")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1"/>
        <v>0</v>
      </c>
      <c r="BM337" s="77">
        <f t="shared" si="72"/>
        <v>0</v>
      </c>
      <c r="BN337" s="77">
        <f t="shared" si="73"/>
        <v>0</v>
      </c>
      <c r="BO337" s="77">
        <f t="shared" si="74"/>
        <v>0</v>
      </c>
    </row>
    <row r="338" spans="1:67" ht="27" customHeight="1" x14ac:dyDescent="0.25">
      <c r="A338" s="61" t="s">
        <v>515</v>
      </c>
      <c r="B338" s="61" t="s">
        <v>516</v>
      </c>
      <c r="C338" s="35">
        <v>4301011870</v>
      </c>
      <c r="D338" s="422">
        <v>4680115884854</v>
      </c>
      <c r="E338" s="42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122</v>
      </c>
      <c r="L338" s="37" t="s">
        <v>80</v>
      </c>
      <c r="M338" s="37"/>
      <c r="N338" s="36">
        <v>60</v>
      </c>
      <c r="O338" s="5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24"/>
      <c r="Q338" s="424"/>
      <c r="R338" s="424"/>
      <c r="S338" s="425"/>
      <c r="T338" s="38" t="s">
        <v>48</v>
      </c>
      <c r="U338" s="38" t="s">
        <v>48</v>
      </c>
      <c r="V338" s="39" t="s">
        <v>0</v>
      </c>
      <c r="W338" s="57">
        <v>6750</v>
      </c>
      <c r="X338" s="54">
        <f t="shared" si="70"/>
        <v>6750</v>
      </c>
      <c r="Y338" s="40">
        <f>IFERROR(IF(X338=0,"",ROUNDUP(X338/H338,0)*0.02175),"")</f>
        <v>9.7874999999999996</v>
      </c>
      <c r="Z338" s="66" t="s">
        <v>48</v>
      </c>
      <c r="AA338" s="67" t="s">
        <v>48</v>
      </c>
      <c r="AE338" s="77"/>
      <c r="BB338" s="273" t="s">
        <v>67</v>
      </c>
      <c r="BL338" s="77">
        <f t="shared" si="71"/>
        <v>6966</v>
      </c>
      <c r="BM338" s="77">
        <f t="shared" si="72"/>
        <v>6966</v>
      </c>
      <c r="BN338" s="77">
        <f t="shared" si="73"/>
        <v>9.375</v>
      </c>
      <c r="BO338" s="77">
        <f t="shared" si="74"/>
        <v>9.375</v>
      </c>
    </row>
    <row r="339" spans="1:67" ht="27" customHeight="1" x14ac:dyDescent="0.25">
      <c r="A339" s="61" t="s">
        <v>515</v>
      </c>
      <c r="B339" s="61" t="s">
        <v>517</v>
      </c>
      <c r="C339" s="35">
        <v>4301011947</v>
      </c>
      <c r="D339" s="422">
        <v>4680115884854</v>
      </c>
      <c r="E339" s="422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122</v>
      </c>
      <c r="L339" s="37" t="s">
        <v>129</v>
      </c>
      <c r="M339" s="37"/>
      <c r="N339" s="36">
        <v>60</v>
      </c>
      <c r="O339" s="5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24"/>
      <c r="Q339" s="424"/>
      <c r="R339" s="424"/>
      <c r="S339" s="42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0"/>
        <v>0</v>
      </c>
      <c r="Y339" s="40" t="str">
        <f>IFERROR(IF(X339=0,"",ROUNDUP(X339/H339,0)*0.02039),"")</f>
        <v/>
      </c>
      <c r="Z339" s="66" t="s">
        <v>48</v>
      </c>
      <c r="AA339" s="67" t="s">
        <v>48</v>
      </c>
      <c r="AE339" s="77"/>
      <c r="BB339" s="274" t="s">
        <v>67</v>
      </c>
      <c r="BL339" s="77">
        <f t="shared" si="71"/>
        <v>0</v>
      </c>
      <c r="BM339" s="77">
        <f t="shared" si="72"/>
        <v>0</v>
      </c>
      <c r="BN339" s="77">
        <f t="shared" si="73"/>
        <v>0</v>
      </c>
      <c r="BO339" s="77">
        <f t="shared" si="74"/>
        <v>0</v>
      </c>
    </row>
    <row r="340" spans="1:67" ht="37.5" customHeight="1" x14ac:dyDescent="0.25">
      <c r="A340" s="61" t="s">
        <v>518</v>
      </c>
      <c r="B340" s="61" t="s">
        <v>519</v>
      </c>
      <c r="C340" s="35">
        <v>4301011871</v>
      </c>
      <c r="D340" s="422">
        <v>4680115884908</v>
      </c>
      <c r="E340" s="422"/>
      <c r="F340" s="60">
        <v>0.4</v>
      </c>
      <c r="G340" s="36">
        <v>10</v>
      </c>
      <c r="H340" s="60">
        <v>4</v>
      </c>
      <c r="I340" s="60">
        <v>4.21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5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24"/>
      <c r="Q340" s="424"/>
      <c r="R340" s="424"/>
      <c r="S340" s="42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0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5" t="s">
        <v>67</v>
      </c>
      <c r="BL340" s="77">
        <f t="shared" si="71"/>
        <v>0</v>
      </c>
      <c r="BM340" s="77">
        <f t="shared" si="72"/>
        <v>0</v>
      </c>
      <c r="BN340" s="77">
        <f t="shared" si="73"/>
        <v>0</v>
      </c>
      <c r="BO340" s="77">
        <f t="shared" si="74"/>
        <v>0</v>
      </c>
    </row>
    <row r="341" spans="1:67" ht="27" customHeight="1" x14ac:dyDescent="0.25">
      <c r="A341" s="61" t="s">
        <v>520</v>
      </c>
      <c r="B341" s="61" t="s">
        <v>521</v>
      </c>
      <c r="C341" s="35">
        <v>4301011866</v>
      </c>
      <c r="D341" s="422">
        <v>4680115884878</v>
      </c>
      <c r="E341" s="422"/>
      <c r="F341" s="60">
        <v>0.5</v>
      </c>
      <c r="G341" s="36">
        <v>10</v>
      </c>
      <c r="H341" s="60">
        <v>5</v>
      </c>
      <c r="I341" s="60">
        <v>5.21</v>
      </c>
      <c r="J341" s="36">
        <v>120</v>
      </c>
      <c r="K341" s="36" t="s">
        <v>81</v>
      </c>
      <c r="L341" s="37" t="s">
        <v>80</v>
      </c>
      <c r="M341" s="37"/>
      <c r="N341" s="36">
        <v>60</v>
      </c>
      <c r="O341" s="56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24"/>
      <c r="Q341" s="424"/>
      <c r="R341" s="424"/>
      <c r="S341" s="425"/>
      <c r="T341" s="38" t="s">
        <v>48</v>
      </c>
      <c r="U341" s="38" t="s">
        <v>504</v>
      </c>
      <c r="V341" s="39" t="s">
        <v>0</v>
      </c>
      <c r="W341" s="57">
        <v>0</v>
      </c>
      <c r="X341" s="54">
        <f t="shared" si="70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6" t="s">
        <v>67</v>
      </c>
      <c r="BL341" s="77">
        <f t="shared" si="71"/>
        <v>0</v>
      </c>
      <c r="BM341" s="77">
        <f t="shared" si="72"/>
        <v>0</v>
      </c>
      <c r="BN341" s="77">
        <f t="shared" si="73"/>
        <v>0</v>
      </c>
      <c r="BO341" s="77">
        <f t="shared" si="74"/>
        <v>0</v>
      </c>
    </row>
    <row r="342" spans="1:67" ht="27" customHeight="1" x14ac:dyDescent="0.25">
      <c r="A342" s="61" t="s">
        <v>523</v>
      </c>
      <c r="B342" s="61" t="s">
        <v>524</v>
      </c>
      <c r="C342" s="35">
        <v>4301011868</v>
      </c>
      <c r="D342" s="422">
        <v>4680115884861</v>
      </c>
      <c r="E342" s="422"/>
      <c r="F342" s="60">
        <v>0.5</v>
      </c>
      <c r="G342" s="36">
        <v>10</v>
      </c>
      <c r="H342" s="60">
        <v>5</v>
      </c>
      <c r="I342" s="60">
        <v>5.21</v>
      </c>
      <c r="J342" s="36">
        <v>120</v>
      </c>
      <c r="K342" s="36" t="s">
        <v>81</v>
      </c>
      <c r="L342" s="37" t="s">
        <v>80</v>
      </c>
      <c r="M342" s="37"/>
      <c r="N342" s="36">
        <v>60</v>
      </c>
      <c r="O342" s="5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24"/>
      <c r="Q342" s="424"/>
      <c r="R342" s="424"/>
      <c r="S342" s="425"/>
      <c r="T342" s="38" t="s">
        <v>522</v>
      </c>
      <c r="U342" s="38" t="s">
        <v>48</v>
      </c>
      <c r="V342" s="39" t="s">
        <v>0</v>
      </c>
      <c r="W342" s="57">
        <v>0</v>
      </c>
      <c r="X342" s="54">
        <f t="shared" si="70"/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 t="shared" si="71"/>
        <v>0</v>
      </c>
      <c r="BM342" s="77">
        <f t="shared" si="72"/>
        <v>0</v>
      </c>
      <c r="BN342" s="77">
        <f t="shared" si="73"/>
        <v>0</v>
      </c>
      <c r="BO342" s="77">
        <f t="shared" si="74"/>
        <v>0</v>
      </c>
    </row>
    <row r="343" spans="1:67" ht="27" customHeight="1" x14ac:dyDescent="0.25">
      <c r="A343" s="61" t="s">
        <v>525</v>
      </c>
      <c r="B343" s="61" t="s">
        <v>526</v>
      </c>
      <c r="C343" s="35">
        <v>4301011952</v>
      </c>
      <c r="D343" s="422">
        <v>4680115884922</v>
      </c>
      <c r="E343" s="422"/>
      <c r="F343" s="60">
        <v>0.5</v>
      </c>
      <c r="G343" s="36">
        <v>10</v>
      </c>
      <c r="H343" s="60">
        <v>5</v>
      </c>
      <c r="I343" s="60">
        <v>5.21</v>
      </c>
      <c r="J343" s="36">
        <v>120</v>
      </c>
      <c r="K343" s="36" t="s">
        <v>81</v>
      </c>
      <c r="L343" s="37" t="s">
        <v>80</v>
      </c>
      <c r="M343" s="37"/>
      <c r="N343" s="36">
        <v>60</v>
      </c>
      <c r="O343" s="5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24"/>
      <c r="Q343" s="424"/>
      <c r="R343" s="424"/>
      <c r="S343" s="425"/>
      <c r="T343" s="38" t="s">
        <v>48</v>
      </c>
      <c r="U343" s="38" t="s">
        <v>48</v>
      </c>
      <c r="V343" s="39" t="s">
        <v>0</v>
      </c>
      <c r="W343" s="57">
        <v>0</v>
      </c>
      <c r="X343" s="54">
        <f t="shared" si="70"/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 t="shared" si="71"/>
        <v>0</v>
      </c>
      <c r="BM343" s="77">
        <f t="shared" si="72"/>
        <v>0</v>
      </c>
      <c r="BN343" s="77">
        <f t="shared" si="73"/>
        <v>0</v>
      </c>
      <c r="BO343" s="77">
        <f t="shared" si="74"/>
        <v>0</v>
      </c>
    </row>
    <row r="344" spans="1:67" ht="27" customHeight="1" x14ac:dyDescent="0.25">
      <c r="A344" s="61" t="s">
        <v>527</v>
      </c>
      <c r="B344" s="61" t="s">
        <v>528</v>
      </c>
      <c r="C344" s="35">
        <v>4301011433</v>
      </c>
      <c r="D344" s="422">
        <v>4680115882638</v>
      </c>
      <c r="E344" s="422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121</v>
      </c>
      <c r="M344" s="37"/>
      <c r="N344" s="36">
        <v>90</v>
      </c>
      <c r="O344" s="5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24"/>
      <c r="Q344" s="424"/>
      <c r="R344" s="424"/>
      <c r="S344" s="425"/>
      <c r="T344" s="38" t="s">
        <v>48</v>
      </c>
      <c r="U344" s="38" t="s">
        <v>48</v>
      </c>
      <c r="V344" s="39" t="s">
        <v>0</v>
      </c>
      <c r="W344" s="57">
        <v>0</v>
      </c>
      <c r="X344" s="54">
        <f t="shared" si="70"/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 t="shared" si="71"/>
        <v>0</v>
      </c>
      <c r="BM344" s="77">
        <f t="shared" si="72"/>
        <v>0</v>
      </c>
      <c r="BN344" s="77">
        <f t="shared" si="73"/>
        <v>0</v>
      </c>
      <c r="BO344" s="77">
        <f t="shared" si="74"/>
        <v>0</v>
      </c>
    </row>
    <row r="345" spans="1:67" x14ac:dyDescent="0.2">
      <c r="A345" s="412"/>
      <c r="B345" s="412"/>
      <c r="C345" s="412"/>
      <c r="D345" s="412"/>
      <c r="E345" s="412"/>
      <c r="F345" s="412"/>
      <c r="G345" s="412"/>
      <c r="H345" s="412"/>
      <c r="I345" s="412"/>
      <c r="J345" s="412"/>
      <c r="K345" s="412"/>
      <c r="L345" s="412"/>
      <c r="M345" s="412"/>
      <c r="N345" s="413"/>
      <c r="O345" s="409" t="s">
        <v>43</v>
      </c>
      <c r="P345" s="410"/>
      <c r="Q345" s="410"/>
      <c r="R345" s="410"/>
      <c r="S345" s="410"/>
      <c r="T345" s="410"/>
      <c r="U345" s="411"/>
      <c r="V345" s="41" t="s">
        <v>42</v>
      </c>
      <c r="W345" s="42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650</v>
      </c>
      <c r="X345" s="42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650</v>
      </c>
      <c r="Y345" s="42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14.137499999999999</v>
      </c>
      <c r="Z345" s="65"/>
      <c r="AA345" s="65"/>
    </row>
    <row r="346" spans="1:67" x14ac:dyDescent="0.2">
      <c r="A346" s="412"/>
      <c r="B346" s="412"/>
      <c r="C346" s="412"/>
      <c r="D346" s="412"/>
      <c r="E346" s="412"/>
      <c r="F346" s="412"/>
      <c r="G346" s="412"/>
      <c r="H346" s="412"/>
      <c r="I346" s="412"/>
      <c r="J346" s="412"/>
      <c r="K346" s="412"/>
      <c r="L346" s="412"/>
      <c r="M346" s="412"/>
      <c r="N346" s="413"/>
      <c r="O346" s="409" t="s">
        <v>43</v>
      </c>
      <c r="P346" s="410"/>
      <c r="Q346" s="410"/>
      <c r="R346" s="410"/>
      <c r="S346" s="410"/>
      <c r="T346" s="410"/>
      <c r="U346" s="411"/>
      <c r="V346" s="41" t="s">
        <v>0</v>
      </c>
      <c r="W346" s="42">
        <f>IFERROR(SUM(W332:W344),"0")</f>
        <v>9750</v>
      </c>
      <c r="X346" s="42">
        <f>IFERROR(SUM(X332:X344),"0")</f>
        <v>9750</v>
      </c>
      <c r="Y346" s="41"/>
      <c r="Z346" s="65"/>
      <c r="AA346" s="65"/>
    </row>
    <row r="347" spans="1:67" ht="14.25" customHeight="1" x14ac:dyDescent="0.25">
      <c r="A347" s="429" t="s">
        <v>118</v>
      </c>
      <c r="B347" s="429"/>
      <c r="C347" s="429"/>
      <c r="D347" s="429"/>
      <c r="E347" s="429"/>
      <c r="F347" s="429"/>
      <c r="G347" s="429"/>
      <c r="H347" s="429"/>
      <c r="I347" s="429"/>
      <c r="J347" s="429"/>
      <c r="K347" s="429"/>
      <c r="L347" s="429"/>
      <c r="M347" s="429"/>
      <c r="N347" s="429"/>
      <c r="O347" s="429"/>
      <c r="P347" s="429"/>
      <c r="Q347" s="429"/>
      <c r="R347" s="429"/>
      <c r="S347" s="429"/>
      <c r="T347" s="429"/>
      <c r="U347" s="429"/>
      <c r="V347" s="429"/>
      <c r="W347" s="429"/>
      <c r="X347" s="429"/>
      <c r="Y347" s="429"/>
      <c r="Z347" s="64"/>
      <c r="AA347" s="64"/>
    </row>
    <row r="348" spans="1:67" ht="27" customHeight="1" x14ac:dyDescent="0.25">
      <c r="A348" s="61" t="s">
        <v>529</v>
      </c>
      <c r="B348" s="61" t="s">
        <v>530</v>
      </c>
      <c r="C348" s="35">
        <v>4301020178</v>
      </c>
      <c r="D348" s="422">
        <v>4607091383980</v>
      </c>
      <c r="E348" s="422"/>
      <c r="F348" s="60">
        <v>2.5</v>
      </c>
      <c r="G348" s="36">
        <v>6</v>
      </c>
      <c r="H348" s="60">
        <v>15</v>
      </c>
      <c r="I348" s="60">
        <v>15.48</v>
      </c>
      <c r="J348" s="36">
        <v>48</v>
      </c>
      <c r="K348" s="36" t="s">
        <v>122</v>
      </c>
      <c r="L348" s="37" t="s">
        <v>121</v>
      </c>
      <c r="M348" s="37"/>
      <c r="N348" s="36">
        <v>50</v>
      </c>
      <c r="O348" s="5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24"/>
      <c r="Q348" s="424"/>
      <c r="R348" s="424"/>
      <c r="S348" s="425"/>
      <c r="T348" s="38" t="s">
        <v>48</v>
      </c>
      <c r="U348" s="38" t="s">
        <v>48</v>
      </c>
      <c r="V348" s="39" t="s">
        <v>0</v>
      </c>
      <c r="W348" s="57">
        <v>3750</v>
      </c>
      <c r="X348" s="54">
        <f>IFERROR(IF(W348="",0,CEILING((W348/$H348),1)*$H348),"")</f>
        <v>3750</v>
      </c>
      <c r="Y348" s="40">
        <f>IFERROR(IF(X348=0,"",ROUNDUP(X348/H348,0)*0.02175),"")</f>
        <v>5.4375</v>
      </c>
      <c r="Z348" s="66" t="s">
        <v>48</v>
      </c>
      <c r="AA348" s="67" t="s">
        <v>48</v>
      </c>
      <c r="AE348" s="77"/>
      <c r="BB348" s="280" t="s">
        <v>67</v>
      </c>
      <c r="BL348" s="77">
        <f>IFERROR(W348*I348/H348,"0")</f>
        <v>3870</v>
      </c>
      <c r="BM348" s="77">
        <f>IFERROR(X348*I348/H348,"0")</f>
        <v>3870</v>
      </c>
      <c r="BN348" s="77">
        <f>IFERROR(1/J348*(W348/H348),"0")</f>
        <v>5.208333333333333</v>
      </c>
      <c r="BO348" s="77">
        <f>IFERROR(1/J348*(X348/H348),"0")</f>
        <v>5.208333333333333</v>
      </c>
    </row>
    <row r="349" spans="1:67" ht="16.5" customHeight="1" x14ac:dyDescent="0.25">
      <c r="A349" s="61" t="s">
        <v>531</v>
      </c>
      <c r="B349" s="61" t="s">
        <v>532</v>
      </c>
      <c r="C349" s="35">
        <v>4301020270</v>
      </c>
      <c r="D349" s="422">
        <v>4680115883314</v>
      </c>
      <c r="E349" s="422"/>
      <c r="F349" s="60">
        <v>1.35</v>
      </c>
      <c r="G349" s="36">
        <v>8</v>
      </c>
      <c r="H349" s="60">
        <v>10.8</v>
      </c>
      <c r="I349" s="60">
        <v>11.28</v>
      </c>
      <c r="J349" s="36">
        <v>56</v>
      </c>
      <c r="K349" s="36" t="s">
        <v>122</v>
      </c>
      <c r="L349" s="37" t="s">
        <v>140</v>
      </c>
      <c r="M349" s="37"/>
      <c r="N349" s="36">
        <v>50</v>
      </c>
      <c r="O349" s="5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24"/>
      <c r="Q349" s="424"/>
      <c r="R349" s="424"/>
      <c r="S349" s="425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533</v>
      </c>
      <c r="B350" s="61" t="s">
        <v>534</v>
      </c>
      <c r="C350" s="35">
        <v>4301020179</v>
      </c>
      <c r="D350" s="422">
        <v>4607091384178</v>
      </c>
      <c r="E350" s="422"/>
      <c r="F350" s="60">
        <v>0.4</v>
      </c>
      <c r="G350" s="36">
        <v>10</v>
      </c>
      <c r="H350" s="60">
        <v>4</v>
      </c>
      <c r="I350" s="60">
        <v>4.24</v>
      </c>
      <c r="J350" s="36">
        <v>120</v>
      </c>
      <c r="K350" s="36" t="s">
        <v>81</v>
      </c>
      <c r="L350" s="37" t="s">
        <v>121</v>
      </c>
      <c r="M350" s="37"/>
      <c r="N350" s="36">
        <v>50</v>
      </c>
      <c r="O350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24"/>
      <c r="Q350" s="424"/>
      <c r="R350" s="424"/>
      <c r="S350" s="42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IFERROR(IF(X350=0,"",ROUNDUP(X350/H350,0)*0.00937),"")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535</v>
      </c>
      <c r="B351" s="61" t="s">
        <v>536</v>
      </c>
      <c r="C351" s="35">
        <v>4301020254</v>
      </c>
      <c r="D351" s="422">
        <v>4680115881914</v>
      </c>
      <c r="E351" s="422"/>
      <c r="F351" s="60">
        <v>0.4</v>
      </c>
      <c r="G351" s="36">
        <v>10</v>
      </c>
      <c r="H351" s="60">
        <v>4</v>
      </c>
      <c r="I351" s="60">
        <v>4.24</v>
      </c>
      <c r="J351" s="36">
        <v>120</v>
      </c>
      <c r="K351" s="36" t="s">
        <v>81</v>
      </c>
      <c r="L351" s="37" t="s">
        <v>121</v>
      </c>
      <c r="M351" s="37"/>
      <c r="N351" s="36">
        <v>90</v>
      </c>
      <c r="O351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24"/>
      <c r="Q351" s="424"/>
      <c r="R351" s="424"/>
      <c r="S351" s="42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IFERROR(IF(X351=0,"",ROUNDUP(X351/H351,0)*0.00937),"")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x14ac:dyDescent="0.2">
      <c r="A352" s="412"/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3"/>
      <c r="O352" s="409" t="s">
        <v>43</v>
      </c>
      <c r="P352" s="410"/>
      <c r="Q352" s="410"/>
      <c r="R352" s="410"/>
      <c r="S352" s="410"/>
      <c r="T352" s="410"/>
      <c r="U352" s="411"/>
      <c r="V352" s="41" t="s">
        <v>42</v>
      </c>
      <c r="W352" s="42">
        <f>IFERROR(W348/H348,"0")+IFERROR(W349/H349,"0")+IFERROR(W350/H350,"0")+IFERROR(W351/H351,"0")</f>
        <v>250</v>
      </c>
      <c r="X352" s="42">
        <f>IFERROR(X348/H348,"0")+IFERROR(X349/H349,"0")+IFERROR(X350/H350,"0")+IFERROR(X351/H351,"0")</f>
        <v>250</v>
      </c>
      <c r="Y352" s="42">
        <f>IFERROR(IF(Y348="",0,Y348),"0")+IFERROR(IF(Y349="",0,Y349),"0")+IFERROR(IF(Y350="",0,Y350),"0")+IFERROR(IF(Y351="",0,Y351),"0")</f>
        <v>5.4375</v>
      </c>
      <c r="Z352" s="65"/>
      <c r="AA352" s="65"/>
    </row>
    <row r="353" spans="1:67" x14ac:dyDescent="0.2">
      <c r="A353" s="412"/>
      <c r="B353" s="412"/>
      <c r="C353" s="412"/>
      <c r="D353" s="412"/>
      <c r="E353" s="412"/>
      <c r="F353" s="412"/>
      <c r="G353" s="412"/>
      <c r="H353" s="412"/>
      <c r="I353" s="412"/>
      <c r="J353" s="412"/>
      <c r="K353" s="412"/>
      <c r="L353" s="412"/>
      <c r="M353" s="412"/>
      <c r="N353" s="413"/>
      <c r="O353" s="409" t="s">
        <v>43</v>
      </c>
      <c r="P353" s="410"/>
      <c r="Q353" s="410"/>
      <c r="R353" s="410"/>
      <c r="S353" s="410"/>
      <c r="T353" s="410"/>
      <c r="U353" s="411"/>
      <c r="V353" s="41" t="s">
        <v>0</v>
      </c>
      <c r="W353" s="42">
        <f>IFERROR(SUM(W348:W351),"0")</f>
        <v>3750</v>
      </c>
      <c r="X353" s="42">
        <f>IFERROR(SUM(X348:X351),"0")</f>
        <v>3750</v>
      </c>
      <c r="Y353" s="41"/>
      <c r="Z353" s="65"/>
      <c r="AA353" s="65"/>
    </row>
    <row r="354" spans="1:67" ht="14.25" customHeight="1" x14ac:dyDescent="0.25">
      <c r="A354" s="429" t="s">
        <v>85</v>
      </c>
      <c r="B354" s="429"/>
      <c r="C354" s="429"/>
      <c r="D354" s="429"/>
      <c r="E354" s="429"/>
      <c r="F354" s="429"/>
      <c r="G354" s="429"/>
      <c r="H354" s="429"/>
      <c r="I354" s="429"/>
      <c r="J354" s="429"/>
      <c r="K354" s="429"/>
      <c r="L354" s="429"/>
      <c r="M354" s="429"/>
      <c r="N354" s="429"/>
      <c r="O354" s="429"/>
      <c r="P354" s="429"/>
      <c r="Q354" s="429"/>
      <c r="R354" s="429"/>
      <c r="S354" s="429"/>
      <c r="T354" s="429"/>
      <c r="U354" s="429"/>
      <c r="V354" s="429"/>
      <c r="W354" s="429"/>
      <c r="X354" s="429"/>
      <c r="Y354" s="429"/>
      <c r="Z354" s="64"/>
      <c r="AA354" s="64"/>
    </row>
    <row r="355" spans="1:67" ht="27" customHeight="1" x14ac:dyDescent="0.25">
      <c r="A355" s="61" t="s">
        <v>537</v>
      </c>
      <c r="B355" s="61" t="s">
        <v>538</v>
      </c>
      <c r="C355" s="35">
        <v>4301051639</v>
      </c>
      <c r="D355" s="422">
        <v>4607091383928</v>
      </c>
      <c r="E355" s="422"/>
      <c r="F355" s="60">
        <v>1.3</v>
      </c>
      <c r="G355" s="36">
        <v>6</v>
      </c>
      <c r="H355" s="60">
        <v>7.8</v>
      </c>
      <c r="I355" s="60">
        <v>8.3699999999999992</v>
      </c>
      <c r="J355" s="36">
        <v>56</v>
      </c>
      <c r="K355" s="36" t="s">
        <v>122</v>
      </c>
      <c r="L355" s="37" t="s">
        <v>80</v>
      </c>
      <c r="M355" s="37"/>
      <c r="N355" s="36">
        <v>40</v>
      </c>
      <c r="O355" s="54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24"/>
      <c r="Q355" s="424"/>
      <c r="R355" s="424"/>
      <c r="S355" s="42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77"/>
      <c r="BB355" s="284" t="s">
        <v>67</v>
      </c>
      <c r="BL355" s="77">
        <f>IFERROR(W355*I355/H355,"0")</f>
        <v>0</v>
      </c>
      <c r="BM355" s="77">
        <f>IFERROR(X355*I355/H355,"0")</f>
        <v>0</v>
      </c>
      <c r="BN355" s="77">
        <f>IFERROR(1/J355*(W355/H355),"0")</f>
        <v>0</v>
      </c>
      <c r="BO355" s="77">
        <f>IFERROR(1/J355*(X355/H355),"0")</f>
        <v>0</v>
      </c>
    </row>
    <row r="356" spans="1:67" ht="27" customHeight="1" x14ac:dyDescent="0.25">
      <c r="A356" s="61" t="s">
        <v>537</v>
      </c>
      <c r="B356" s="61" t="s">
        <v>539</v>
      </c>
      <c r="C356" s="35">
        <v>4301051560</v>
      </c>
      <c r="D356" s="422">
        <v>4607091383928</v>
      </c>
      <c r="E356" s="422"/>
      <c r="F356" s="60">
        <v>1.3</v>
      </c>
      <c r="G356" s="36">
        <v>6</v>
      </c>
      <c r="H356" s="60">
        <v>7.8</v>
      </c>
      <c r="I356" s="60">
        <v>8.3699999999999992</v>
      </c>
      <c r="J356" s="36">
        <v>56</v>
      </c>
      <c r="K356" s="36" t="s">
        <v>122</v>
      </c>
      <c r="L356" s="37" t="s">
        <v>140</v>
      </c>
      <c r="M356" s="37"/>
      <c r="N356" s="36">
        <v>40</v>
      </c>
      <c r="O356" s="5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24"/>
      <c r="Q356" s="424"/>
      <c r="R356" s="424"/>
      <c r="S356" s="425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27" customHeight="1" x14ac:dyDescent="0.25">
      <c r="A357" s="61" t="s">
        <v>540</v>
      </c>
      <c r="B357" s="61" t="s">
        <v>541</v>
      </c>
      <c r="C357" s="35">
        <v>4301051636</v>
      </c>
      <c r="D357" s="422">
        <v>4607091384260</v>
      </c>
      <c r="E357" s="422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122</v>
      </c>
      <c r="L357" s="37" t="s">
        <v>80</v>
      </c>
      <c r="M357" s="37"/>
      <c r="N357" s="36">
        <v>40</v>
      </c>
      <c r="O357" s="55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24"/>
      <c r="Q357" s="424"/>
      <c r="R357" s="424"/>
      <c r="S357" s="425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412"/>
      <c r="B358" s="412"/>
      <c r="C358" s="412"/>
      <c r="D358" s="412"/>
      <c r="E358" s="412"/>
      <c r="F358" s="412"/>
      <c r="G358" s="412"/>
      <c r="H358" s="412"/>
      <c r="I358" s="412"/>
      <c r="J358" s="412"/>
      <c r="K358" s="412"/>
      <c r="L358" s="412"/>
      <c r="M358" s="412"/>
      <c r="N358" s="413"/>
      <c r="O358" s="409" t="s">
        <v>43</v>
      </c>
      <c r="P358" s="410"/>
      <c r="Q358" s="410"/>
      <c r="R358" s="410"/>
      <c r="S358" s="410"/>
      <c r="T358" s="410"/>
      <c r="U358" s="411"/>
      <c r="V358" s="41" t="s">
        <v>42</v>
      </c>
      <c r="W358" s="42">
        <f>IFERROR(W355/H355,"0")+IFERROR(W356/H356,"0")+IFERROR(W357/H357,"0")</f>
        <v>0</v>
      </c>
      <c r="X358" s="42">
        <f>IFERROR(X355/H355,"0")+IFERROR(X356/H356,"0")+IFERROR(X357/H357,"0")</f>
        <v>0</v>
      </c>
      <c r="Y358" s="42">
        <f>IFERROR(IF(Y355="",0,Y355),"0")+IFERROR(IF(Y356="",0,Y356),"0")+IFERROR(IF(Y357="",0,Y357),"0")</f>
        <v>0</v>
      </c>
      <c r="Z358" s="65"/>
      <c r="AA358" s="65"/>
    </row>
    <row r="359" spans="1:67" x14ac:dyDescent="0.2">
      <c r="A359" s="412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3"/>
      <c r="O359" s="409" t="s">
        <v>43</v>
      </c>
      <c r="P359" s="410"/>
      <c r="Q359" s="410"/>
      <c r="R359" s="410"/>
      <c r="S359" s="410"/>
      <c r="T359" s="410"/>
      <c r="U359" s="411"/>
      <c r="V359" s="41" t="s">
        <v>0</v>
      </c>
      <c r="W359" s="42">
        <f>IFERROR(SUM(W355:W357),"0")</f>
        <v>0</v>
      </c>
      <c r="X359" s="42">
        <f>IFERROR(SUM(X355:X357),"0")</f>
        <v>0</v>
      </c>
      <c r="Y359" s="41"/>
      <c r="Z359" s="65"/>
      <c r="AA359" s="65"/>
    </row>
    <row r="360" spans="1:67" ht="14.25" customHeight="1" x14ac:dyDescent="0.25">
      <c r="A360" s="429" t="s">
        <v>230</v>
      </c>
      <c r="B360" s="429"/>
      <c r="C360" s="429"/>
      <c r="D360" s="429"/>
      <c r="E360" s="429"/>
      <c r="F360" s="429"/>
      <c r="G360" s="429"/>
      <c r="H360" s="429"/>
      <c r="I360" s="429"/>
      <c r="J360" s="429"/>
      <c r="K360" s="429"/>
      <c r="L360" s="429"/>
      <c r="M360" s="429"/>
      <c r="N360" s="429"/>
      <c r="O360" s="429"/>
      <c r="P360" s="429"/>
      <c r="Q360" s="429"/>
      <c r="R360" s="429"/>
      <c r="S360" s="429"/>
      <c r="T360" s="429"/>
      <c r="U360" s="429"/>
      <c r="V360" s="429"/>
      <c r="W360" s="429"/>
      <c r="X360" s="429"/>
      <c r="Y360" s="429"/>
      <c r="Z360" s="64"/>
      <c r="AA360" s="64"/>
    </row>
    <row r="361" spans="1:67" ht="16.5" customHeight="1" x14ac:dyDescent="0.25">
      <c r="A361" s="61" t="s">
        <v>542</v>
      </c>
      <c r="B361" s="61" t="s">
        <v>543</v>
      </c>
      <c r="C361" s="35">
        <v>4301060345</v>
      </c>
      <c r="D361" s="422">
        <v>4607091384673</v>
      </c>
      <c r="E361" s="422"/>
      <c r="F361" s="60">
        <v>1.3</v>
      </c>
      <c r="G361" s="36">
        <v>6</v>
      </c>
      <c r="H361" s="60">
        <v>7.8</v>
      </c>
      <c r="I361" s="60">
        <v>8.3640000000000008</v>
      </c>
      <c r="J361" s="36">
        <v>56</v>
      </c>
      <c r="K361" s="36" t="s">
        <v>122</v>
      </c>
      <c r="L361" s="37" t="s">
        <v>80</v>
      </c>
      <c r="M361" s="37"/>
      <c r="N361" s="36">
        <v>30</v>
      </c>
      <c r="O361" s="5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24"/>
      <c r="Q361" s="424"/>
      <c r="R361" s="424"/>
      <c r="S361" s="42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7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16.5" customHeight="1" x14ac:dyDescent="0.25">
      <c r="A362" s="61" t="s">
        <v>542</v>
      </c>
      <c r="B362" s="61" t="s">
        <v>544</v>
      </c>
      <c r="C362" s="35">
        <v>4301060314</v>
      </c>
      <c r="D362" s="422">
        <v>4607091384673</v>
      </c>
      <c r="E362" s="422"/>
      <c r="F362" s="60">
        <v>1.3</v>
      </c>
      <c r="G362" s="36">
        <v>6</v>
      </c>
      <c r="H362" s="60">
        <v>7.8</v>
      </c>
      <c r="I362" s="60">
        <v>8.3640000000000008</v>
      </c>
      <c r="J362" s="36">
        <v>56</v>
      </c>
      <c r="K362" s="36" t="s">
        <v>122</v>
      </c>
      <c r="L362" s="37" t="s">
        <v>80</v>
      </c>
      <c r="M362" s="37"/>
      <c r="N362" s="36">
        <v>30</v>
      </c>
      <c r="O362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24"/>
      <c r="Q362" s="424"/>
      <c r="R362" s="424"/>
      <c r="S362" s="42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8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12"/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3"/>
      <c r="O363" s="409" t="s">
        <v>43</v>
      </c>
      <c r="P363" s="410"/>
      <c r="Q363" s="410"/>
      <c r="R363" s="410"/>
      <c r="S363" s="410"/>
      <c r="T363" s="410"/>
      <c r="U363" s="411"/>
      <c r="V363" s="41" t="s">
        <v>42</v>
      </c>
      <c r="W363" s="42">
        <f>IFERROR(W361/H361,"0")+IFERROR(W362/H362,"0")</f>
        <v>0</v>
      </c>
      <c r="X363" s="42">
        <f>IFERROR(X361/H361,"0")+IFERROR(X362/H362,"0")</f>
        <v>0</v>
      </c>
      <c r="Y363" s="42">
        <f>IFERROR(IF(Y361="",0,Y361),"0")+IFERROR(IF(Y362="",0,Y362),"0")</f>
        <v>0</v>
      </c>
      <c r="Z363" s="65"/>
      <c r="AA363" s="65"/>
    </row>
    <row r="364" spans="1:67" x14ac:dyDescent="0.2">
      <c r="A364" s="412"/>
      <c r="B364" s="412"/>
      <c r="C364" s="412"/>
      <c r="D364" s="412"/>
      <c r="E364" s="412"/>
      <c r="F364" s="412"/>
      <c r="G364" s="412"/>
      <c r="H364" s="412"/>
      <c r="I364" s="412"/>
      <c r="J364" s="412"/>
      <c r="K364" s="412"/>
      <c r="L364" s="412"/>
      <c r="M364" s="412"/>
      <c r="N364" s="413"/>
      <c r="O364" s="409" t="s">
        <v>43</v>
      </c>
      <c r="P364" s="410"/>
      <c r="Q364" s="410"/>
      <c r="R364" s="410"/>
      <c r="S364" s="410"/>
      <c r="T364" s="410"/>
      <c r="U364" s="411"/>
      <c r="V364" s="41" t="s">
        <v>0</v>
      </c>
      <c r="W364" s="42">
        <f>IFERROR(SUM(W361:W362),"0")</f>
        <v>0</v>
      </c>
      <c r="X364" s="42">
        <f>IFERROR(SUM(X361:X362),"0")</f>
        <v>0</v>
      </c>
      <c r="Y364" s="41"/>
      <c r="Z364" s="65"/>
      <c r="AA364" s="65"/>
    </row>
    <row r="365" spans="1:67" ht="16.5" customHeight="1" x14ac:dyDescent="0.25">
      <c r="A365" s="459" t="s">
        <v>545</v>
      </c>
      <c r="B365" s="459"/>
      <c r="C365" s="459"/>
      <c r="D365" s="459"/>
      <c r="E365" s="459"/>
      <c r="F365" s="459"/>
      <c r="G365" s="459"/>
      <c r="H365" s="459"/>
      <c r="I365" s="459"/>
      <c r="J365" s="459"/>
      <c r="K365" s="459"/>
      <c r="L365" s="459"/>
      <c r="M365" s="459"/>
      <c r="N365" s="459"/>
      <c r="O365" s="459"/>
      <c r="P365" s="459"/>
      <c r="Q365" s="459"/>
      <c r="R365" s="459"/>
      <c r="S365" s="459"/>
      <c r="T365" s="459"/>
      <c r="U365" s="459"/>
      <c r="V365" s="459"/>
      <c r="W365" s="459"/>
      <c r="X365" s="459"/>
      <c r="Y365" s="459"/>
      <c r="Z365" s="63"/>
      <c r="AA365" s="63"/>
    </row>
    <row r="366" spans="1:67" ht="14.25" customHeight="1" x14ac:dyDescent="0.25">
      <c r="A366" s="429" t="s">
        <v>126</v>
      </c>
      <c r="B366" s="429"/>
      <c r="C366" s="429"/>
      <c r="D366" s="429"/>
      <c r="E366" s="429"/>
      <c r="F366" s="429"/>
      <c r="G366" s="429"/>
      <c r="H366" s="429"/>
      <c r="I366" s="429"/>
      <c r="J366" s="429"/>
      <c r="K366" s="429"/>
      <c r="L366" s="429"/>
      <c r="M366" s="429"/>
      <c r="N366" s="429"/>
      <c r="O366" s="429"/>
      <c r="P366" s="429"/>
      <c r="Q366" s="429"/>
      <c r="R366" s="429"/>
      <c r="S366" s="429"/>
      <c r="T366" s="429"/>
      <c r="U366" s="429"/>
      <c r="V366" s="429"/>
      <c r="W366" s="429"/>
      <c r="X366" s="429"/>
      <c r="Y366" s="429"/>
      <c r="Z366" s="64"/>
      <c r="AA366" s="64"/>
    </row>
    <row r="367" spans="1:67" ht="37.5" customHeight="1" x14ac:dyDescent="0.25">
      <c r="A367" s="61" t="s">
        <v>546</v>
      </c>
      <c r="B367" s="61" t="s">
        <v>547</v>
      </c>
      <c r="C367" s="35">
        <v>4301011324</v>
      </c>
      <c r="D367" s="422">
        <v>4607091384185</v>
      </c>
      <c r="E367" s="422"/>
      <c r="F367" s="60">
        <v>0.8</v>
      </c>
      <c r="G367" s="36">
        <v>15</v>
      </c>
      <c r="H367" s="60">
        <v>12</v>
      </c>
      <c r="I367" s="60">
        <v>12.48</v>
      </c>
      <c r="J367" s="36">
        <v>56</v>
      </c>
      <c r="K367" s="36" t="s">
        <v>122</v>
      </c>
      <c r="L367" s="37" t="s">
        <v>80</v>
      </c>
      <c r="M367" s="37"/>
      <c r="N367" s="36">
        <v>60</v>
      </c>
      <c r="O367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24"/>
      <c r="Q367" s="424"/>
      <c r="R367" s="424"/>
      <c r="S367" s="425"/>
      <c r="T367" s="38" t="s">
        <v>48</v>
      </c>
      <c r="U367" s="38" t="s">
        <v>504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IFERROR(IF(X367=0,"",ROUNDUP(X367/H367,0)*0.02175),"")</f>
        <v/>
      </c>
      <c r="Z367" s="66" t="s">
        <v>48</v>
      </c>
      <c r="AA367" s="67" t="s">
        <v>48</v>
      </c>
      <c r="AE367" s="77"/>
      <c r="BB367" s="289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37.5" customHeight="1" x14ac:dyDescent="0.25">
      <c r="A368" s="61" t="s">
        <v>548</v>
      </c>
      <c r="B368" s="61" t="s">
        <v>549</v>
      </c>
      <c r="C368" s="35">
        <v>4301011312</v>
      </c>
      <c r="D368" s="422">
        <v>4607091384192</v>
      </c>
      <c r="E368" s="422"/>
      <c r="F368" s="60">
        <v>1.8</v>
      </c>
      <c r="G368" s="36">
        <v>6</v>
      </c>
      <c r="H368" s="60">
        <v>10.8</v>
      </c>
      <c r="I368" s="60">
        <v>11.28</v>
      </c>
      <c r="J368" s="36">
        <v>56</v>
      </c>
      <c r="K368" s="36" t="s">
        <v>122</v>
      </c>
      <c r="L368" s="37" t="s">
        <v>121</v>
      </c>
      <c r="M368" s="37"/>
      <c r="N368" s="36">
        <v>60</v>
      </c>
      <c r="O368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24"/>
      <c r="Q368" s="424"/>
      <c r="R368" s="424"/>
      <c r="S368" s="42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77"/>
      <c r="BB368" s="290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550</v>
      </c>
      <c r="B369" s="61" t="s">
        <v>551</v>
      </c>
      <c r="C369" s="35">
        <v>4301011483</v>
      </c>
      <c r="D369" s="422">
        <v>4680115881907</v>
      </c>
      <c r="E369" s="422"/>
      <c r="F369" s="60">
        <v>1.8</v>
      </c>
      <c r="G369" s="36">
        <v>6</v>
      </c>
      <c r="H369" s="60">
        <v>10.8</v>
      </c>
      <c r="I369" s="60">
        <v>11.28</v>
      </c>
      <c r="J369" s="36">
        <v>56</v>
      </c>
      <c r="K369" s="36" t="s">
        <v>122</v>
      </c>
      <c r="L369" s="37" t="s">
        <v>80</v>
      </c>
      <c r="M369" s="37"/>
      <c r="N369" s="36">
        <v>60</v>
      </c>
      <c r="O369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24"/>
      <c r="Q369" s="424"/>
      <c r="R369" s="424"/>
      <c r="S369" s="42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552</v>
      </c>
      <c r="B370" s="61" t="s">
        <v>553</v>
      </c>
      <c r="C370" s="35">
        <v>4301011655</v>
      </c>
      <c r="D370" s="422">
        <v>4680115883925</v>
      </c>
      <c r="E370" s="422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122</v>
      </c>
      <c r="L370" s="37" t="s">
        <v>80</v>
      </c>
      <c r="M370" s="37"/>
      <c r="N370" s="36">
        <v>60</v>
      </c>
      <c r="O370" s="5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24"/>
      <c r="Q370" s="424"/>
      <c r="R370" s="424"/>
      <c r="S370" s="425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x14ac:dyDescent="0.2">
      <c r="A371" s="412"/>
      <c r="B371" s="412"/>
      <c r="C371" s="412"/>
      <c r="D371" s="412"/>
      <c r="E371" s="412"/>
      <c r="F371" s="412"/>
      <c r="G371" s="412"/>
      <c r="H371" s="412"/>
      <c r="I371" s="412"/>
      <c r="J371" s="412"/>
      <c r="K371" s="412"/>
      <c r="L371" s="412"/>
      <c r="M371" s="412"/>
      <c r="N371" s="413"/>
      <c r="O371" s="409" t="s">
        <v>43</v>
      </c>
      <c r="P371" s="410"/>
      <c r="Q371" s="410"/>
      <c r="R371" s="410"/>
      <c r="S371" s="410"/>
      <c r="T371" s="410"/>
      <c r="U371" s="411"/>
      <c r="V371" s="41" t="s">
        <v>42</v>
      </c>
      <c r="W371" s="42">
        <f>IFERROR(W367/H367,"0")+IFERROR(W368/H368,"0")+IFERROR(W369/H369,"0")+IFERROR(W370/H370,"0")</f>
        <v>0</v>
      </c>
      <c r="X371" s="42">
        <f>IFERROR(X367/H367,"0")+IFERROR(X368/H368,"0")+IFERROR(X369/H369,"0")+IFERROR(X370/H370,"0")</f>
        <v>0</v>
      </c>
      <c r="Y371" s="42">
        <f>IFERROR(IF(Y367="",0,Y367),"0")+IFERROR(IF(Y368="",0,Y368),"0")+IFERROR(IF(Y369="",0,Y369),"0")+IFERROR(IF(Y370="",0,Y370),"0")</f>
        <v>0</v>
      </c>
      <c r="Z371" s="65"/>
      <c r="AA371" s="65"/>
    </row>
    <row r="372" spans="1:67" x14ac:dyDescent="0.2">
      <c r="A372" s="412"/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3"/>
      <c r="O372" s="409" t="s">
        <v>43</v>
      </c>
      <c r="P372" s="410"/>
      <c r="Q372" s="410"/>
      <c r="R372" s="410"/>
      <c r="S372" s="410"/>
      <c r="T372" s="410"/>
      <c r="U372" s="411"/>
      <c r="V372" s="41" t="s">
        <v>0</v>
      </c>
      <c r="W372" s="42">
        <f>IFERROR(SUM(W367:W370),"0")</f>
        <v>0</v>
      </c>
      <c r="X372" s="42">
        <f>IFERROR(SUM(X367:X370),"0")</f>
        <v>0</v>
      </c>
      <c r="Y372" s="41"/>
      <c r="Z372" s="65"/>
      <c r="AA372" s="65"/>
    </row>
    <row r="373" spans="1:67" ht="14.25" customHeight="1" x14ac:dyDescent="0.25">
      <c r="A373" s="429" t="s">
        <v>77</v>
      </c>
      <c r="B373" s="429"/>
      <c r="C373" s="429"/>
      <c r="D373" s="429"/>
      <c r="E373" s="429"/>
      <c r="F373" s="429"/>
      <c r="G373" s="429"/>
      <c r="H373" s="429"/>
      <c r="I373" s="429"/>
      <c r="J373" s="429"/>
      <c r="K373" s="429"/>
      <c r="L373" s="429"/>
      <c r="M373" s="429"/>
      <c r="N373" s="429"/>
      <c r="O373" s="429"/>
      <c r="P373" s="429"/>
      <c r="Q373" s="429"/>
      <c r="R373" s="429"/>
      <c r="S373" s="429"/>
      <c r="T373" s="429"/>
      <c r="U373" s="429"/>
      <c r="V373" s="429"/>
      <c r="W373" s="429"/>
      <c r="X373" s="429"/>
      <c r="Y373" s="429"/>
      <c r="Z373" s="64"/>
      <c r="AA373" s="64"/>
    </row>
    <row r="374" spans="1:67" ht="27" customHeight="1" x14ac:dyDescent="0.25">
      <c r="A374" s="61" t="s">
        <v>554</v>
      </c>
      <c r="B374" s="61" t="s">
        <v>555</v>
      </c>
      <c r="C374" s="35">
        <v>4301031303</v>
      </c>
      <c r="D374" s="422">
        <v>4607091384802</v>
      </c>
      <c r="E374" s="422"/>
      <c r="F374" s="60">
        <v>0.73</v>
      </c>
      <c r="G374" s="36">
        <v>6</v>
      </c>
      <c r="H374" s="60">
        <v>4.38</v>
      </c>
      <c r="I374" s="60">
        <v>4.6399999999999997</v>
      </c>
      <c r="J374" s="36">
        <v>156</v>
      </c>
      <c r="K374" s="36" t="s">
        <v>81</v>
      </c>
      <c r="L374" s="37" t="s">
        <v>80</v>
      </c>
      <c r="M374" s="37"/>
      <c r="N374" s="36">
        <v>35</v>
      </c>
      <c r="O374" s="5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24"/>
      <c r="Q374" s="424"/>
      <c r="R374" s="424"/>
      <c r="S374" s="42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3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554</v>
      </c>
      <c r="B375" s="61" t="s">
        <v>556</v>
      </c>
      <c r="C375" s="35">
        <v>4301031139</v>
      </c>
      <c r="D375" s="422">
        <v>4607091384802</v>
      </c>
      <c r="E375" s="422"/>
      <c r="F375" s="60">
        <v>0.73</v>
      </c>
      <c r="G375" s="36">
        <v>6</v>
      </c>
      <c r="H375" s="60">
        <v>4.38</v>
      </c>
      <c r="I375" s="60">
        <v>4.58</v>
      </c>
      <c r="J375" s="36">
        <v>156</v>
      </c>
      <c r="K375" s="36" t="s">
        <v>81</v>
      </c>
      <c r="L375" s="37" t="s">
        <v>80</v>
      </c>
      <c r="M375" s="37"/>
      <c r="N375" s="36">
        <v>35</v>
      </c>
      <c r="O375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24"/>
      <c r="Q375" s="424"/>
      <c r="R375" s="424"/>
      <c r="S375" s="42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4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t="27" customHeight="1" x14ac:dyDescent="0.25">
      <c r="A376" s="61" t="s">
        <v>557</v>
      </c>
      <c r="B376" s="61" t="s">
        <v>558</v>
      </c>
      <c r="C376" s="35">
        <v>4301031304</v>
      </c>
      <c r="D376" s="422">
        <v>4607091384826</v>
      </c>
      <c r="E376" s="422"/>
      <c r="F376" s="60">
        <v>0.35</v>
      </c>
      <c r="G376" s="36">
        <v>8</v>
      </c>
      <c r="H376" s="60">
        <v>2.8</v>
      </c>
      <c r="I376" s="60">
        <v>2.98</v>
      </c>
      <c r="J376" s="36">
        <v>234</v>
      </c>
      <c r="K376" s="36" t="s">
        <v>84</v>
      </c>
      <c r="L376" s="37" t="s">
        <v>80</v>
      </c>
      <c r="M376" s="37"/>
      <c r="N376" s="36">
        <v>35</v>
      </c>
      <c r="O376" s="53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24"/>
      <c r="Q376" s="424"/>
      <c r="R376" s="424"/>
      <c r="S376" s="42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IFERROR(IF(X376=0,"",ROUNDUP(X376/H376,0)*0.00502),"")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x14ac:dyDescent="0.2">
      <c r="A377" s="412"/>
      <c r="B377" s="412"/>
      <c r="C377" s="412"/>
      <c r="D377" s="412"/>
      <c r="E377" s="412"/>
      <c r="F377" s="412"/>
      <c r="G377" s="412"/>
      <c r="H377" s="412"/>
      <c r="I377" s="412"/>
      <c r="J377" s="412"/>
      <c r="K377" s="412"/>
      <c r="L377" s="412"/>
      <c r="M377" s="412"/>
      <c r="N377" s="413"/>
      <c r="O377" s="409" t="s">
        <v>43</v>
      </c>
      <c r="P377" s="410"/>
      <c r="Q377" s="410"/>
      <c r="R377" s="410"/>
      <c r="S377" s="410"/>
      <c r="T377" s="410"/>
      <c r="U377" s="411"/>
      <c r="V377" s="41" t="s">
        <v>42</v>
      </c>
      <c r="W377" s="42">
        <f>IFERROR(W374/H374,"0")+IFERROR(W375/H375,"0")+IFERROR(W376/H376,"0")</f>
        <v>0</v>
      </c>
      <c r="X377" s="42">
        <f>IFERROR(X374/H374,"0")+IFERROR(X375/H375,"0")+IFERROR(X376/H376,"0")</f>
        <v>0</v>
      </c>
      <c r="Y377" s="42">
        <f>IFERROR(IF(Y374="",0,Y374),"0")+IFERROR(IF(Y375="",0,Y375),"0")+IFERROR(IF(Y376="",0,Y376),"0")</f>
        <v>0</v>
      </c>
      <c r="Z377" s="65"/>
      <c r="AA377" s="65"/>
    </row>
    <row r="378" spans="1:67" x14ac:dyDescent="0.2">
      <c r="A378" s="412"/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3"/>
      <c r="O378" s="409" t="s">
        <v>43</v>
      </c>
      <c r="P378" s="410"/>
      <c r="Q378" s="410"/>
      <c r="R378" s="410"/>
      <c r="S378" s="410"/>
      <c r="T378" s="410"/>
      <c r="U378" s="411"/>
      <c r="V378" s="41" t="s">
        <v>0</v>
      </c>
      <c r="W378" s="42">
        <f>IFERROR(SUM(W374:W376),"0")</f>
        <v>0</v>
      </c>
      <c r="X378" s="42">
        <f>IFERROR(SUM(X374:X376),"0")</f>
        <v>0</v>
      </c>
      <c r="Y378" s="41"/>
      <c r="Z378" s="65"/>
      <c r="AA378" s="65"/>
    </row>
    <row r="379" spans="1:67" ht="14.25" customHeight="1" x14ac:dyDescent="0.25">
      <c r="A379" s="429" t="s">
        <v>85</v>
      </c>
      <c r="B379" s="429"/>
      <c r="C379" s="429"/>
      <c r="D379" s="429"/>
      <c r="E379" s="429"/>
      <c r="F379" s="429"/>
      <c r="G379" s="429"/>
      <c r="H379" s="429"/>
      <c r="I379" s="429"/>
      <c r="J379" s="429"/>
      <c r="K379" s="429"/>
      <c r="L379" s="429"/>
      <c r="M379" s="429"/>
      <c r="N379" s="429"/>
      <c r="O379" s="429"/>
      <c r="P379" s="429"/>
      <c r="Q379" s="429"/>
      <c r="R379" s="429"/>
      <c r="S379" s="429"/>
      <c r="T379" s="429"/>
      <c r="U379" s="429"/>
      <c r="V379" s="429"/>
      <c r="W379" s="429"/>
      <c r="X379" s="429"/>
      <c r="Y379" s="429"/>
      <c r="Z379" s="64"/>
      <c r="AA379" s="64"/>
    </row>
    <row r="380" spans="1:67" ht="27" customHeight="1" x14ac:dyDescent="0.25">
      <c r="A380" s="61" t="s">
        <v>559</v>
      </c>
      <c r="B380" s="61" t="s">
        <v>560</v>
      </c>
      <c r="C380" s="35">
        <v>4301051635</v>
      </c>
      <c r="D380" s="422">
        <v>4607091384246</v>
      </c>
      <c r="E380" s="422"/>
      <c r="F380" s="60">
        <v>1.3</v>
      </c>
      <c r="G380" s="36">
        <v>6</v>
      </c>
      <c r="H380" s="60">
        <v>7.8</v>
      </c>
      <c r="I380" s="60">
        <v>8.3640000000000008</v>
      </c>
      <c r="J380" s="36">
        <v>56</v>
      </c>
      <c r="K380" s="36" t="s">
        <v>122</v>
      </c>
      <c r="L380" s="37" t="s">
        <v>80</v>
      </c>
      <c r="M380" s="37"/>
      <c r="N380" s="36">
        <v>40</v>
      </c>
      <c r="O380" s="54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24"/>
      <c r="Q380" s="424"/>
      <c r="R380" s="424"/>
      <c r="S380" s="42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77"/>
      <c r="BB380" s="296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t="27" customHeight="1" x14ac:dyDescent="0.25">
      <c r="A381" s="61" t="s">
        <v>561</v>
      </c>
      <c r="B381" s="61" t="s">
        <v>562</v>
      </c>
      <c r="C381" s="35">
        <v>4301051445</v>
      </c>
      <c r="D381" s="422">
        <v>4680115881976</v>
      </c>
      <c r="E381" s="422"/>
      <c r="F381" s="60">
        <v>1.3</v>
      </c>
      <c r="G381" s="36">
        <v>6</v>
      </c>
      <c r="H381" s="60">
        <v>7.8</v>
      </c>
      <c r="I381" s="60">
        <v>8.2799999999999994</v>
      </c>
      <c r="J381" s="36">
        <v>56</v>
      </c>
      <c r="K381" s="36" t="s">
        <v>122</v>
      </c>
      <c r="L381" s="37" t="s">
        <v>80</v>
      </c>
      <c r="M381" s="37"/>
      <c r="N381" s="36">
        <v>40</v>
      </c>
      <c r="O38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24"/>
      <c r="Q381" s="424"/>
      <c r="R381" s="424"/>
      <c r="S381" s="425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IFERROR(IF(X381=0,"",ROUNDUP(X381/H381,0)*0.02175),"")</f>
        <v/>
      </c>
      <c r="Z381" s="66" t="s">
        <v>48</v>
      </c>
      <c r="AA381" s="67" t="s">
        <v>48</v>
      </c>
      <c r="AE381" s="77"/>
      <c r="BB381" s="297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t="27" customHeight="1" x14ac:dyDescent="0.25">
      <c r="A382" s="61" t="s">
        <v>563</v>
      </c>
      <c r="B382" s="61" t="s">
        <v>564</v>
      </c>
      <c r="C382" s="35">
        <v>4301051634</v>
      </c>
      <c r="D382" s="422">
        <v>4607091384253</v>
      </c>
      <c r="E382" s="422"/>
      <c r="F382" s="60">
        <v>0.4</v>
      </c>
      <c r="G382" s="36">
        <v>6</v>
      </c>
      <c r="H382" s="60">
        <v>2.4</v>
      </c>
      <c r="I382" s="60">
        <v>2.6840000000000002</v>
      </c>
      <c r="J382" s="36">
        <v>156</v>
      </c>
      <c r="K382" s="36" t="s">
        <v>81</v>
      </c>
      <c r="L382" s="37" t="s">
        <v>80</v>
      </c>
      <c r="M382" s="37"/>
      <c r="N382" s="36">
        <v>40</v>
      </c>
      <c r="O382" s="5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24"/>
      <c r="Q382" s="424"/>
      <c r="R382" s="424"/>
      <c r="S382" s="425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77"/>
      <c r="BB382" s="298" t="s">
        <v>67</v>
      </c>
      <c r="BL382" s="77">
        <f>IFERROR(W382*I382/H382,"0")</f>
        <v>0</v>
      </c>
      <c r="BM382" s="77">
        <f>IFERROR(X382*I382/H382,"0")</f>
        <v>0</v>
      </c>
      <c r="BN382" s="77">
        <f>IFERROR(1/J382*(W382/H382),"0")</f>
        <v>0</v>
      </c>
      <c r="BO382" s="77">
        <f>IFERROR(1/J382*(X382/H382),"0")</f>
        <v>0</v>
      </c>
    </row>
    <row r="383" spans="1:67" ht="27" customHeight="1" x14ac:dyDescent="0.25">
      <c r="A383" s="61" t="s">
        <v>563</v>
      </c>
      <c r="B383" s="61" t="s">
        <v>565</v>
      </c>
      <c r="C383" s="35">
        <v>4301051297</v>
      </c>
      <c r="D383" s="422">
        <v>4607091384253</v>
      </c>
      <c r="E383" s="422"/>
      <c r="F383" s="60">
        <v>0.4</v>
      </c>
      <c r="G383" s="36">
        <v>6</v>
      </c>
      <c r="H383" s="60">
        <v>2.4</v>
      </c>
      <c r="I383" s="60">
        <v>2.6840000000000002</v>
      </c>
      <c r="J383" s="36">
        <v>156</v>
      </c>
      <c r="K383" s="36" t="s">
        <v>81</v>
      </c>
      <c r="L383" s="37" t="s">
        <v>80</v>
      </c>
      <c r="M383" s="37"/>
      <c r="N383" s="36">
        <v>40</v>
      </c>
      <c r="O383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24"/>
      <c r="Q383" s="424"/>
      <c r="R383" s="424"/>
      <c r="S383" s="425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IFERROR(IF(X383=0,"",ROUNDUP(X383/H383,0)*0.00753),"")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t="27" customHeight="1" x14ac:dyDescent="0.25">
      <c r="A384" s="61" t="s">
        <v>566</v>
      </c>
      <c r="B384" s="61" t="s">
        <v>567</v>
      </c>
      <c r="C384" s="35">
        <v>4301051444</v>
      </c>
      <c r="D384" s="422">
        <v>4680115881969</v>
      </c>
      <c r="E384" s="422"/>
      <c r="F384" s="60">
        <v>0.4</v>
      </c>
      <c r="G384" s="36">
        <v>6</v>
      </c>
      <c r="H384" s="60">
        <v>2.4</v>
      </c>
      <c r="I384" s="60">
        <v>2.6</v>
      </c>
      <c r="J384" s="36">
        <v>156</v>
      </c>
      <c r="K384" s="36" t="s">
        <v>81</v>
      </c>
      <c r="L384" s="37" t="s">
        <v>80</v>
      </c>
      <c r="M384" s="37"/>
      <c r="N384" s="36">
        <v>40</v>
      </c>
      <c r="O384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24"/>
      <c r="Q384" s="424"/>
      <c r="R384" s="424"/>
      <c r="S384" s="425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x14ac:dyDescent="0.2">
      <c r="A385" s="412"/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3"/>
      <c r="O385" s="409" t="s">
        <v>43</v>
      </c>
      <c r="P385" s="410"/>
      <c r="Q385" s="410"/>
      <c r="R385" s="410"/>
      <c r="S385" s="410"/>
      <c r="T385" s="410"/>
      <c r="U385" s="411"/>
      <c r="V385" s="41" t="s">
        <v>42</v>
      </c>
      <c r="W385" s="42">
        <f>IFERROR(W380/H380,"0")+IFERROR(W381/H381,"0")+IFERROR(W382/H382,"0")+IFERROR(W383/H383,"0")+IFERROR(W384/H384,"0")</f>
        <v>0</v>
      </c>
      <c r="X385" s="42">
        <f>IFERROR(X380/H380,"0")+IFERROR(X381/H381,"0")+IFERROR(X382/H382,"0")+IFERROR(X383/H383,"0")+IFERROR(X384/H384,"0")</f>
        <v>0</v>
      </c>
      <c r="Y385" s="42">
        <f>IFERROR(IF(Y380="",0,Y380),"0")+IFERROR(IF(Y381="",0,Y381),"0")+IFERROR(IF(Y382="",0,Y382),"0")+IFERROR(IF(Y383="",0,Y383),"0")+IFERROR(IF(Y384="",0,Y384),"0")</f>
        <v>0</v>
      </c>
      <c r="Z385" s="65"/>
      <c r="AA385" s="65"/>
    </row>
    <row r="386" spans="1:67" x14ac:dyDescent="0.2">
      <c r="A386" s="412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3"/>
      <c r="O386" s="409" t="s">
        <v>43</v>
      </c>
      <c r="P386" s="410"/>
      <c r="Q386" s="410"/>
      <c r="R386" s="410"/>
      <c r="S386" s="410"/>
      <c r="T386" s="410"/>
      <c r="U386" s="411"/>
      <c r="V386" s="41" t="s">
        <v>0</v>
      </c>
      <c r="W386" s="42">
        <f>IFERROR(SUM(W380:W384),"0")</f>
        <v>0</v>
      </c>
      <c r="X386" s="42">
        <f>IFERROR(SUM(X380:X384),"0")</f>
        <v>0</v>
      </c>
      <c r="Y386" s="41"/>
      <c r="Z386" s="65"/>
      <c r="AA386" s="65"/>
    </row>
    <row r="387" spans="1:67" ht="14.25" customHeight="1" x14ac:dyDescent="0.25">
      <c r="A387" s="429" t="s">
        <v>230</v>
      </c>
      <c r="B387" s="429"/>
      <c r="C387" s="429"/>
      <c r="D387" s="429"/>
      <c r="E387" s="429"/>
      <c r="F387" s="429"/>
      <c r="G387" s="429"/>
      <c r="H387" s="429"/>
      <c r="I387" s="429"/>
      <c r="J387" s="429"/>
      <c r="K387" s="429"/>
      <c r="L387" s="429"/>
      <c r="M387" s="429"/>
      <c r="N387" s="429"/>
      <c r="O387" s="429"/>
      <c r="P387" s="429"/>
      <c r="Q387" s="429"/>
      <c r="R387" s="429"/>
      <c r="S387" s="429"/>
      <c r="T387" s="429"/>
      <c r="U387" s="429"/>
      <c r="V387" s="429"/>
      <c r="W387" s="429"/>
      <c r="X387" s="429"/>
      <c r="Y387" s="429"/>
      <c r="Z387" s="64"/>
      <c r="AA387" s="64"/>
    </row>
    <row r="388" spans="1:67" ht="27" customHeight="1" x14ac:dyDescent="0.25">
      <c r="A388" s="61" t="s">
        <v>568</v>
      </c>
      <c r="B388" s="61" t="s">
        <v>569</v>
      </c>
      <c r="C388" s="35">
        <v>4301060377</v>
      </c>
      <c r="D388" s="422">
        <v>4607091389357</v>
      </c>
      <c r="E388" s="422"/>
      <c r="F388" s="60">
        <v>1.3</v>
      </c>
      <c r="G388" s="36">
        <v>6</v>
      </c>
      <c r="H388" s="60">
        <v>7.8</v>
      </c>
      <c r="I388" s="60">
        <v>8.2799999999999994</v>
      </c>
      <c r="J388" s="36">
        <v>56</v>
      </c>
      <c r="K388" s="36" t="s">
        <v>122</v>
      </c>
      <c r="L388" s="37" t="s">
        <v>80</v>
      </c>
      <c r="M388" s="37"/>
      <c r="N388" s="36">
        <v>40</v>
      </c>
      <c r="O388" s="5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24"/>
      <c r="Q388" s="424"/>
      <c r="R388" s="424"/>
      <c r="S388" s="425"/>
      <c r="T388" s="38" t="s">
        <v>48</v>
      </c>
      <c r="U388" s="38" t="s">
        <v>48</v>
      </c>
      <c r="V388" s="39" t="s">
        <v>0</v>
      </c>
      <c r="W388" s="57">
        <v>0</v>
      </c>
      <c r="X388" s="54">
        <f>IFERROR(IF(W388="",0,CEILING((W388/$H388),1)*$H388),"")</f>
        <v>0</v>
      </c>
      <c r="Y388" s="40" t="str">
        <f>IFERROR(IF(X388=0,"",ROUNDUP(X388/H388,0)*0.02175),"")</f>
        <v/>
      </c>
      <c r="Z388" s="66" t="s">
        <v>48</v>
      </c>
      <c r="AA388" s="67" t="s">
        <v>48</v>
      </c>
      <c r="AE388" s="77"/>
      <c r="BB388" s="301" t="s">
        <v>67</v>
      </c>
      <c r="BL388" s="77">
        <f>IFERROR(W388*I388/H388,"0")</f>
        <v>0</v>
      </c>
      <c r="BM388" s="77">
        <f>IFERROR(X388*I388/H388,"0")</f>
        <v>0</v>
      </c>
      <c r="BN388" s="77">
        <f>IFERROR(1/J388*(W388/H388),"0")</f>
        <v>0</v>
      </c>
      <c r="BO388" s="77">
        <f>IFERROR(1/J388*(X388/H388),"0")</f>
        <v>0</v>
      </c>
    </row>
    <row r="389" spans="1:67" ht="27" customHeight="1" x14ac:dyDescent="0.25">
      <c r="A389" s="61" t="s">
        <v>568</v>
      </c>
      <c r="B389" s="61" t="s">
        <v>570</v>
      </c>
      <c r="C389" s="35">
        <v>4301060322</v>
      </c>
      <c r="D389" s="422">
        <v>4607091389357</v>
      </c>
      <c r="E389" s="422"/>
      <c r="F389" s="60">
        <v>1.3</v>
      </c>
      <c r="G389" s="36">
        <v>6</v>
      </c>
      <c r="H389" s="60">
        <v>7.8</v>
      </c>
      <c r="I389" s="60">
        <v>8.2799999999999994</v>
      </c>
      <c r="J389" s="36">
        <v>56</v>
      </c>
      <c r="K389" s="36" t="s">
        <v>122</v>
      </c>
      <c r="L389" s="37" t="s">
        <v>80</v>
      </c>
      <c r="M389" s="37"/>
      <c r="N389" s="36">
        <v>40</v>
      </c>
      <c r="O389" s="5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24"/>
      <c r="Q389" s="424"/>
      <c r="R389" s="424"/>
      <c r="S389" s="425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IFERROR(IF(X389=0,"",ROUNDUP(X389/H389,0)*0.02175),"")</f>
        <v/>
      </c>
      <c r="Z389" s="66" t="s">
        <v>48</v>
      </c>
      <c r="AA389" s="67" t="s">
        <v>48</v>
      </c>
      <c r="AE389" s="77"/>
      <c r="BB389" s="302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x14ac:dyDescent="0.2">
      <c r="A390" s="412"/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3"/>
      <c r="O390" s="409" t="s">
        <v>43</v>
      </c>
      <c r="P390" s="410"/>
      <c r="Q390" s="410"/>
      <c r="R390" s="410"/>
      <c r="S390" s="410"/>
      <c r="T390" s="410"/>
      <c r="U390" s="411"/>
      <c r="V390" s="41" t="s">
        <v>42</v>
      </c>
      <c r="W390" s="42">
        <f>IFERROR(W388/H388,"0")+IFERROR(W389/H389,"0")</f>
        <v>0</v>
      </c>
      <c r="X390" s="42">
        <f>IFERROR(X388/H388,"0")+IFERROR(X389/H389,"0")</f>
        <v>0</v>
      </c>
      <c r="Y390" s="42">
        <f>IFERROR(IF(Y388="",0,Y388),"0")+IFERROR(IF(Y389="",0,Y389),"0")</f>
        <v>0</v>
      </c>
      <c r="Z390" s="65"/>
      <c r="AA390" s="65"/>
    </row>
    <row r="391" spans="1:67" x14ac:dyDescent="0.2">
      <c r="A391" s="412"/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3"/>
      <c r="O391" s="409" t="s">
        <v>43</v>
      </c>
      <c r="P391" s="410"/>
      <c r="Q391" s="410"/>
      <c r="R391" s="410"/>
      <c r="S391" s="410"/>
      <c r="T391" s="410"/>
      <c r="U391" s="411"/>
      <c r="V391" s="41" t="s">
        <v>0</v>
      </c>
      <c r="W391" s="42">
        <f>IFERROR(SUM(W388:W389),"0")</f>
        <v>0</v>
      </c>
      <c r="X391" s="42">
        <f>IFERROR(SUM(X388:X389),"0")</f>
        <v>0</v>
      </c>
      <c r="Y391" s="41"/>
      <c r="Z391" s="65"/>
      <c r="AA391" s="65"/>
    </row>
    <row r="392" spans="1:67" ht="27.75" customHeight="1" x14ac:dyDescent="0.2">
      <c r="A392" s="458" t="s">
        <v>571</v>
      </c>
      <c r="B392" s="458"/>
      <c r="C392" s="458"/>
      <c r="D392" s="458"/>
      <c r="E392" s="458"/>
      <c r="F392" s="458"/>
      <c r="G392" s="458"/>
      <c r="H392" s="458"/>
      <c r="I392" s="458"/>
      <c r="J392" s="458"/>
      <c r="K392" s="458"/>
      <c r="L392" s="458"/>
      <c r="M392" s="458"/>
      <c r="N392" s="458"/>
      <c r="O392" s="458"/>
      <c r="P392" s="458"/>
      <c r="Q392" s="458"/>
      <c r="R392" s="458"/>
      <c r="S392" s="458"/>
      <c r="T392" s="458"/>
      <c r="U392" s="458"/>
      <c r="V392" s="458"/>
      <c r="W392" s="458"/>
      <c r="X392" s="458"/>
      <c r="Y392" s="458"/>
      <c r="Z392" s="53"/>
      <c r="AA392" s="53"/>
    </row>
    <row r="393" spans="1:67" ht="16.5" customHeight="1" x14ac:dyDescent="0.25">
      <c r="A393" s="459" t="s">
        <v>572</v>
      </c>
      <c r="B393" s="459"/>
      <c r="C393" s="459"/>
      <c r="D393" s="459"/>
      <c r="E393" s="459"/>
      <c r="F393" s="459"/>
      <c r="G393" s="459"/>
      <c r="H393" s="459"/>
      <c r="I393" s="459"/>
      <c r="J393" s="459"/>
      <c r="K393" s="459"/>
      <c r="L393" s="459"/>
      <c r="M393" s="459"/>
      <c r="N393" s="459"/>
      <c r="O393" s="459"/>
      <c r="P393" s="459"/>
      <c r="Q393" s="459"/>
      <c r="R393" s="459"/>
      <c r="S393" s="459"/>
      <c r="T393" s="459"/>
      <c r="U393" s="459"/>
      <c r="V393" s="459"/>
      <c r="W393" s="459"/>
      <c r="X393" s="459"/>
      <c r="Y393" s="459"/>
      <c r="Z393" s="63"/>
      <c r="AA393" s="63"/>
    </row>
    <row r="394" spans="1:67" ht="14.25" customHeight="1" x14ac:dyDescent="0.25">
      <c r="A394" s="429" t="s">
        <v>126</v>
      </c>
      <c r="B394" s="429"/>
      <c r="C394" s="429"/>
      <c r="D394" s="429"/>
      <c r="E394" s="429"/>
      <c r="F394" s="429"/>
      <c r="G394" s="429"/>
      <c r="H394" s="429"/>
      <c r="I394" s="429"/>
      <c r="J394" s="429"/>
      <c r="K394" s="429"/>
      <c r="L394" s="429"/>
      <c r="M394" s="429"/>
      <c r="N394" s="429"/>
      <c r="O394" s="429"/>
      <c r="P394" s="429"/>
      <c r="Q394" s="429"/>
      <c r="R394" s="429"/>
      <c r="S394" s="429"/>
      <c r="T394" s="429"/>
      <c r="U394" s="429"/>
      <c r="V394" s="429"/>
      <c r="W394" s="429"/>
      <c r="X394" s="429"/>
      <c r="Y394" s="429"/>
      <c r="Z394" s="64"/>
      <c r="AA394" s="64"/>
    </row>
    <row r="395" spans="1:67" ht="27" customHeight="1" x14ac:dyDescent="0.25">
      <c r="A395" s="61" t="s">
        <v>573</v>
      </c>
      <c r="B395" s="61" t="s">
        <v>574</v>
      </c>
      <c r="C395" s="35">
        <v>4301011428</v>
      </c>
      <c r="D395" s="422">
        <v>4607091389708</v>
      </c>
      <c r="E395" s="422"/>
      <c r="F395" s="60">
        <v>0.45</v>
      </c>
      <c r="G395" s="36">
        <v>6</v>
      </c>
      <c r="H395" s="60">
        <v>2.7</v>
      </c>
      <c r="I395" s="60">
        <v>2.9</v>
      </c>
      <c r="J395" s="36">
        <v>156</v>
      </c>
      <c r="K395" s="36" t="s">
        <v>81</v>
      </c>
      <c r="L395" s="37" t="s">
        <v>121</v>
      </c>
      <c r="M395" s="37"/>
      <c r="N395" s="36">
        <v>50</v>
      </c>
      <c r="O395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24"/>
      <c r="Q395" s="424"/>
      <c r="R395" s="424"/>
      <c r="S395" s="425"/>
      <c r="T395" s="38" t="s">
        <v>48</v>
      </c>
      <c r="U395" s="38" t="s">
        <v>48</v>
      </c>
      <c r="V395" s="39" t="s">
        <v>0</v>
      </c>
      <c r="W395" s="57">
        <v>0</v>
      </c>
      <c r="X395" s="54">
        <f>IFERROR(IF(W395="",0,CEILING((W395/$H395),1)*$H395),"")</f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>IFERROR(W395*I395/H395,"0")</f>
        <v>0</v>
      </c>
      <c r="BM395" s="77">
        <f>IFERROR(X395*I395/H395,"0")</f>
        <v>0</v>
      </c>
      <c r="BN395" s="77">
        <f>IFERROR(1/J395*(W395/H395),"0")</f>
        <v>0</v>
      </c>
      <c r="BO395" s="77">
        <f>IFERROR(1/J395*(X395/H395),"0")</f>
        <v>0</v>
      </c>
    </row>
    <row r="396" spans="1:67" ht="27" customHeight="1" x14ac:dyDescent="0.25">
      <c r="A396" s="61" t="s">
        <v>575</v>
      </c>
      <c r="B396" s="61" t="s">
        <v>576</v>
      </c>
      <c r="C396" s="35">
        <v>4301011427</v>
      </c>
      <c r="D396" s="422">
        <v>4607091389692</v>
      </c>
      <c r="E396" s="422"/>
      <c r="F396" s="60">
        <v>0.45</v>
      </c>
      <c r="G396" s="36">
        <v>6</v>
      </c>
      <c r="H396" s="60">
        <v>2.7</v>
      </c>
      <c r="I396" s="60">
        <v>2.9</v>
      </c>
      <c r="J396" s="36">
        <v>156</v>
      </c>
      <c r="K396" s="36" t="s">
        <v>81</v>
      </c>
      <c r="L396" s="37" t="s">
        <v>121</v>
      </c>
      <c r="M396" s="37"/>
      <c r="N396" s="36">
        <v>50</v>
      </c>
      <c r="O39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24"/>
      <c r="Q396" s="424"/>
      <c r="R396" s="424"/>
      <c r="S396" s="425"/>
      <c r="T396" s="38" t="s">
        <v>48</v>
      </c>
      <c r="U396" s="38" t="s">
        <v>48</v>
      </c>
      <c r="V396" s="39" t="s">
        <v>0</v>
      </c>
      <c r="W396" s="57">
        <v>0</v>
      </c>
      <c r="X396" s="54">
        <f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>IFERROR(W396*I396/H396,"0")</f>
        <v>0</v>
      </c>
      <c r="BM396" s="77">
        <f>IFERROR(X396*I396/H396,"0")</f>
        <v>0</v>
      </c>
      <c r="BN396" s="77">
        <f>IFERROR(1/J396*(W396/H396),"0")</f>
        <v>0</v>
      </c>
      <c r="BO396" s="77">
        <f>IFERROR(1/J396*(X396/H396),"0")</f>
        <v>0</v>
      </c>
    </row>
    <row r="397" spans="1:67" x14ac:dyDescent="0.2">
      <c r="A397" s="412"/>
      <c r="B397" s="412"/>
      <c r="C397" s="412"/>
      <c r="D397" s="412"/>
      <c r="E397" s="412"/>
      <c r="F397" s="412"/>
      <c r="G397" s="412"/>
      <c r="H397" s="412"/>
      <c r="I397" s="412"/>
      <c r="J397" s="412"/>
      <c r="K397" s="412"/>
      <c r="L397" s="412"/>
      <c r="M397" s="412"/>
      <c r="N397" s="413"/>
      <c r="O397" s="409" t="s">
        <v>43</v>
      </c>
      <c r="P397" s="410"/>
      <c r="Q397" s="410"/>
      <c r="R397" s="410"/>
      <c r="S397" s="410"/>
      <c r="T397" s="410"/>
      <c r="U397" s="411"/>
      <c r="V397" s="41" t="s">
        <v>42</v>
      </c>
      <c r="W397" s="42">
        <f>IFERROR(W395/H395,"0")+IFERROR(W396/H396,"0")</f>
        <v>0</v>
      </c>
      <c r="X397" s="42">
        <f>IFERROR(X395/H395,"0")+IFERROR(X396/H396,"0")</f>
        <v>0</v>
      </c>
      <c r="Y397" s="42">
        <f>IFERROR(IF(Y395="",0,Y395),"0")+IFERROR(IF(Y396="",0,Y396),"0")</f>
        <v>0</v>
      </c>
      <c r="Z397" s="65"/>
      <c r="AA397" s="65"/>
    </row>
    <row r="398" spans="1:67" x14ac:dyDescent="0.2">
      <c r="A398" s="412"/>
      <c r="B398" s="412"/>
      <c r="C398" s="412"/>
      <c r="D398" s="412"/>
      <c r="E398" s="412"/>
      <c r="F398" s="412"/>
      <c r="G398" s="412"/>
      <c r="H398" s="412"/>
      <c r="I398" s="412"/>
      <c r="J398" s="412"/>
      <c r="K398" s="412"/>
      <c r="L398" s="412"/>
      <c r="M398" s="412"/>
      <c r="N398" s="413"/>
      <c r="O398" s="409" t="s">
        <v>43</v>
      </c>
      <c r="P398" s="410"/>
      <c r="Q398" s="410"/>
      <c r="R398" s="410"/>
      <c r="S398" s="410"/>
      <c r="T398" s="410"/>
      <c r="U398" s="411"/>
      <c r="V398" s="41" t="s">
        <v>0</v>
      </c>
      <c r="W398" s="42">
        <f>IFERROR(SUM(W395:W396),"0")</f>
        <v>0</v>
      </c>
      <c r="X398" s="42">
        <f>IFERROR(SUM(X395:X396),"0")</f>
        <v>0</v>
      </c>
      <c r="Y398" s="41"/>
      <c r="Z398" s="65"/>
      <c r="AA398" s="65"/>
    </row>
    <row r="399" spans="1:67" ht="14.25" customHeight="1" x14ac:dyDescent="0.25">
      <c r="A399" s="429" t="s">
        <v>77</v>
      </c>
      <c r="B399" s="429"/>
      <c r="C399" s="429"/>
      <c r="D399" s="429"/>
      <c r="E399" s="429"/>
      <c r="F399" s="429"/>
      <c r="G399" s="429"/>
      <c r="H399" s="429"/>
      <c r="I399" s="429"/>
      <c r="J399" s="429"/>
      <c r="K399" s="429"/>
      <c r="L399" s="429"/>
      <c r="M399" s="429"/>
      <c r="N399" s="429"/>
      <c r="O399" s="429"/>
      <c r="P399" s="429"/>
      <c r="Q399" s="429"/>
      <c r="R399" s="429"/>
      <c r="S399" s="429"/>
      <c r="T399" s="429"/>
      <c r="U399" s="429"/>
      <c r="V399" s="429"/>
      <c r="W399" s="429"/>
      <c r="X399" s="429"/>
      <c r="Y399" s="429"/>
      <c r="Z399" s="64"/>
      <c r="AA399" s="64"/>
    </row>
    <row r="400" spans="1:67" ht="27" customHeight="1" x14ac:dyDescent="0.25">
      <c r="A400" s="61" t="s">
        <v>577</v>
      </c>
      <c r="B400" s="61" t="s">
        <v>578</v>
      </c>
      <c r="C400" s="35">
        <v>4301031177</v>
      </c>
      <c r="D400" s="422">
        <v>4607091389753</v>
      </c>
      <c r="E400" s="422"/>
      <c r="F400" s="60">
        <v>0.7</v>
      </c>
      <c r="G400" s="36">
        <v>6</v>
      </c>
      <c r="H400" s="60">
        <v>4.2</v>
      </c>
      <c r="I400" s="60">
        <v>4.43</v>
      </c>
      <c r="J400" s="36">
        <v>156</v>
      </c>
      <c r="K400" s="36" t="s">
        <v>81</v>
      </c>
      <c r="L400" s="37" t="s">
        <v>80</v>
      </c>
      <c r="M400" s="37"/>
      <c r="N400" s="36">
        <v>45</v>
      </c>
      <c r="O400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24"/>
      <c r="Q400" s="424"/>
      <c r="R400" s="424"/>
      <c r="S400" s="42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ref="X400:X424" si="75">IFERROR(IF(W400="",0,CEILING((W400/$H400),1)*$H400),"")</f>
        <v>0</v>
      </c>
      <c r="Y400" s="40" t="str">
        <f t="shared" ref="Y400:Y406" si="76">IFERROR(IF(X400=0,"",ROUNDUP(X400/H400,0)*0.00753),"")</f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ref="BL400:BL424" si="77">IFERROR(W400*I400/H400,"0")</f>
        <v>0</v>
      </c>
      <c r="BM400" s="77">
        <f t="shared" ref="BM400:BM424" si="78">IFERROR(X400*I400/H400,"0")</f>
        <v>0</v>
      </c>
      <c r="BN400" s="77">
        <f t="shared" ref="BN400:BN424" si="79">IFERROR(1/J400*(W400/H400),"0")</f>
        <v>0</v>
      </c>
      <c r="BO400" s="77">
        <f t="shared" ref="BO400:BO424" si="80">IFERROR(1/J400*(X400/H400),"0")</f>
        <v>0</v>
      </c>
    </row>
    <row r="401" spans="1:67" ht="27" customHeight="1" x14ac:dyDescent="0.25">
      <c r="A401" s="61" t="s">
        <v>577</v>
      </c>
      <c r="B401" s="61" t="s">
        <v>579</v>
      </c>
      <c r="C401" s="35">
        <v>4301031322</v>
      </c>
      <c r="D401" s="422">
        <v>4607091389753</v>
      </c>
      <c r="E401" s="422"/>
      <c r="F401" s="60">
        <v>0.7</v>
      </c>
      <c r="G401" s="36">
        <v>6</v>
      </c>
      <c r="H401" s="60">
        <v>4.2</v>
      </c>
      <c r="I401" s="60">
        <v>4.43</v>
      </c>
      <c r="J401" s="36">
        <v>156</v>
      </c>
      <c r="K401" s="36" t="s">
        <v>81</v>
      </c>
      <c r="L401" s="37" t="s">
        <v>80</v>
      </c>
      <c r="M401" s="37"/>
      <c r="N401" s="36">
        <v>50</v>
      </c>
      <c r="O401" s="528" t="s">
        <v>580</v>
      </c>
      <c r="P401" s="424"/>
      <c r="Q401" s="424"/>
      <c r="R401" s="424"/>
      <c r="S401" s="42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5"/>
        <v>0</v>
      </c>
      <c r="Y401" s="40" t="str">
        <f t="shared" si="76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581</v>
      </c>
      <c r="B402" s="61" t="s">
        <v>582</v>
      </c>
      <c r="C402" s="35">
        <v>4301031174</v>
      </c>
      <c r="D402" s="422">
        <v>4607091389760</v>
      </c>
      <c r="E402" s="422"/>
      <c r="F402" s="60">
        <v>0.7</v>
      </c>
      <c r="G402" s="36">
        <v>6</v>
      </c>
      <c r="H402" s="60">
        <v>4.2</v>
      </c>
      <c r="I402" s="60">
        <v>4.43</v>
      </c>
      <c r="J402" s="36">
        <v>156</v>
      </c>
      <c r="K402" s="36" t="s">
        <v>81</v>
      </c>
      <c r="L402" s="37" t="s">
        <v>80</v>
      </c>
      <c r="M402" s="37"/>
      <c r="N402" s="36">
        <v>45</v>
      </c>
      <c r="O40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24"/>
      <c r="Q402" s="424"/>
      <c r="R402" s="424"/>
      <c r="S402" s="42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5"/>
        <v>0</v>
      </c>
      <c r="Y402" s="40" t="str">
        <f t="shared" si="76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583</v>
      </c>
      <c r="C403" s="35">
        <v>4301031323</v>
      </c>
      <c r="D403" s="422">
        <v>4607091389760</v>
      </c>
      <c r="E403" s="422"/>
      <c r="F403" s="60">
        <v>0.7</v>
      </c>
      <c r="G403" s="36">
        <v>6</v>
      </c>
      <c r="H403" s="60">
        <v>4.2</v>
      </c>
      <c r="I403" s="60">
        <v>4.43</v>
      </c>
      <c r="J403" s="36">
        <v>156</v>
      </c>
      <c r="K403" s="36" t="s">
        <v>81</v>
      </c>
      <c r="L403" s="37" t="s">
        <v>80</v>
      </c>
      <c r="M403" s="37"/>
      <c r="N403" s="36">
        <v>50</v>
      </c>
      <c r="O403" s="530" t="s">
        <v>584</v>
      </c>
      <c r="P403" s="424"/>
      <c r="Q403" s="424"/>
      <c r="R403" s="424"/>
      <c r="S403" s="42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5"/>
        <v>0</v>
      </c>
      <c r="Y403" s="40" t="str">
        <f t="shared" si="76"/>
        <v/>
      </c>
      <c r="Z403" s="66" t="s">
        <v>48</v>
      </c>
      <c r="AA403" s="67" t="s">
        <v>48</v>
      </c>
      <c r="AE403" s="77"/>
      <c r="BB403" s="308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585</v>
      </c>
      <c r="B404" s="61" t="s">
        <v>586</v>
      </c>
      <c r="C404" s="35">
        <v>4301031325</v>
      </c>
      <c r="D404" s="422">
        <v>4607091389746</v>
      </c>
      <c r="E404" s="422"/>
      <c r="F404" s="60">
        <v>0.7</v>
      </c>
      <c r="G404" s="36">
        <v>6</v>
      </c>
      <c r="H404" s="60">
        <v>4.2</v>
      </c>
      <c r="I404" s="60">
        <v>4.43</v>
      </c>
      <c r="J404" s="36">
        <v>156</v>
      </c>
      <c r="K404" s="36" t="s">
        <v>81</v>
      </c>
      <c r="L404" s="37" t="s">
        <v>80</v>
      </c>
      <c r="M404" s="37"/>
      <c r="N404" s="36">
        <v>50</v>
      </c>
      <c r="O404" s="531" t="s">
        <v>587</v>
      </c>
      <c r="P404" s="424"/>
      <c r="Q404" s="424"/>
      <c r="R404" s="424"/>
      <c r="S404" s="425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5"/>
        <v>0</v>
      </c>
      <c r="Y404" s="40" t="str">
        <f t="shared" si="76"/>
        <v/>
      </c>
      <c r="Z404" s="66" t="s">
        <v>48</v>
      </c>
      <c r="AA404" s="67" t="s">
        <v>48</v>
      </c>
      <c r="AE404" s="77"/>
      <c r="BB404" s="309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customHeight="1" x14ac:dyDescent="0.25">
      <c r="A405" s="61" t="s">
        <v>585</v>
      </c>
      <c r="B405" s="61" t="s">
        <v>588</v>
      </c>
      <c r="C405" s="35">
        <v>4301031356</v>
      </c>
      <c r="D405" s="422">
        <v>4607091389746</v>
      </c>
      <c r="E405" s="422"/>
      <c r="F405" s="60">
        <v>0.7</v>
      </c>
      <c r="G405" s="36">
        <v>6</v>
      </c>
      <c r="H405" s="60">
        <v>4.2</v>
      </c>
      <c r="I405" s="60">
        <v>4.43</v>
      </c>
      <c r="J405" s="36">
        <v>156</v>
      </c>
      <c r="K405" s="36" t="s">
        <v>81</v>
      </c>
      <c r="L405" s="37" t="s">
        <v>80</v>
      </c>
      <c r="M405" s="37"/>
      <c r="N405" s="36">
        <v>50</v>
      </c>
      <c r="O405" s="532" t="s">
        <v>587</v>
      </c>
      <c r="P405" s="424"/>
      <c r="Q405" s="424"/>
      <c r="R405" s="424"/>
      <c r="S405" s="425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5"/>
        <v>0</v>
      </c>
      <c r="Y405" s="40" t="str">
        <f t="shared" si="76"/>
        <v/>
      </c>
      <c r="Z405" s="66" t="s">
        <v>48</v>
      </c>
      <c r="AA405" s="67" t="s">
        <v>48</v>
      </c>
      <c r="AE405" s="77"/>
      <c r="BB405" s="310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37.5" customHeight="1" x14ac:dyDescent="0.25">
      <c r="A406" s="61" t="s">
        <v>589</v>
      </c>
      <c r="B406" s="61" t="s">
        <v>590</v>
      </c>
      <c r="C406" s="35">
        <v>4301031236</v>
      </c>
      <c r="D406" s="422">
        <v>4680115882928</v>
      </c>
      <c r="E406" s="422"/>
      <c r="F406" s="60">
        <v>0.28000000000000003</v>
      </c>
      <c r="G406" s="36">
        <v>6</v>
      </c>
      <c r="H406" s="60">
        <v>1.68</v>
      </c>
      <c r="I406" s="60">
        <v>2.6</v>
      </c>
      <c r="J406" s="36">
        <v>156</v>
      </c>
      <c r="K406" s="36" t="s">
        <v>81</v>
      </c>
      <c r="L406" s="37" t="s">
        <v>80</v>
      </c>
      <c r="M406" s="37"/>
      <c r="N406" s="36">
        <v>35</v>
      </c>
      <c r="O406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24"/>
      <c r="Q406" s="424"/>
      <c r="R406" s="424"/>
      <c r="S406" s="425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5"/>
        <v>0</v>
      </c>
      <c r="Y406" s="40" t="str">
        <f t="shared" si="76"/>
        <v/>
      </c>
      <c r="Z406" s="66" t="s">
        <v>48</v>
      </c>
      <c r="AA406" s="67" t="s">
        <v>48</v>
      </c>
      <c r="AE406" s="77"/>
      <c r="BB406" s="311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t="27" customHeight="1" x14ac:dyDescent="0.25">
      <c r="A407" s="61" t="s">
        <v>591</v>
      </c>
      <c r="B407" s="61" t="s">
        <v>592</v>
      </c>
      <c r="C407" s="35">
        <v>4301031257</v>
      </c>
      <c r="D407" s="422">
        <v>4680115883147</v>
      </c>
      <c r="E407" s="422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5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24"/>
      <c r="Q407" s="424"/>
      <c r="R407" s="424"/>
      <c r="S407" s="425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75"/>
        <v>0</v>
      </c>
      <c r="Y407" s="40" t="str">
        <f t="shared" ref="Y407:Y424" si="81">IFERROR(IF(X407=0,"",ROUNDUP(X407/H407,0)*0.00502),"")</f>
        <v/>
      </c>
      <c r="Z407" s="66" t="s">
        <v>48</v>
      </c>
      <c r="AA407" s="67" t="s">
        <v>48</v>
      </c>
      <c r="AE407" s="77"/>
      <c r="BB407" s="312" t="s">
        <v>67</v>
      </c>
      <c r="BL407" s="77">
        <f t="shared" si="77"/>
        <v>0</v>
      </c>
      <c r="BM407" s="77">
        <f t="shared" si="78"/>
        <v>0</v>
      </c>
      <c r="BN407" s="77">
        <f t="shared" si="79"/>
        <v>0</v>
      </c>
      <c r="BO407" s="77">
        <f t="shared" si="80"/>
        <v>0</v>
      </c>
    </row>
    <row r="408" spans="1:67" ht="27" customHeight="1" x14ac:dyDescent="0.25">
      <c r="A408" s="61" t="s">
        <v>591</v>
      </c>
      <c r="B408" s="61" t="s">
        <v>593</v>
      </c>
      <c r="C408" s="35">
        <v>4301031335</v>
      </c>
      <c r="D408" s="422">
        <v>4680115883147</v>
      </c>
      <c r="E408" s="422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519" t="s">
        <v>594</v>
      </c>
      <c r="P408" s="424"/>
      <c r="Q408" s="424"/>
      <c r="R408" s="424"/>
      <c r="S408" s="425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75"/>
        <v>0</v>
      </c>
      <c r="Y408" s="40" t="str">
        <f t="shared" si="81"/>
        <v/>
      </c>
      <c r="Z408" s="66" t="s">
        <v>48</v>
      </c>
      <c r="AA408" s="67" t="s">
        <v>48</v>
      </c>
      <c r="AE408" s="77"/>
      <c r="BB408" s="313" t="s">
        <v>67</v>
      </c>
      <c r="BL408" s="77">
        <f t="shared" si="77"/>
        <v>0</v>
      </c>
      <c r="BM408" s="77">
        <f t="shared" si="78"/>
        <v>0</v>
      </c>
      <c r="BN408" s="77">
        <f t="shared" si="79"/>
        <v>0</v>
      </c>
      <c r="BO408" s="77">
        <f t="shared" si="80"/>
        <v>0</v>
      </c>
    </row>
    <row r="409" spans="1:67" ht="27" customHeight="1" x14ac:dyDescent="0.25">
      <c r="A409" s="61" t="s">
        <v>595</v>
      </c>
      <c r="B409" s="61" t="s">
        <v>596</v>
      </c>
      <c r="C409" s="35">
        <v>4301031178</v>
      </c>
      <c r="D409" s="422">
        <v>4607091384338</v>
      </c>
      <c r="E409" s="422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5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24"/>
      <c r="Q409" s="424"/>
      <c r="R409" s="424"/>
      <c r="S409" s="425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75"/>
        <v>0</v>
      </c>
      <c r="Y409" s="40" t="str">
        <f t="shared" si="81"/>
        <v/>
      </c>
      <c r="Z409" s="66" t="s">
        <v>48</v>
      </c>
      <c r="AA409" s="67" t="s">
        <v>48</v>
      </c>
      <c r="AE409" s="77"/>
      <c r="BB409" s="314" t="s">
        <v>67</v>
      </c>
      <c r="BL409" s="77">
        <f t="shared" si="77"/>
        <v>0</v>
      </c>
      <c r="BM409" s="77">
        <f t="shared" si="78"/>
        <v>0</v>
      </c>
      <c r="BN409" s="77">
        <f t="shared" si="79"/>
        <v>0</v>
      </c>
      <c r="BO409" s="77">
        <f t="shared" si="80"/>
        <v>0</v>
      </c>
    </row>
    <row r="410" spans="1:67" ht="27" customHeight="1" x14ac:dyDescent="0.25">
      <c r="A410" s="61" t="s">
        <v>595</v>
      </c>
      <c r="B410" s="61" t="s">
        <v>597</v>
      </c>
      <c r="C410" s="35">
        <v>4301031330</v>
      </c>
      <c r="D410" s="422">
        <v>4607091384338</v>
      </c>
      <c r="E410" s="422"/>
      <c r="F410" s="60">
        <v>0.35</v>
      </c>
      <c r="G410" s="36">
        <v>6</v>
      </c>
      <c r="H410" s="60">
        <v>2.1</v>
      </c>
      <c r="I410" s="60">
        <v>2.23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521" t="s">
        <v>598</v>
      </c>
      <c r="P410" s="424"/>
      <c r="Q410" s="424"/>
      <c r="R410" s="424"/>
      <c r="S410" s="425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75"/>
        <v>0</v>
      </c>
      <c r="Y410" s="40" t="str">
        <f t="shared" si="81"/>
        <v/>
      </c>
      <c r="Z410" s="66" t="s">
        <v>48</v>
      </c>
      <c r="AA410" s="67" t="s">
        <v>48</v>
      </c>
      <c r="AE410" s="77"/>
      <c r="BB410" s="315" t="s">
        <v>67</v>
      </c>
      <c r="BL410" s="77">
        <f t="shared" si="77"/>
        <v>0</v>
      </c>
      <c r="BM410" s="77">
        <f t="shared" si="78"/>
        <v>0</v>
      </c>
      <c r="BN410" s="77">
        <f t="shared" si="79"/>
        <v>0</v>
      </c>
      <c r="BO410" s="77">
        <f t="shared" si="80"/>
        <v>0</v>
      </c>
    </row>
    <row r="411" spans="1:67" ht="37.5" customHeight="1" x14ac:dyDescent="0.25">
      <c r="A411" s="61" t="s">
        <v>599</v>
      </c>
      <c r="B411" s="61" t="s">
        <v>600</v>
      </c>
      <c r="C411" s="35">
        <v>4301031254</v>
      </c>
      <c r="D411" s="422">
        <v>4680115883154</v>
      </c>
      <c r="E411" s="422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5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24"/>
      <c r="Q411" s="424"/>
      <c r="R411" s="424"/>
      <c r="S411" s="425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75"/>
        <v>0</v>
      </c>
      <c r="Y411" s="40" t="str">
        <f t="shared" si="81"/>
        <v/>
      </c>
      <c r="Z411" s="66" t="s">
        <v>48</v>
      </c>
      <c r="AA411" s="67" t="s">
        <v>48</v>
      </c>
      <c r="AE411" s="77"/>
      <c r="BB411" s="316" t="s">
        <v>67</v>
      </c>
      <c r="BL411" s="77">
        <f t="shared" si="77"/>
        <v>0</v>
      </c>
      <c r="BM411" s="77">
        <f t="shared" si="78"/>
        <v>0</v>
      </c>
      <c r="BN411" s="77">
        <f t="shared" si="79"/>
        <v>0</v>
      </c>
      <c r="BO411" s="77">
        <f t="shared" si="80"/>
        <v>0</v>
      </c>
    </row>
    <row r="412" spans="1:67" ht="37.5" customHeight="1" x14ac:dyDescent="0.25">
      <c r="A412" s="61" t="s">
        <v>599</v>
      </c>
      <c r="B412" s="61" t="s">
        <v>601</v>
      </c>
      <c r="C412" s="35">
        <v>4301031336</v>
      </c>
      <c r="D412" s="422">
        <v>4680115883154</v>
      </c>
      <c r="E412" s="422"/>
      <c r="F412" s="60">
        <v>0.28000000000000003</v>
      </c>
      <c r="G412" s="36">
        <v>6</v>
      </c>
      <c r="H412" s="60">
        <v>1.68</v>
      </c>
      <c r="I412" s="60">
        <v>1.81</v>
      </c>
      <c r="J412" s="36">
        <v>234</v>
      </c>
      <c r="K412" s="36" t="s">
        <v>84</v>
      </c>
      <c r="L412" s="37" t="s">
        <v>80</v>
      </c>
      <c r="M412" s="37"/>
      <c r="N412" s="36">
        <v>50</v>
      </c>
      <c r="O412" s="523" t="s">
        <v>602</v>
      </c>
      <c r="P412" s="424"/>
      <c r="Q412" s="424"/>
      <c r="R412" s="424"/>
      <c r="S412" s="425"/>
      <c r="T412" s="38" t="s">
        <v>48</v>
      </c>
      <c r="U412" s="38" t="s">
        <v>48</v>
      </c>
      <c r="V412" s="39" t="s">
        <v>0</v>
      </c>
      <c r="W412" s="57">
        <v>0</v>
      </c>
      <c r="X412" s="54">
        <f t="shared" si="75"/>
        <v>0</v>
      </c>
      <c r="Y412" s="40" t="str">
        <f t="shared" si="81"/>
        <v/>
      </c>
      <c r="Z412" s="66" t="s">
        <v>48</v>
      </c>
      <c r="AA412" s="67" t="s">
        <v>48</v>
      </c>
      <c r="AE412" s="77"/>
      <c r="BB412" s="317" t="s">
        <v>67</v>
      </c>
      <c r="BL412" s="77">
        <f t="shared" si="77"/>
        <v>0</v>
      </c>
      <c r="BM412" s="77">
        <f t="shared" si="78"/>
        <v>0</v>
      </c>
      <c r="BN412" s="77">
        <f t="shared" si="79"/>
        <v>0</v>
      </c>
      <c r="BO412" s="77">
        <f t="shared" si="80"/>
        <v>0</v>
      </c>
    </row>
    <row r="413" spans="1:67" ht="37.5" customHeight="1" x14ac:dyDescent="0.25">
      <c r="A413" s="61" t="s">
        <v>603</v>
      </c>
      <c r="B413" s="61" t="s">
        <v>604</v>
      </c>
      <c r="C413" s="35">
        <v>4301031171</v>
      </c>
      <c r="D413" s="422">
        <v>4607091389524</v>
      </c>
      <c r="E413" s="422"/>
      <c r="F413" s="60">
        <v>0.35</v>
      </c>
      <c r="G413" s="36">
        <v>6</v>
      </c>
      <c r="H413" s="60">
        <v>2.1</v>
      </c>
      <c r="I413" s="60">
        <v>2.23</v>
      </c>
      <c r="J413" s="36">
        <v>234</v>
      </c>
      <c r="K413" s="36" t="s">
        <v>84</v>
      </c>
      <c r="L413" s="37" t="s">
        <v>80</v>
      </c>
      <c r="M413" s="37"/>
      <c r="N413" s="36">
        <v>45</v>
      </c>
      <c r="O413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24"/>
      <c r="Q413" s="424"/>
      <c r="R413" s="424"/>
      <c r="S413" s="425"/>
      <c r="T413" s="38" t="s">
        <v>48</v>
      </c>
      <c r="U413" s="38" t="s">
        <v>48</v>
      </c>
      <c r="V413" s="39" t="s">
        <v>0</v>
      </c>
      <c r="W413" s="57">
        <v>0</v>
      </c>
      <c r="X413" s="54">
        <f t="shared" si="75"/>
        <v>0</v>
      </c>
      <c r="Y413" s="40" t="str">
        <f t="shared" si="81"/>
        <v/>
      </c>
      <c r="Z413" s="66" t="s">
        <v>48</v>
      </c>
      <c r="AA413" s="67" t="s">
        <v>48</v>
      </c>
      <c r="AE413" s="77"/>
      <c r="BB413" s="318" t="s">
        <v>67</v>
      </c>
      <c r="BL413" s="77">
        <f t="shared" si="77"/>
        <v>0</v>
      </c>
      <c r="BM413" s="77">
        <f t="shared" si="78"/>
        <v>0</v>
      </c>
      <c r="BN413" s="77">
        <f t="shared" si="79"/>
        <v>0</v>
      </c>
      <c r="BO413" s="77">
        <f t="shared" si="80"/>
        <v>0</v>
      </c>
    </row>
    <row r="414" spans="1:67" ht="37.5" customHeight="1" x14ac:dyDescent="0.25">
      <c r="A414" s="61" t="s">
        <v>603</v>
      </c>
      <c r="B414" s="61" t="s">
        <v>605</v>
      </c>
      <c r="C414" s="35">
        <v>4301031331</v>
      </c>
      <c r="D414" s="422">
        <v>4607091389524</v>
      </c>
      <c r="E414" s="422"/>
      <c r="F414" s="60">
        <v>0.35</v>
      </c>
      <c r="G414" s="36">
        <v>6</v>
      </c>
      <c r="H414" s="60">
        <v>2.1</v>
      </c>
      <c r="I414" s="60">
        <v>2.23</v>
      </c>
      <c r="J414" s="36">
        <v>234</v>
      </c>
      <c r="K414" s="36" t="s">
        <v>84</v>
      </c>
      <c r="L414" s="37" t="s">
        <v>80</v>
      </c>
      <c r="M414" s="37"/>
      <c r="N414" s="36">
        <v>50</v>
      </c>
      <c r="O414" s="525" t="s">
        <v>606</v>
      </c>
      <c r="P414" s="424"/>
      <c r="Q414" s="424"/>
      <c r="R414" s="424"/>
      <c r="S414" s="425"/>
      <c r="T414" s="38" t="s">
        <v>48</v>
      </c>
      <c r="U414" s="38" t="s">
        <v>48</v>
      </c>
      <c r="V414" s="39" t="s">
        <v>0</v>
      </c>
      <c r="W414" s="57">
        <v>0</v>
      </c>
      <c r="X414" s="54">
        <f t="shared" si="75"/>
        <v>0</v>
      </c>
      <c r="Y414" s="40" t="str">
        <f t="shared" si="81"/>
        <v/>
      </c>
      <c r="Z414" s="66" t="s">
        <v>48</v>
      </c>
      <c r="AA414" s="67" t="s">
        <v>48</v>
      </c>
      <c r="AE414" s="77"/>
      <c r="BB414" s="319" t="s">
        <v>67</v>
      </c>
      <c r="BL414" s="77">
        <f t="shared" si="77"/>
        <v>0</v>
      </c>
      <c r="BM414" s="77">
        <f t="shared" si="78"/>
        <v>0</v>
      </c>
      <c r="BN414" s="77">
        <f t="shared" si="79"/>
        <v>0</v>
      </c>
      <c r="BO414" s="77">
        <f t="shared" si="80"/>
        <v>0</v>
      </c>
    </row>
    <row r="415" spans="1:67" ht="27" customHeight="1" x14ac:dyDescent="0.25">
      <c r="A415" s="61" t="s">
        <v>607</v>
      </c>
      <c r="B415" s="61" t="s">
        <v>608</v>
      </c>
      <c r="C415" s="35">
        <v>4301031258</v>
      </c>
      <c r="D415" s="422">
        <v>4680115883161</v>
      </c>
      <c r="E415" s="422"/>
      <c r="F415" s="60">
        <v>0.28000000000000003</v>
      </c>
      <c r="G415" s="36">
        <v>6</v>
      </c>
      <c r="H415" s="60">
        <v>1.68</v>
      </c>
      <c r="I415" s="60">
        <v>1.81</v>
      </c>
      <c r="J415" s="36">
        <v>234</v>
      </c>
      <c r="K415" s="36" t="s">
        <v>84</v>
      </c>
      <c r="L415" s="37" t="s">
        <v>80</v>
      </c>
      <c r="M415" s="37"/>
      <c r="N415" s="36">
        <v>45</v>
      </c>
      <c r="O415" s="5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24"/>
      <c r="Q415" s="424"/>
      <c r="R415" s="424"/>
      <c r="S415" s="425"/>
      <c r="T415" s="38" t="s">
        <v>48</v>
      </c>
      <c r="U415" s="38" t="s">
        <v>48</v>
      </c>
      <c r="V415" s="39" t="s">
        <v>0</v>
      </c>
      <c r="W415" s="57">
        <v>0</v>
      </c>
      <c r="X415" s="54">
        <f t="shared" si="75"/>
        <v>0</v>
      </c>
      <c r="Y415" s="40" t="str">
        <f t="shared" si="81"/>
        <v/>
      </c>
      <c r="Z415" s="66" t="s">
        <v>48</v>
      </c>
      <c r="AA415" s="67" t="s">
        <v>48</v>
      </c>
      <c r="AE415" s="77"/>
      <c r="BB415" s="320" t="s">
        <v>67</v>
      </c>
      <c r="BL415" s="77">
        <f t="shared" si="77"/>
        <v>0</v>
      </c>
      <c r="BM415" s="77">
        <f t="shared" si="78"/>
        <v>0</v>
      </c>
      <c r="BN415" s="77">
        <f t="shared" si="79"/>
        <v>0</v>
      </c>
      <c r="BO415" s="77">
        <f t="shared" si="80"/>
        <v>0</v>
      </c>
    </row>
    <row r="416" spans="1:67" ht="27" customHeight="1" x14ac:dyDescent="0.25">
      <c r="A416" s="61" t="s">
        <v>607</v>
      </c>
      <c r="B416" s="61" t="s">
        <v>609</v>
      </c>
      <c r="C416" s="35">
        <v>4301031337</v>
      </c>
      <c r="D416" s="422">
        <v>4680115883161</v>
      </c>
      <c r="E416" s="422"/>
      <c r="F416" s="60">
        <v>0.28000000000000003</v>
      </c>
      <c r="G416" s="36">
        <v>6</v>
      </c>
      <c r="H416" s="60">
        <v>1.68</v>
      </c>
      <c r="I416" s="60">
        <v>1.81</v>
      </c>
      <c r="J416" s="36">
        <v>234</v>
      </c>
      <c r="K416" s="36" t="s">
        <v>84</v>
      </c>
      <c r="L416" s="37" t="s">
        <v>80</v>
      </c>
      <c r="M416" s="37"/>
      <c r="N416" s="36">
        <v>50</v>
      </c>
      <c r="O416" s="509" t="s">
        <v>610</v>
      </c>
      <c r="P416" s="424"/>
      <c r="Q416" s="424"/>
      <c r="R416" s="424"/>
      <c r="S416" s="425"/>
      <c r="T416" s="38" t="s">
        <v>48</v>
      </c>
      <c r="U416" s="38" t="s">
        <v>48</v>
      </c>
      <c r="V416" s="39" t="s">
        <v>0</v>
      </c>
      <c r="W416" s="57">
        <v>0</v>
      </c>
      <c r="X416" s="54">
        <f t="shared" si="75"/>
        <v>0</v>
      </c>
      <c r="Y416" s="40" t="str">
        <f t="shared" si="81"/>
        <v/>
      </c>
      <c r="Z416" s="66" t="s">
        <v>48</v>
      </c>
      <c r="AA416" s="67" t="s">
        <v>48</v>
      </c>
      <c r="AE416" s="77"/>
      <c r="BB416" s="321" t="s">
        <v>67</v>
      </c>
      <c r="BL416" s="77">
        <f t="shared" si="77"/>
        <v>0</v>
      </c>
      <c r="BM416" s="77">
        <f t="shared" si="78"/>
        <v>0</v>
      </c>
      <c r="BN416" s="77">
        <f t="shared" si="79"/>
        <v>0</v>
      </c>
      <c r="BO416" s="77">
        <f t="shared" si="80"/>
        <v>0</v>
      </c>
    </row>
    <row r="417" spans="1:67" ht="27" customHeight="1" x14ac:dyDescent="0.25">
      <c r="A417" s="61" t="s">
        <v>611</v>
      </c>
      <c r="B417" s="61" t="s">
        <v>612</v>
      </c>
      <c r="C417" s="35">
        <v>4301031170</v>
      </c>
      <c r="D417" s="422">
        <v>4607091384345</v>
      </c>
      <c r="E417" s="422"/>
      <c r="F417" s="60">
        <v>0.35</v>
      </c>
      <c r="G417" s="36">
        <v>6</v>
      </c>
      <c r="H417" s="60">
        <v>2.1</v>
      </c>
      <c r="I417" s="60">
        <v>2.23</v>
      </c>
      <c r="J417" s="36">
        <v>234</v>
      </c>
      <c r="K417" s="36" t="s">
        <v>84</v>
      </c>
      <c r="L417" s="37" t="s">
        <v>80</v>
      </c>
      <c r="M417" s="37"/>
      <c r="N417" s="36">
        <v>45</v>
      </c>
      <c r="O417" s="5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24"/>
      <c r="Q417" s="424"/>
      <c r="R417" s="424"/>
      <c r="S417" s="425"/>
      <c r="T417" s="38" t="s">
        <v>48</v>
      </c>
      <c r="U417" s="38" t="s">
        <v>48</v>
      </c>
      <c r="V417" s="39" t="s">
        <v>0</v>
      </c>
      <c r="W417" s="57">
        <v>0</v>
      </c>
      <c r="X417" s="54">
        <f t="shared" si="75"/>
        <v>0</v>
      </c>
      <c r="Y417" s="40" t="str">
        <f t="shared" si="81"/>
        <v/>
      </c>
      <c r="Z417" s="66" t="s">
        <v>48</v>
      </c>
      <c r="AA417" s="67" t="s">
        <v>48</v>
      </c>
      <c r="AE417" s="77"/>
      <c r="BB417" s="322" t="s">
        <v>67</v>
      </c>
      <c r="BL417" s="77">
        <f t="shared" si="77"/>
        <v>0</v>
      </c>
      <c r="BM417" s="77">
        <f t="shared" si="78"/>
        <v>0</v>
      </c>
      <c r="BN417" s="77">
        <f t="shared" si="79"/>
        <v>0</v>
      </c>
      <c r="BO417" s="77">
        <f t="shared" si="80"/>
        <v>0</v>
      </c>
    </row>
    <row r="418" spans="1:67" ht="27" customHeight="1" x14ac:dyDescent="0.25">
      <c r="A418" s="61" t="s">
        <v>611</v>
      </c>
      <c r="B418" s="61" t="s">
        <v>613</v>
      </c>
      <c r="C418" s="35">
        <v>4301031332</v>
      </c>
      <c r="D418" s="422">
        <v>4607091384345</v>
      </c>
      <c r="E418" s="422"/>
      <c r="F418" s="60">
        <v>0.35</v>
      </c>
      <c r="G418" s="36">
        <v>6</v>
      </c>
      <c r="H418" s="60">
        <v>2.1</v>
      </c>
      <c r="I418" s="60">
        <v>2.23</v>
      </c>
      <c r="J418" s="36">
        <v>234</v>
      </c>
      <c r="K418" s="36" t="s">
        <v>84</v>
      </c>
      <c r="L418" s="37" t="s">
        <v>80</v>
      </c>
      <c r="M418" s="37"/>
      <c r="N418" s="36">
        <v>50</v>
      </c>
      <c r="O418" s="511" t="s">
        <v>614</v>
      </c>
      <c r="P418" s="424"/>
      <c r="Q418" s="424"/>
      <c r="R418" s="424"/>
      <c r="S418" s="425"/>
      <c r="T418" s="38" t="s">
        <v>48</v>
      </c>
      <c r="U418" s="38" t="s">
        <v>48</v>
      </c>
      <c r="V418" s="39" t="s">
        <v>0</v>
      </c>
      <c r="W418" s="57">
        <v>0</v>
      </c>
      <c r="X418" s="54">
        <f t="shared" si="75"/>
        <v>0</v>
      </c>
      <c r="Y418" s="40" t="str">
        <f t="shared" si="81"/>
        <v/>
      </c>
      <c r="Z418" s="66" t="s">
        <v>48</v>
      </c>
      <c r="AA418" s="67" t="s">
        <v>48</v>
      </c>
      <c r="AE418" s="77"/>
      <c r="BB418" s="323" t="s">
        <v>67</v>
      </c>
      <c r="BL418" s="77">
        <f t="shared" si="77"/>
        <v>0</v>
      </c>
      <c r="BM418" s="77">
        <f t="shared" si="78"/>
        <v>0</v>
      </c>
      <c r="BN418" s="77">
        <f t="shared" si="79"/>
        <v>0</v>
      </c>
      <c r="BO418" s="77">
        <f t="shared" si="80"/>
        <v>0</v>
      </c>
    </row>
    <row r="419" spans="1:67" ht="27" customHeight="1" x14ac:dyDescent="0.25">
      <c r="A419" s="61" t="s">
        <v>615</v>
      </c>
      <c r="B419" s="61" t="s">
        <v>616</v>
      </c>
      <c r="C419" s="35">
        <v>4301031256</v>
      </c>
      <c r="D419" s="422">
        <v>4680115883178</v>
      </c>
      <c r="E419" s="422"/>
      <c r="F419" s="60">
        <v>0.28000000000000003</v>
      </c>
      <c r="G419" s="36">
        <v>6</v>
      </c>
      <c r="H419" s="60">
        <v>1.68</v>
      </c>
      <c r="I419" s="60">
        <v>1.81</v>
      </c>
      <c r="J419" s="36">
        <v>234</v>
      </c>
      <c r="K419" s="36" t="s">
        <v>84</v>
      </c>
      <c r="L419" s="37" t="s">
        <v>80</v>
      </c>
      <c r="M419" s="37"/>
      <c r="N419" s="36">
        <v>45</v>
      </c>
      <c r="O419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24"/>
      <c r="Q419" s="424"/>
      <c r="R419" s="424"/>
      <c r="S419" s="425"/>
      <c r="T419" s="38" t="s">
        <v>48</v>
      </c>
      <c r="U419" s="38" t="s">
        <v>48</v>
      </c>
      <c r="V419" s="39" t="s">
        <v>0</v>
      </c>
      <c r="W419" s="57">
        <v>0</v>
      </c>
      <c r="X419" s="54">
        <f t="shared" si="75"/>
        <v>0</v>
      </c>
      <c r="Y419" s="40" t="str">
        <f t="shared" si="81"/>
        <v/>
      </c>
      <c r="Z419" s="66" t="s">
        <v>48</v>
      </c>
      <c r="AA419" s="67" t="s">
        <v>48</v>
      </c>
      <c r="AE419" s="77"/>
      <c r="BB419" s="324" t="s">
        <v>67</v>
      </c>
      <c r="BL419" s="77">
        <f t="shared" si="77"/>
        <v>0</v>
      </c>
      <c r="BM419" s="77">
        <f t="shared" si="78"/>
        <v>0</v>
      </c>
      <c r="BN419" s="77">
        <f t="shared" si="79"/>
        <v>0</v>
      </c>
      <c r="BO419" s="77">
        <f t="shared" si="80"/>
        <v>0</v>
      </c>
    </row>
    <row r="420" spans="1:67" ht="27" customHeight="1" x14ac:dyDescent="0.25">
      <c r="A420" s="61" t="s">
        <v>615</v>
      </c>
      <c r="B420" s="61" t="s">
        <v>617</v>
      </c>
      <c r="C420" s="35">
        <v>4301031328</v>
      </c>
      <c r="D420" s="422">
        <v>4680115883178</v>
      </c>
      <c r="E420" s="422"/>
      <c r="F420" s="60">
        <v>0.28000000000000003</v>
      </c>
      <c r="G420" s="36">
        <v>6</v>
      </c>
      <c r="H420" s="60">
        <v>1.68</v>
      </c>
      <c r="I420" s="60">
        <v>1.81</v>
      </c>
      <c r="J420" s="36">
        <v>234</v>
      </c>
      <c r="K420" s="36" t="s">
        <v>84</v>
      </c>
      <c r="L420" s="37" t="s">
        <v>80</v>
      </c>
      <c r="M420" s="37"/>
      <c r="N420" s="36">
        <v>50</v>
      </c>
      <c r="O420" s="513" t="s">
        <v>618</v>
      </c>
      <c r="P420" s="424"/>
      <c r="Q420" s="424"/>
      <c r="R420" s="424"/>
      <c r="S420" s="425"/>
      <c r="T420" s="38" t="s">
        <v>48</v>
      </c>
      <c r="U420" s="38" t="s">
        <v>48</v>
      </c>
      <c r="V420" s="39" t="s">
        <v>0</v>
      </c>
      <c r="W420" s="57">
        <v>0</v>
      </c>
      <c r="X420" s="54">
        <f t="shared" si="75"/>
        <v>0</v>
      </c>
      <c r="Y420" s="40" t="str">
        <f t="shared" si="81"/>
        <v/>
      </c>
      <c r="Z420" s="66" t="s">
        <v>48</v>
      </c>
      <c r="AA420" s="67" t="s">
        <v>48</v>
      </c>
      <c r="AE420" s="77"/>
      <c r="BB420" s="325" t="s">
        <v>67</v>
      </c>
      <c r="BL420" s="77">
        <f t="shared" si="77"/>
        <v>0</v>
      </c>
      <c r="BM420" s="77">
        <f t="shared" si="78"/>
        <v>0</v>
      </c>
      <c r="BN420" s="77">
        <f t="shared" si="79"/>
        <v>0</v>
      </c>
      <c r="BO420" s="77">
        <f t="shared" si="80"/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4301031172</v>
      </c>
      <c r="D421" s="422">
        <v>4607091389531</v>
      </c>
      <c r="E421" s="422"/>
      <c r="F421" s="60">
        <v>0.35</v>
      </c>
      <c r="G421" s="36">
        <v>6</v>
      </c>
      <c r="H421" s="60">
        <v>2.1</v>
      </c>
      <c r="I421" s="60">
        <v>2.23</v>
      </c>
      <c r="J421" s="36">
        <v>234</v>
      </c>
      <c r="K421" s="36" t="s">
        <v>84</v>
      </c>
      <c r="L421" s="37" t="s">
        <v>80</v>
      </c>
      <c r="M421" s="37"/>
      <c r="N421" s="36">
        <v>45</v>
      </c>
      <c r="O421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24"/>
      <c r="Q421" s="424"/>
      <c r="R421" s="424"/>
      <c r="S421" s="425"/>
      <c r="T421" s="38" t="s">
        <v>48</v>
      </c>
      <c r="U421" s="38" t="s">
        <v>48</v>
      </c>
      <c r="V421" s="39" t="s">
        <v>0</v>
      </c>
      <c r="W421" s="57">
        <v>0</v>
      </c>
      <c r="X421" s="54">
        <f t="shared" si="75"/>
        <v>0</v>
      </c>
      <c r="Y421" s="40" t="str">
        <f t="shared" si="81"/>
        <v/>
      </c>
      <c r="Z421" s="66" t="s">
        <v>48</v>
      </c>
      <c r="AA421" s="67" t="s">
        <v>48</v>
      </c>
      <c r="AE421" s="77"/>
      <c r="BB421" s="326" t="s">
        <v>67</v>
      </c>
      <c r="BL421" s="77">
        <f t="shared" si="77"/>
        <v>0</v>
      </c>
      <c r="BM421" s="77">
        <f t="shared" si="78"/>
        <v>0</v>
      </c>
      <c r="BN421" s="77">
        <f t="shared" si="79"/>
        <v>0</v>
      </c>
      <c r="BO421" s="77">
        <f t="shared" si="80"/>
        <v>0</v>
      </c>
    </row>
    <row r="422" spans="1:67" ht="27" customHeight="1" x14ac:dyDescent="0.25">
      <c r="A422" s="61" t="s">
        <v>619</v>
      </c>
      <c r="B422" s="61" t="s">
        <v>621</v>
      </c>
      <c r="C422" s="35">
        <v>4301031333</v>
      </c>
      <c r="D422" s="422">
        <v>4607091389531</v>
      </c>
      <c r="E422" s="422"/>
      <c r="F422" s="60">
        <v>0.35</v>
      </c>
      <c r="G422" s="36">
        <v>6</v>
      </c>
      <c r="H422" s="60">
        <v>2.1</v>
      </c>
      <c r="I422" s="60">
        <v>2.23</v>
      </c>
      <c r="J422" s="36">
        <v>234</v>
      </c>
      <c r="K422" s="36" t="s">
        <v>84</v>
      </c>
      <c r="L422" s="37" t="s">
        <v>80</v>
      </c>
      <c r="M422" s="37"/>
      <c r="N422" s="36">
        <v>50</v>
      </c>
      <c r="O422" s="515" t="s">
        <v>622</v>
      </c>
      <c r="P422" s="424"/>
      <c r="Q422" s="424"/>
      <c r="R422" s="424"/>
      <c r="S422" s="425"/>
      <c r="T422" s="38" t="s">
        <v>48</v>
      </c>
      <c r="U422" s="38" t="s">
        <v>48</v>
      </c>
      <c r="V422" s="39" t="s">
        <v>0</v>
      </c>
      <c r="W422" s="57">
        <v>0</v>
      </c>
      <c r="X422" s="54">
        <f t="shared" si="75"/>
        <v>0</v>
      </c>
      <c r="Y422" s="40" t="str">
        <f t="shared" si="81"/>
        <v/>
      </c>
      <c r="Z422" s="66" t="s">
        <v>48</v>
      </c>
      <c r="AA422" s="67" t="s">
        <v>48</v>
      </c>
      <c r="AE422" s="77"/>
      <c r="BB422" s="327" t="s">
        <v>67</v>
      </c>
      <c r="BL422" s="77">
        <f t="shared" si="77"/>
        <v>0</v>
      </c>
      <c r="BM422" s="77">
        <f t="shared" si="78"/>
        <v>0</v>
      </c>
      <c r="BN422" s="77">
        <f t="shared" si="79"/>
        <v>0</v>
      </c>
      <c r="BO422" s="77">
        <f t="shared" si="80"/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4301031255</v>
      </c>
      <c r="D423" s="422">
        <v>4680115883185</v>
      </c>
      <c r="E423" s="422"/>
      <c r="F423" s="60">
        <v>0.28000000000000003</v>
      </c>
      <c r="G423" s="36">
        <v>6</v>
      </c>
      <c r="H423" s="60">
        <v>1.68</v>
      </c>
      <c r="I423" s="60">
        <v>1.81</v>
      </c>
      <c r="J423" s="36">
        <v>234</v>
      </c>
      <c r="K423" s="36" t="s">
        <v>84</v>
      </c>
      <c r="L423" s="37" t="s">
        <v>80</v>
      </c>
      <c r="M423" s="37"/>
      <c r="N423" s="36">
        <v>45</v>
      </c>
      <c r="O423" s="5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24"/>
      <c r="Q423" s="424"/>
      <c r="R423" s="424"/>
      <c r="S423" s="425"/>
      <c r="T423" s="38" t="s">
        <v>48</v>
      </c>
      <c r="U423" s="38" t="s">
        <v>48</v>
      </c>
      <c r="V423" s="39" t="s">
        <v>0</v>
      </c>
      <c r="W423" s="57">
        <v>0</v>
      </c>
      <c r="X423" s="54">
        <f t="shared" si="75"/>
        <v>0</v>
      </c>
      <c r="Y423" s="40" t="str">
        <f t="shared" si="81"/>
        <v/>
      </c>
      <c r="Z423" s="66" t="s">
        <v>48</v>
      </c>
      <c r="AA423" s="67" t="s">
        <v>48</v>
      </c>
      <c r="AE423" s="77"/>
      <c r="BB423" s="328" t="s">
        <v>67</v>
      </c>
      <c r="BL423" s="77">
        <f t="shared" si="77"/>
        <v>0</v>
      </c>
      <c r="BM423" s="77">
        <f t="shared" si="78"/>
        <v>0</v>
      </c>
      <c r="BN423" s="77">
        <f t="shared" si="79"/>
        <v>0</v>
      </c>
      <c r="BO423" s="77">
        <f t="shared" si="80"/>
        <v>0</v>
      </c>
    </row>
    <row r="424" spans="1:67" ht="27" customHeight="1" x14ac:dyDescent="0.25">
      <c r="A424" s="61" t="s">
        <v>623</v>
      </c>
      <c r="B424" s="61" t="s">
        <v>625</v>
      </c>
      <c r="C424" s="35">
        <v>4301031338</v>
      </c>
      <c r="D424" s="422">
        <v>4680115883185</v>
      </c>
      <c r="E424" s="422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84</v>
      </c>
      <c r="L424" s="37" t="s">
        <v>80</v>
      </c>
      <c r="M424" s="37"/>
      <c r="N424" s="36">
        <v>50</v>
      </c>
      <c r="O424" s="504" t="s">
        <v>626</v>
      </c>
      <c r="P424" s="424"/>
      <c r="Q424" s="424"/>
      <c r="R424" s="424"/>
      <c r="S424" s="425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si="75"/>
        <v>0</v>
      </c>
      <c r="Y424" s="40" t="str">
        <f t="shared" si="81"/>
        <v/>
      </c>
      <c r="Z424" s="66" t="s">
        <v>48</v>
      </c>
      <c r="AA424" s="67" t="s">
        <v>48</v>
      </c>
      <c r="AE424" s="77"/>
      <c r="BB424" s="329" t="s">
        <v>67</v>
      </c>
      <c r="BL424" s="77">
        <f t="shared" si="77"/>
        <v>0</v>
      </c>
      <c r="BM424" s="77">
        <f t="shared" si="78"/>
        <v>0</v>
      </c>
      <c r="BN424" s="77">
        <f t="shared" si="79"/>
        <v>0</v>
      </c>
      <c r="BO424" s="77">
        <f t="shared" si="80"/>
        <v>0</v>
      </c>
    </row>
    <row r="425" spans="1:67" x14ac:dyDescent="0.2">
      <c r="A425" s="412"/>
      <c r="B425" s="412"/>
      <c r="C425" s="412"/>
      <c r="D425" s="412"/>
      <c r="E425" s="412"/>
      <c r="F425" s="412"/>
      <c r="G425" s="412"/>
      <c r="H425" s="412"/>
      <c r="I425" s="412"/>
      <c r="J425" s="412"/>
      <c r="K425" s="412"/>
      <c r="L425" s="412"/>
      <c r="M425" s="412"/>
      <c r="N425" s="413"/>
      <c r="O425" s="409" t="s">
        <v>43</v>
      </c>
      <c r="P425" s="410"/>
      <c r="Q425" s="410"/>
      <c r="R425" s="410"/>
      <c r="S425" s="410"/>
      <c r="T425" s="410"/>
      <c r="U425" s="411"/>
      <c r="V425" s="41" t="s">
        <v>42</v>
      </c>
      <c r="W425" s="42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2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2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65"/>
      <c r="AA425" s="65"/>
    </row>
    <row r="426" spans="1:67" x14ac:dyDescent="0.2">
      <c r="A426" s="412"/>
      <c r="B426" s="412"/>
      <c r="C426" s="412"/>
      <c r="D426" s="412"/>
      <c r="E426" s="412"/>
      <c r="F426" s="412"/>
      <c r="G426" s="412"/>
      <c r="H426" s="412"/>
      <c r="I426" s="412"/>
      <c r="J426" s="412"/>
      <c r="K426" s="412"/>
      <c r="L426" s="412"/>
      <c r="M426" s="412"/>
      <c r="N426" s="413"/>
      <c r="O426" s="409" t="s">
        <v>43</v>
      </c>
      <c r="P426" s="410"/>
      <c r="Q426" s="410"/>
      <c r="R426" s="410"/>
      <c r="S426" s="410"/>
      <c r="T426" s="410"/>
      <c r="U426" s="411"/>
      <c r="V426" s="41" t="s">
        <v>0</v>
      </c>
      <c r="W426" s="42">
        <f>IFERROR(SUM(W400:W424),"0")</f>
        <v>0</v>
      </c>
      <c r="X426" s="42">
        <f>IFERROR(SUM(X400:X424),"0")</f>
        <v>0</v>
      </c>
      <c r="Y426" s="41"/>
      <c r="Z426" s="65"/>
      <c r="AA426" s="65"/>
    </row>
    <row r="427" spans="1:67" ht="14.25" customHeight="1" x14ac:dyDescent="0.25">
      <c r="A427" s="429" t="s">
        <v>85</v>
      </c>
      <c r="B427" s="429"/>
      <c r="C427" s="429"/>
      <c r="D427" s="429"/>
      <c r="E427" s="429"/>
      <c r="F427" s="429"/>
      <c r="G427" s="429"/>
      <c r="H427" s="429"/>
      <c r="I427" s="429"/>
      <c r="J427" s="429"/>
      <c r="K427" s="429"/>
      <c r="L427" s="429"/>
      <c r="M427" s="429"/>
      <c r="N427" s="429"/>
      <c r="O427" s="429"/>
      <c r="P427" s="429"/>
      <c r="Q427" s="429"/>
      <c r="R427" s="429"/>
      <c r="S427" s="429"/>
      <c r="T427" s="429"/>
      <c r="U427" s="429"/>
      <c r="V427" s="429"/>
      <c r="W427" s="429"/>
      <c r="X427" s="429"/>
      <c r="Y427" s="429"/>
      <c r="Z427" s="64"/>
      <c r="AA427" s="64"/>
    </row>
    <row r="428" spans="1:67" ht="27" customHeight="1" x14ac:dyDescent="0.25">
      <c r="A428" s="61" t="s">
        <v>627</v>
      </c>
      <c r="B428" s="61" t="s">
        <v>628</v>
      </c>
      <c r="C428" s="35">
        <v>4301051431</v>
      </c>
      <c r="D428" s="422">
        <v>4607091389654</v>
      </c>
      <c r="E428" s="422"/>
      <c r="F428" s="60">
        <v>0.33</v>
      </c>
      <c r="G428" s="36">
        <v>6</v>
      </c>
      <c r="H428" s="60">
        <v>1.98</v>
      </c>
      <c r="I428" s="60">
        <v>2.258</v>
      </c>
      <c r="J428" s="36">
        <v>156</v>
      </c>
      <c r="K428" s="36" t="s">
        <v>81</v>
      </c>
      <c r="L428" s="37" t="s">
        <v>140</v>
      </c>
      <c r="M428" s="37"/>
      <c r="N428" s="36">
        <v>45</v>
      </c>
      <c r="O428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24"/>
      <c r="Q428" s="424"/>
      <c r="R428" s="424"/>
      <c r="S428" s="425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30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t="27" customHeight="1" x14ac:dyDescent="0.25">
      <c r="A429" s="61" t="s">
        <v>629</v>
      </c>
      <c r="B429" s="61" t="s">
        <v>630</v>
      </c>
      <c r="C429" s="35">
        <v>4301051284</v>
      </c>
      <c r="D429" s="422">
        <v>4607091384352</v>
      </c>
      <c r="E429" s="422"/>
      <c r="F429" s="60">
        <v>0.6</v>
      </c>
      <c r="G429" s="36">
        <v>4</v>
      </c>
      <c r="H429" s="60">
        <v>2.4</v>
      </c>
      <c r="I429" s="60">
        <v>2.6459999999999999</v>
      </c>
      <c r="J429" s="36">
        <v>120</v>
      </c>
      <c r="K429" s="36" t="s">
        <v>81</v>
      </c>
      <c r="L429" s="37" t="s">
        <v>140</v>
      </c>
      <c r="M429" s="37"/>
      <c r="N429" s="36">
        <v>45</v>
      </c>
      <c r="O429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24"/>
      <c r="Q429" s="424"/>
      <c r="R429" s="424"/>
      <c r="S429" s="425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31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x14ac:dyDescent="0.2">
      <c r="A430" s="412"/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3"/>
      <c r="O430" s="409" t="s">
        <v>43</v>
      </c>
      <c r="P430" s="410"/>
      <c r="Q430" s="410"/>
      <c r="R430" s="410"/>
      <c r="S430" s="410"/>
      <c r="T430" s="410"/>
      <c r="U430" s="411"/>
      <c r="V430" s="41" t="s">
        <v>42</v>
      </c>
      <c r="W430" s="42">
        <f>IFERROR(W428/H428,"0")+IFERROR(W429/H429,"0")</f>
        <v>0</v>
      </c>
      <c r="X430" s="42">
        <f>IFERROR(X428/H428,"0")+IFERROR(X429/H429,"0")</f>
        <v>0</v>
      </c>
      <c r="Y430" s="42">
        <f>IFERROR(IF(Y428="",0,Y428),"0")+IFERROR(IF(Y429="",0,Y429),"0")</f>
        <v>0</v>
      </c>
      <c r="Z430" s="65"/>
      <c r="AA430" s="65"/>
    </row>
    <row r="431" spans="1:67" x14ac:dyDescent="0.2">
      <c r="A431" s="412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3"/>
      <c r="O431" s="409" t="s">
        <v>43</v>
      </c>
      <c r="P431" s="410"/>
      <c r="Q431" s="410"/>
      <c r="R431" s="410"/>
      <c r="S431" s="410"/>
      <c r="T431" s="410"/>
      <c r="U431" s="411"/>
      <c r="V431" s="41" t="s">
        <v>0</v>
      </c>
      <c r="W431" s="42">
        <f>IFERROR(SUM(W428:W429),"0")</f>
        <v>0</v>
      </c>
      <c r="X431" s="42">
        <f>IFERROR(SUM(X428:X429),"0")</f>
        <v>0</v>
      </c>
      <c r="Y431" s="41"/>
      <c r="Z431" s="65"/>
      <c r="AA431" s="65"/>
    </row>
    <row r="432" spans="1:67" ht="14.25" customHeight="1" x14ac:dyDescent="0.25">
      <c r="A432" s="429" t="s">
        <v>230</v>
      </c>
      <c r="B432" s="429"/>
      <c r="C432" s="429"/>
      <c r="D432" s="429"/>
      <c r="E432" s="429"/>
      <c r="F432" s="429"/>
      <c r="G432" s="429"/>
      <c r="H432" s="429"/>
      <c r="I432" s="429"/>
      <c r="J432" s="429"/>
      <c r="K432" s="429"/>
      <c r="L432" s="429"/>
      <c r="M432" s="429"/>
      <c r="N432" s="429"/>
      <c r="O432" s="429"/>
      <c r="P432" s="429"/>
      <c r="Q432" s="429"/>
      <c r="R432" s="429"/>
      <c r="S432" s="429"/>
      <c r="T432" s="429"/>
      <c r="U432" s="429"/>
      <c r="V432" s="429"/>
      <c r="W432" s="429"/>
      <c r="X432" s="429"/>
      <c r="Y432" s="429"/>
      <c r="Z432" s="64"/>
      <c r="AA432" s="64"/>
    </row>
    <row r="433" spans="1:67" ht="27" customHeight="1" x14ac:dyDescent="0.25">
      <c r="A433" s="61" t="s">
        <v>631</v>
      </c>
      <c r="B433" s="61" t="s">
        <v>632</v>
      </c>
      <c r="C433" s="35">
        <v>4301060352</v>
      </c>
      <c r="D433" s="422">
        <v>4680115881648</v>
      </c>
      <c r="E433" s="422"/>
      <c r="F433" s="60">
        <v>1</v>
      </c>
      <c r="G433" s="36">
        <v>4</v>
      </c>
      <c r="H433" s="60">
        <v>4</v>
      </c>
      <c r="I433" s="60">
        <v>4.4039999999999999</v>
      </c>
      <c r="J433" s="36">
        <v>104</v>
      </c>
      <c r="K433" s="36" t="s">
        <v>122</v>
      </c>
      <c r="L433" s="37" t="s">
        <v>80</v>
      </c>
      <c r="M433" s="37"/>
      <c r="N433" s="36">
        <v>35</v>
      </c>
      <c r="O433" s="5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24"/>
      <c r="Q433" s="424"/>
      <c r="R433" s="424"/>
      <c r="S433" s="425"/>
      <c r="T433" s="38" t="s">
        <v>48</v>
      </c>
      <c r="U433" s="38" t="s">
        <v>48</v>
      </c>
      <c r="V433" s="39" t="s">
        <v>0</v>
      </c>
      <c r="W433" s="57">
        <v>0</v>
      </c>
      <c r="X433" s="54">
        <f>IFERROR(IF(W433="",0,CEILING((W433/$H433),1)*$H433),"")</f>
        <v>0</v>
      </c>
      <c r="Y433" s="40" t="str">
        <f>IFERROR(IF(X433=0,"",ROUNDUP(X433/H433,0)*0.01196),"")</f>
        <v/>
      </c>
      <c r="Z433" s="66" t="s">
        <v>48</v>
      </c>
      <c r="AA433" s="67" t="s">
        <v>48</v>
      </c>
      <c r="AE433" s="77"/>
      <c r="BB433" s="332" t="s">
        <v>67</v>
      </c>
      <c r="BL433" s="77">
        <f>IFERROR(W433*I433/H433,"0")</f>
        <v>0</v>
      </c>
      <c r="BM433" s="77">
        <f>IFERROR(X433*I433/H433,"0")</f>
        <v>0</v>
      </c>
      <c r="BN433" s="77">
        <f>IFERROR(1/J433*(W433/H433),"0")</f>
        <v>0</v>
      </c>
      <c r="BO433" s="77">
        <f>IFERROR(1/J433*(X433/H433),"0")</f>
        <v>0</v>
      </c>
    </row>
    <row r="434" spans="1:67" x14ac:dyDescent="0.2">
      <c r="A434" s="412"/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3"/>
      <c r="O434" s="409" t="s">
        <v>43</v>
      </c>
      <c r="P434" s="410"/>
      <c r="Q434" s="410"/>
      <c r="R434" s="410"/>
      <c r="S434" s="410"/>
      <c r="T434" s="410"/>
      <c r="U434" s="411"/>
      <c r="V434" s="41" t="s">
        <v>42</v>
      </c>
      <c r="W434" s="42">
        <f>IFERROR(W433/H433,"0")</f>
        <v>0</v>
      </c>
      <c r="X434" s="42">
        <f>IFERROR(X433/H433,"0")</f>
        <v>0</v>
      </c>
      <c r="Y434" s="42">
        <f>IFERROR(IF(Y433="",0,Y433),"0")</f>
        <v>0</v>
      </c>
      <c r="Z434" s="65"/>
      <c r="AA434" s="65"/>
    </row>
    <row r="435" spans="1:67" x14ac:dyDescent="0.2">
      <c r="A435" s="412"/>
      <c r="B435" s="412"/>
      <c r="C435" s="412"/>
      <c r="D435" s="412"/>
      <c r="E435" s="412"/>
      <c r="F435" s="412"/>
      <c r="G435" s="412"/>
      <c r="H435" s="412"/>
      <c r="I435" s="412"/>
      <c r="J435" s="412"/>
      <c r="K435" s="412"/>
      <c r="L435" s="412"/>
      <c r="M435" s="412"/>
      <c r="N435" s="413"/>
      <c r="O435" s="409" t="s">
        <v>43</v>
      </c>
      <c r="P435" s="410"/>
      <c r="Q435" s="410"/>
      <c r="R435" s="410"/>
      <c r="S435" s="410"/>
      <c r="T435" s="410"/>
      <c r="U435" s="411"/>
      <c r="V435" s="41" t="s">
        <v>0</v>
      </c>
      <c r="W435" s="42">
        <f>IFERROR(SUM(W433:W433),"0")</f>
        <v>0</v>
      </c>
      <c r="X435" s="42">
        <f>IFERROR(SUM(X433:X433),"0")</f>
        <v>0</v>
      </c>
      <c r="Y435" s="41"/>
      <c r="Z435" s="65"/>
      <c r="AA435" s="65"/>
    </row>
    <row r="436" spans="1:67" ht="14.25" customHeight="1" x14ac:dyDescent="0.25">
      <c r="A436" s="429" t="s">
        <v>104</v>
      </c>
      <c r="B436" s="429"/>
      <c r="C436" s="429"/>
      <c r="D436" s="429"/>
      <c r="E436" s="429"/>
      <c r="F436" s="429"/>
      <c r="G436" s="429"/>
      <c r="H436" s="429"/>
      <c r="I436" s="429"/>
      <c r="J436" s="429"/>
      <c r="K436" s="429"/>
      <c r="L436" s="429"/>
      <c r="M436" s="429"/>
      <c r="N436" s="429"/>
      <c r="O436" s="429"/>
      <c r="P436" s="429"/>
      <c r="Q436" s="429"/>
      <c r="R436" s="429"/>
      <c r="S436" s="429"/>
      <c r="T436" s="429"/>
      <c r="U436" s="429"/>
      <c r="V436" s="429"/>
      <c r="W436" s="429"/>
      <c r="X436" s="429"/>
      <c r="Y436" s="429"/>
      <c r="Z436" s="64"/>
      <c r="AA436" s="64"/>
    </row>
    <row r="437" spans="1:67" ht="27" customHeight="1" x14ac:dyDescent="0.25">
      <c r="A437" s="61" t="s">
        <v>633</v>
      </c>
      <c r="B437" s="61" t="s">
        <v>634</v>
      </c>
      <c r="C437" s="35">
        <v>4301032045</v>
      </c>
      <c r="D437" s="422">
        <v>4680115884335</v>
      </c>
      <c r="E437" s="422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636</v>
      </c>
      <c r="L437" s="37" t="s">
        <v>635</v>
      </c>
      <c r="M437" s="37"/>
      <c r="N437" s="36">
        <v>60</v>
      </c>
      <c r="O437" s="4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24"/>
      <c r="Q437" s="424"/>
      <c r="R437" s="424"/>
      <c r="S437" s="425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33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637</v>
      </c>
      <c r="B438" s="61" t="s">
        <v>638</v>
      </c>
      <c r="C438" s="35">
        <v>4301032047</v>
      </c>
      <c r="D438" s="422">
        <v>4680115884342</v>
      </c>
      <c r="E438" s="422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636</v>
      </c>
      <c r="L438" s="37" t="s">
        <v>635</v>
      </c>
      <c r="M438" s="37"/>
      <c r="N438" s="36">
        <v>60</v>
      </c>
      <c r="O438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24"/>
      <c r="Q438" s="424"/>
      <c r="R438" s="424"/>
      <c r="S438" s="425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3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639</v>
      </c>
      <c r="B439" s="61" t="s">
        <v>640</v>
      </c>
      <c r="C439" s="35">
        <v>4301170011</v>
      </c>
      <c r="D439" s="422">
        <v>4680115884113</v>
      </c>
      <c r="E439" s="422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636</v>
      </c>
      <c r="L439" s="37" t="s">
        <v>635</v>
      </c>
      <c r="M439" s="37"/>
      <c r="N439" s="36">
        <v>150</v>
      </c>
      <c r="O439" s="5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24"/>
      <c r="Q439" s="424"/>
      <c r="R439" s="424"/>
      <c r="S439" s="42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12"/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3"/>
      <c r="O440" s="409" t="s">
        <v>43</v>
      </c>
      <c r="P440" s="410"/>
      <c r="Q440" s="410"/>
      <c r="R440" s="410"/>
      <c r="S440" s="410"/>
      <c r="T440" s="410"/>
      <c r="U440" s="411"/>
      <c r="V440" s="41" t="s">
        <v>42</v>
      </c>
      <c r="W440" s="42">
        <f>IFERROR(W437/H437,"0")+IFERROR(W438/H438,"0")+IFERROR(W439/H439,"0")</f>
        <v>0</v>
      </c>
      <c r="X440" s="42">
        <f>IFERROR(X437/H437,"0")+IFERROR(X438/H438,"0")+IFERROR(X439/H439,"0")</f>
        <v>0</v>
      </c>
      <c r="Y440" s="42">
        <f>IFERROR(IF(Y437="",0,Y437),"0")+IFERROR(IF(Y438="",0,Y438),"0")+IFERROR(IF(Y439="",0,Y439),"0")</f>
        <v>0</v>
      </c>
      <c r="Z440" s="65"/>
      <c r="AA440" s="65"/>
    </row>
    <row r="441" spans="1:67" x14ac:dyDescent="0.2">
      <c r="A441" s="412"/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3"/>
      <c r="O441" s="409" t="s">
        <v>43</v>
      </c>
      <c r="P441" s="410"/>
      <c r="Q441" s="410"/>
      <c r="R441" s="410"/>
      <c r="S441" s="410"/>
      <c r="T441" s="410"/>
      <c r="U441" s="411"/>
      <c r="V441" s="41" t="s">
        <v>0</v>
      </c>
      <c r="W441" s="42">
        <f>IFERROR(SUM(W437:W439),"0")</f>
        <v>0</v>
      </c>
      <c r="X441" s="42">
        <f>IFERROR(SUM(X437:X439),"0")</f>
        <v>0</v>
      </c>
      <c r="Y441" s="41"/>
      <c r="Z441" s="65"/>
      <c r="AA441" s="65"/>
    </row>
    <row r="442" spans="1:67" ht="16.5" customHeight="1" x14ac:dyDescent="0.25">
      <c r="A442" s="459" t="s">
        <v>641</v>
      </c>
      <c r="B442" s="459"/>
      <c r="C442" s="459"/>
      <c r="D442" s="459"/>
      <c r="E442" s="459"/>
      <c r="F442" s="459"/>
      <c r="G442" s="459"/>
      <c r="H442" s="459"/>
      <c r="I442" s="459"/>
      <c r="J442" s="459"/>
      <c r="K442" s="459"/>
      <c r="L442" s="459"/>
      <c r="M442" s="459"/>
      <c r="N442" s="459"/>
      <c r="O442" s="459"/>
      <c r="P442" s="459"/>
      <c r="Q442" s="459"/>
      <c r="R442" s="459"/>
      <c r="S442" s="459"/>
      <c r="T442" s="459"/>
      <c r="U442" s="459"/>
      <c r="V442" s="459"/>
      <c r="W442" s="459"/>
      <c r="X442" s="459"/>
      <c r="Y442" s="459"/>
      <c r="Z442" s="63"/>
      <c r="AA442" s="63"/>
    </row>
    <row r="443" spans="1:67" ht="14.25" customHeight="1" x14ac:dyDescent="0.25">
      <c r="A443" s="429" t="s">
        <v>118</v>
      </c>
      <c r="B443" s="429"/>
      <c r="C443" s="429"/>
      <c r="D443" s="429"/>
      <c r="E443" s="429"/>
      <c r="F443" s="429"/>
      <c r="G443" s="429"/>
      <c r="H443" s="429"/>
      <c r="I443" s="429"/>
      <c r="J443" s="429"/>
      <c r="K443" s="429"/>
      <c r="L443" s="429"/>
      <c r="M443" s="429"/>
      <c r="N443" s="429"/>
      <c r="O443" s="429"/>
      <c r="P443" s="429"/>
      <c r="Q443" s="429"/>
      <c r="R443" s="429"/>
      <c r="S443" s="429"/>
      <c r="T443" s="429"/>
      <c r="U443" s="429"/>
      <c r="V443" s="429"/>
      <c r="W443" s="429"/>
      <c r="X443" s="429"/>
      <c r="Y443" s="429"/>
      <c r="Z443" s="64"/>
      <c r="AA443" s="64"/>
    </row>
    <row r="444" spans="1:67" ht="27" customHeight="1" x14ac:dyDescent="0.25">
      <c r="A444" s="61" t="s">
        <v>642</v>
      </c>
      <c r="B444" s="61" t="s">
        <v>643</v>
      </c>
      <c r="C444" s="35">
        <v>4301020214</v>
      </c>
      <c r="D444" s="422">
        <v>4607091389388</v>
      </c>
      <c r="E444" s="422"/>
      <c r="F444" s="60">
        <v>1.3</v>
      </c>
      <c r="G444" s="36">
        <v>4</v>
      </c>
      <c r="H444" s="60">
        <v>5.2</v>
      </c>
      <c r="I444" s="60">
        <v>5.6079999999999997</v>
      </c>
      <c r="J444" s="36">
        <v>104</v>
      </c>
      <c r="K444" s="36" t="s">
        <v>122</v>
      </c>
      <c r="L444" s="37" t="s">
        <v>121</v>
      </c>
      <c r="M444" s="37"/>
      <c r="N444" s="36">
        <v>35</v>
      </c>
      <c r="O444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24"/>
      <c r="Q444" s="424"/>
      <c r="R444" s="424"/>
      <c r="S444" s="42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IFERROR(IF(X444=0,"",ROUNDUP(X444/H444,0)*0.01196),"")</f>
        <v/>
      </c>
      <c r="Z444" s="66" t="s">
        <v>48</v>
      </c>
      <c r="AA444" s="67" t="s">
        <v>48</v>
      </c>
      <c r="AE444" s="77"/>
      <c r="BB444" s="336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t="27" customHeight="1" x14ac:dyDescent="0.25">
      <c r="A445" s="61" t="s">
        <v>644</v>
      </c>
      <c r="B445" s="61" t="s">
        <v>645</v>
      </c>
      <c r="C445" s="35">
        <v>4301020315</v>
      </c>
      <c r="D445" s="422">
        <v>4607091389364</v>
      </c>
      <c r="E445" s="422"/>
      <c r="F445" s="60">
        <v>0.42</v>
      </c>
      <c r="G445" s="36">
        <v>6</v>
      </c>
      <c r="H445" s="60">
        <v>2.52</v>
      </c>
      <c r="I445" s="60">
        <v>2.75</v>
      </c>
      <c r="J445" s="36">
        <v>156</v>
      </c>
      <c r="K445" s="36" t="s">
        <v>81</v>
      </c>
      <c r="L445" s="37" t="s">
        <v>80</v>
      </c>
      <c r="M445" s="37"/>
      <c r="N445" s="36">
        <v>40</v>
      </c>
      <c r="O445" s="503" t="s">
        <v>646</v>
      </c>
      <c r="P445" s="424"/>
      <c r="Q445" s="424"/>
      <c r="R445" s="424"/>
      <c r="S445" s="425"/>
      <c r="T445" s="38" t="s">
        <v>48</v>
      </c>
      <c r="U445" s="38" t="s">
        <v>48</v>
      </c>
      <c r="V445" s="39" t="s">
        <v>0</v>
      </c>
      <c r="W445" s="57">
        <v>0</v>
      </c>
      <c r="X445" s="54">
        <f>IFERROR(IF(W445="",0,CEILING((W445/$H445),1)*$H445),"")</f>
        <v>0</v>
      </c>
      <c r="Y445" s="40" t="str">
        <f>IFERROR(IF(X445=0,"",ROUNDUP(X445/H445,0)*0.00753),"")</f>
        <v/>
      </c>
      <c r="Z445" s="66" t="s">
        <v>48</v>
      </c>
      <c r="AA445" s="67" t="s">
        <v>48</v>
      </c>
      <c r="AE445" s="77"/>
      <c r="BB445" s="337" t="s">
        <v>67</v>
      </c>
      <c r="BL445" s="77">
        <f>IFERROR(W445*I445/H445,"0")</f>
        <v>0</v>
      </c>
      <c r="BM445" s="77">
        <f>IFERROR(X445*I445/H445,"0")</f>
        <v>0</v>
      </c>
      <c r="BN445" s="77">
        <f>IFERROR(1/J445*(W445/H445),"0")</f>
        <v>0</v>
      </c>
      <c r="BO445" s="77">
        <f>IFERROR(1/J445*(X445/H445),"0")</f>
        <v>0</v>
      </c>
    </row>
    <row r="446" spans="1:67" x14ac:dyDescent="0.2">
      <c r="A446" s="412"/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3"/>
      <c r="O446" s="409" t="s">
        <v>43</v>
      </c>
      <c r="P446" s="410"/>
      <c r="Q446" s="410"/>
      <c r="R446" s="410"/>
      <c r="S446" s="410"/>
      <c r="T446" s="410"/>
      <c r="U446" s="411"/>
      <c r="V446" s="41" t="s">
        <v>42</v>
      </c>
      <c r="W446" s="42">
        <f>IFERROR(W444/H444,"0")+IFERROR(W445/H445,"0")</f>
        <v>0</v>
      </c>
      <c r="X446" s="42">
        <f>IFERROR(X444/H444,"0")+IFERROR(X445/H445,"0")</f>
        <v>0</v>
      </c>
      <c r="Y446" s="42">
        <f>IFERROR(IF(Y444="",0,Y444),"0")+IFERROR(IF(Y445="",0,Y445),"0")</f>
        <v>0</v>
      </c>
      <c r="Z446" s="65"/>
      <c r="AA446" s="65"/>
    </row>
    <row r="447" spans="1:67" x14ac:dyDescent="0.2">
      <c r="A447" s="412"/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3"/>
      <c r="O447" s="409" t="s">
        <v>43</v>
      </c>
      <c r="P447" s="410"/>
      <c r="Q447" s="410"/>
      <c r="R447" s="410"/>
      <c r="S447" s="410"/>
      <c r="T447" s="410"/>
      <c r="U447" s="411"/>
      <c r="V447" s="41" t="s">
        <v>0</v>
      </c>
      <c r="W447" s="42">
        <f>IFERROR(SUM(W444:W445),"0")</f>
        <v>0</v>
      </c>
      <c r="X447" s="42">
        <f>IFERROR(SUM(X444:X445),"0")</f>
        <v>0</v>
      </c>
      <c r="Y447" s="41"/>
      <c r="Z447" s="65"/>
      <c r="AA447" s="65"/>
    </row>
    <row r="448" spans="1:67" ht="14.25" customHeight="1" x14ac:dyDescent="0.25">
      <c r="A448" s="429" t="s">
        <v>77</v>
      </c>
      <c r="B448" s="429"/>
      <c r="C448" s="429"/>
      <c r="D448" s="429"/>
      <c r="E448" s="429"/>
      <c r="F448" s="429"/>
      <c r="G448" s="429"/>
      <c r="H448" s="429"/>
      <c r="I448" s="429"/>
      <c r="J448" s="429"/>
      <c r="K448" s="429"/>
      <c r="L448" s="429"/>
      <c r="M448" s="429"/>
      <c r="N448" s="429"/>
      <c r="O448" s="429"/>
      <c r="P448" s="429"/>
      <c r="Q448" s="429"/>
      <c r="R448" s="429"/>
      <c r="S448" s="429"/>
      <c r="T448" s="429"/>
      <c r="U448" s="429"/>
      <c r="V448" s="429"/>
      <c r="W448" s="429"/>
      <c r="X448" s="429"/>
      <c r="Y448" s="429"/>
      <c r="Z448" s="64"/>
      <c r="AA448" s="64"/>
    </row>
    <row r="449" spans="1:67" ht="27" customHeight="1" x14ac:dyDescent="0.25">
      <c r="A449" s="61" t="s">
        <v>647</v>
      </c>
      <c r="B449" s="61" t="s">
        <v>648</v>
      </c>
      <c r="C449" s="35">
        <v>4301031212</v>
      </c>
      <c r="D449" s="422">
        <v>4607091389739</v>
      </c>
      <c r="E449" s="422"/>
      <c r="F449" s="60">
        <v>0.7</v>
      </c>
      <c r="G449" s="36">
        <v>6</v>
      </c>
      <c r="H449" s="60">
        <v>4.2</v>
      </c>
      <c r="I449" s="60">
        <v>4.43</v>
      </c>
      <c r="J449" s="36">
        <v>156</v>
      </c>
      <c r="K449" s="36" t="s">
        <v>81</v>
      </c>
      <c r="L449" s="37" t="s">
        <v>121</v>
      </c>
      <c r="M449" s="37"/>
      <c r="N449" s="36">
        <v>45</v>
      </c>
      <c r="O449" s="4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24"/>
      <c r="Q449" s="424"/>
      <c r="R449" s="424"/>
      <c r="S449" s="425"/>
      <c r="T449" s="38" t="s">
        <v>48</v>
      </c>
      <c r="U449" s="38" t="s">
        <v>48</v>
      </c>
      <c r="V449" s="39" t="s">
        <v>0</v>
      </c>
      <c r="W449" s="57">
        <v>0</v>
      </c>
      <c r="X449" s="54">
        <f t="shared" ref="X449:X457" si="82">IFERROR(IF(W449="",0,CEILING((W449/$H449),1)*$H449),"")</f>
        <v>0</v>
      </c>
      <c r="Y449" s="40" t="str">
        <f>IFERROR(IF(X449=0,"",ROUNDUP(X449/H449,0)*0.00753),"")</f>
        <v/>
      </c>
      <c r="Z449" s="66" t="s">
        <v>48</v>
      </c>
      <c r="AA449" s="67" t="s">
        <v>48</v>
      </c>
      <c r="AE449" s="77"/>
      <c r="BB449" s="338" t="s">
        <v>67</v>
      </c>
      <c r="BL449" s="77">
        <f t="shared" ref="BL449:BL457" si="83">IFERROR(W449*I449/H449,"0")</f>
        <v>0</v>
      </c>
      <c r="BM449" s="77">
        <f t="shared" ref="BM449:BM457" si="84">IFERROR(X449*I449/H449,"0")</f>
        <v>0</v>
      </c>
      <c r="BN449" s="77">
        <f t="shared" ref="BN449:BN457" si="85">IFERROR(1/J449*(W449/H449),"0")</f>
        <v>0</v>
      </c>
      <c r="BO449" s="77">
        <f t="shared" ref="BO449:BO457" si="86">IFERROR(1/J449*(X449/H449),"0")</f>
        <v>0</v>
      </c>
    </row>
    <row r="450" spans="1:67" ht="27" customHeight="1" x14ac:dyDescent="0.25">
      <c r="A450" s="61" t="s">
        <v>647</v>
      </c>
      <c r="B450" s="61" t="s">
        <v>649</v>
      </c>
      <c r="C450" s="35">
        <v>4301031324</v>
      </c>
      <c r="D450" s="422">
        <v>4607091389739</v>
      </c>
      <c r="E450" s="422"/>
      <c r="F450" s="60">
        <v>0.7</v>
      </c>
      <c r="G450" s="36">
        <v>6</v>
      </c>
      <c r="H450" s="60">
        <v>4.2</v>
      </c>
      <c r="I450" s="60">
        <v>4.43</v>
      </c>
      <c r="J450" s="36">
        <v>156</v>
      </c>
      <c r="K450" s="36" t="s">
        <v>81</v>
      </c>
      <c r="L450" s="37" t="s">
        <v>80</v>
      </c>
      <c r="M450" s="37"/>
      <c r="N450" s="36">
        <v>50</v>
      </c>
      <c r="O450" s="492" t="s">
        <v>650</v>
      </c>
      <c r="P450" s="424"/>
      <c r="Q450" s="424"/>
      <c r="R450" s="424"/>
      <c r="S450" s="425"/>
      <c r="T450" s="38" t="s">
        <v>48</v>
      </c>
      <c r="U450" s="38" t="s">
        <v>48</v>
      </c>
      <c r="V450" s="39" t="s">
        <v>0</v>
      </c>
      <c r="W450" s="57">
        <v>0</v>
      </c>
      <c r="X450" s="54">
        <f t="shared" si="82"/>
        <v>0</v>
      </c>
      <c r="Y450" s="40" t="str">
        <f>IFERROR(IF(X450=0,"",ROUNDUP(X450/H450,0)*0.00753),"")</f>
        <v/>
      </c>
      <c r="Z450" s="66" t="s">
        <v>48</v>
      </c>
      <c r="AA450" s="67" t="s">
        <v>48</v>
      </c>
      <c r="AE450" s="77"/>
      <c r="BB450" s="339" t="s">
        <v>67</v>
      </c>
      <c r="BL450" s="77">
        <f t="shared" si="83"/>
        <v>0</v>
      </c>
      <c r="BM450" s="77">
        <f t="shared" si="84"/>
        <v>0</v>
      </c>
      <c r="BN450" s="77">
        <f t="shared" si="85"/>
        <v>0</v>
      </c>
      <c r="BO450" s="77">
        <f t="shared" si="86"/>
        <v>0</v>
      </c>
    </row>
    <row r="451" spans="1:67" ht="27" customHeight="1" x14ac:dyDescent="0.25">
      <c r="A451" s="61" t="s">
        <v>651</v>
      </c>
      <c r="B451" s="61" t="s">
        <v>652</v>
      </c>
      <c r="C451" s="35">
        <v>4301031176</v>
      </c>
      <c r="D451" s="422">
        <v>4607091389425</v>
      </c>
      <c r="E451" s="422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84</v>
      </c>
      <c r="L451" s="37" t="s">
        <v>80</v>
      </c>
      <c r="M451" s="37"/>
      <c r="N451" s="36">
        <v>45</v>
      </c>
      <c r="O451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24"/>
      <c r="Q451" s="424"/>
      <c r="R451" s="424"/>
      <c r="S451" s="425"/>
      <c r="T451" s="38" t="s">
        <v>48</v>
      </c>
      <c r="U451" s="38" t="s">
        <v>48</v>
      </c>
      <c r="V451" s="39" t="s">
        <v>0</v>
      </c>
      <c r="W451" s="57">
        <v>0</v>
      </c>
      <c r="X451" s="54">
        <f t="shared" si="82"/>
        <v>0</v>
      </c>
      <c r="Y451" s="40" t="str">
        <f t="shared" ref="Y451:Y457" si="87">IFERROR(IF(X451=0,"",ROUNDUP(X451/H451,0)*0.00502),"")</f>
        <v/>
      </c>
      <c r="Z451" s="66" t="s">
        <v>48</v>
      </c>
      <c r="AA451" s="67" t="s">
        <v>48</v>
      </c>
      <c r="AE451" s="77"/>
      <c r="BB451" s="340" t="s">
        <v>67</v>
      </c>
      <c r="BL451" s="77">
        <f t="shared" si="83"/>
        <v>0</v>
      </c>
      <c r="BM451" s="77">
        <f t="shared" si="84"/>
        <v>0</v>
      </c>
      <c r="BN451" s="77">
        <f t="shared" si="85"/>
        <v>0</v>
      </c>
      <c r="BO451" s="77">
        <f t="shared" si="86"/>
        <v>0</v>
      </c>
    </row>
    <row r="452" spans="1:67" ht="27" customHeight="1" x14ac:dyDescent="0.25">
      <c r="A452" s="61" t="s">
        <v>653</v>
      </c>
      <c r="B452" s="61" t="s">
        <v>654</v>
      </c>
      <c r="C452" s="35">
        <v>4301031215</v>
      </c>
      <c r="D452" s="422">
        <v>4680115882911</v>
      </c>
      <c r="E452" s="422"/>
      <c r="F452" s="60">
        <v>0.4</v>
      </c>
      <c r="G452" s="36">
        <v>6</v>
      </c>
      <c r="H452" s="60">
        <v>2.4</v>
      </c>
      <c r="I452" s="60">
        <v>2.5299999999999998</v>
      </c>
      <c r="J452" s="36">
        <v>234</v>
      </c>
      <c r="K452" s="36" t="s">
        <v>84</v>
      </c>
      <c r="L452" s="37" t="s">
        <v>80</v>
      </c>
      <c r="M452" s="37"/>
      <c r="N452" s="36">
        <v>40</v>
      </c>
      <c r="O452" s="49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24"/>
      <c r="Q452" s="424"/>
      <c r="R452" s="424"/>
      <c r="S452" s="425"/>
      <c r="T452" s="38" t="s">
        <v>48</v>
      </c>
      <c r="U452" s="38" t="s">
        <v>48</v>
      </c>
      <c r="V452" s="39" t="s">
        <v>0</v>
      </c>
      <c r="W452" s="57">
        <v>0</v>
      </c>
      <c r="X452" s="54">
        <f t="shared" si="82"/>
        <v>0</v>
      </c>
      <c r="Y452" s="40" t="str">
        <f t="shared" si="87"/>
        <v/>
      </c>
      <c r="Z452" s="66" t="s">
        <v>48</v>
      </c>
      <c r="AA452" s="67" t="s">
        <v>48</v>
      </c>
      <c r="AE452" s="77"/>
      <c r="BB452" s="341" t="s">
        <v>67</v>
      </c>
      <c r="BL452" s="77">
        <f t="shared" si="83"/>
        <v>0</v>
      </c>
      <c r="BM452" s="77">
        <f t="shared" si="84"/>
        <v>0</v>
      </c>
      <c r="BN452" s="77">
        <f t="shared" si="85"/>
        <v>0</v>
      </c>
      <c r="BO452" s="77">
        <f t="shared" si="86"/>
        <v>0</v>
      </c>
    </row>
    <row r="453" spans="1:67" ht="27" customHeight="1" x14ac:dyDescent="0.25">
      <c r="A453" s="61" t="s">
        <v>655</v>
      </c>
      <c r="B453" s="61" t="s">
        <v>656</v>
      </c>
      <c r="C453" s="35">
        <v>4301031167</v>
      </c>
      <c r="D453" s="422">
        <v>4680115880771</v>
      </c>
      <c r="E453" s="422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84</v>
      </c>
      <c r="L453" s="37" t="s">
        <v>80</v>
      </c>
      <c r="M453" s="37"/>
      <c r="N453" s="36">
        <v>45</v>
      </c>
      <c r="O453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24"/>
      <c r="Q453" s="424"/>
      <c r="R453" s="424"/>
      <c r="S453" s="425"/>
      <c r="T453" s="38" t="s">
        <v>48</v>
      </c>
      <c r="U453" s="38" t="s">
        <v>48</v>
      </c>
      <c r="V453" s="39" t="s">
        <v>0</v>
      </c>
      <c r="W453" s="57">
        <v>0</v>
      </c>
      <c r="X453" s="54">
        <f t="shared" si="82"/>
        <v>0</v>
      </c>
      <c r="Y453" s="40" t="str">
        <f t="shared" si="87"/>
        <v/>
      </c>
      <c r="Z453" s="66" t="s">
        <v>48</v>
      </c>
      <c r="AA453" s="67" t="s">
        <v>48</v>
      </c>
      <c r="AE453" s="77"/>
      <c r="BB453" s="342" t="s">
        <v>67</v>
      </c>
      <c r="BL453" s="77">
        <f t="shared" si="83"/>
        <v>0</v>
      </c>
      <c r="BM453" s="77">
        <f t="shared" si="84"/>
        <v>0</v>
      </c>
      <c r="BN453" s="77">
        <f t="shared" si="85"/>
        <v>0</v>
      </c>
      <c r="BO453" s="77">
        <f t="shared" si="86"/>
        <v>0</v>
      </c>
    </row>
    <row r="454" spans="1:67" ht="27" customHeight="1" x14ac:dyDescent="0.25">
      <c r="A454" s="61" t="s">
        <v>655</v>
      </c>
      <c r="B454" s="61" t="s">
        <v>657</v>
      </c>
      <c r="C454" s="35">
        <v>4301031334</v>
      </c>
      <c r="D454" s="422">
        <v>4680115880771</v>
      </c>
      <c r="E454" s="422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84</v>
      </c>
      <c r="L454" s="37" t="s">
        <v>80</v>
      </c>
      <c r="M454" s="37"/>
      <c r="N454" s="36">
        <v>50</v>
      </c>
      <c r="O454" s="496" t="s">
        <v>658</v>
      </c>
      <c r="P454" s="424"/>
      <c r="Q454" s="424"/>
      <c r="R454" s="424"/>
      <c r="S454" s="42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si="82"/>
        <v>0</v>
      </c>
      <c r="Y454" s="40" t="str">
        <f t="shared" si="87"/>
        <v/>
      </c>
      <c r="Z454" s="66" t="s">
        <v>48</v>
      </c>
      <c r="AA454" s="67" t="s">
        <v>48</v>
      </c>
      <c r="AE454" s="77"/>
      <c r="BB454" s="343" t="s">
        <v>67</v>
      </c>
      <c r="BL454" s="77">
        <f t="shared" si="83"/>
        <v>0</v>
      </c>
      <c r="BM454" s="77">
        <f t="shared" si="84"/>
        <v>0</v>
      </c>
      <c r="BN454" s="77">
        <f t="shared" si="85"/>
        <v>0</v>
      </c>
      <c r="BO454" s="77">
        <f t="shared" si="86"/>
        <v>0</v>
      </c>
    </row>
    <row r="455" spans="1:67" ht="27" customHeight="1" x14ac:dyDescent="0.25">
      <c r="A455" s="61" t="s">
        <v>659</v>
      </c>
      <c r="B455" s="61" t="s">
        <v>660</v>
      </c>
      <c r="C455" s="35">
        <v>4301031173</v>
      </c>
      <c r="D455" s="422">
        <v>4607091389500</v>
      </c>
      <c r="E455" s="422"/>
      <c r="F455" s="60">
        <v>0.35</v>
      </c>
      <c r="G455" s="36">
        <v>6</v>
      </c>
      <c r="H455" s="60">
        <v>2.1</v>
      </c>
      <c r="I455" s="60">
        <v>2.23</v>
      </c>
      <c r="J455" s="36">
        <v>234</v>
      </c>
      <c r="K455" s="36" t="s">
        <v>84</v>
      </c>
      <c r="L455" s="37" t="s">
        <v>80</v>
      </c>
      <c r="M455" s="37"/>
      <c r="N455" s="36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24"/>
      <c r="Q455" s="424"/>
      <c r="R455" s="424"/>
      <c r="S455" s="42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82"/>
        <v>0</v>
      </c>
      <c r="Y455" s="40" t="str">
        <f t="shared" si="87"/>
        <v/>
      </c>
      <c r="Z455" s="66" t="s">
        <v>48</v>
      </c>
      <c r="AA455" s="67" t="s">
        <v>48</v>
      </c>
      <c r="AE455" s="77"/>
      <c r="BB455" s="344" t="s">
        <v>67</v>
      </c>
      <c r="BL455" s="77">
        <f t="shared" si="83"/>
        <v>0</v>
      </c>
      <c r="BM455" s="77">
        <f t="shared" si="84"/>
        <v>0</v>
      </c>
      <c r="BN455" s="77">
        <f t="shared" si="85"/>
        <v>0</v>
      </c>
      <c r="BO455" s="77">
        <f t="shared" si="86"/>
        <v>0</v>
      </c>
    </row>
    <row r="456" spans="1:67" ht="27" customHeight="1" x14ac:dyDescent="0.25">
      <c r="A456" s="61" t="s">
        <v>659</v>
      </c>
      <c r="B456" s="61" t="s">
        <v>661</v>
      </c>
      <c r="C456" s="35">
        <v>4301031327</v>
      </c>
      <c r="D456" s="422">
        <v>4607091389500</v>
      </c>
      <c r="E456" s="422"/>
      <c r="F456" s="60">
        <v>0.35</v>
      </c>
      <c r="G456" s="36">
        <v>6</v>
      </c>
      <c r="H456" s="60">
        <v>2.1</v>
      </c>
      <c r="I456" s="60">
        <v>2.23</v>
      </c>
      <c r="J456" s="36">
        <v>234</v>
      </c>
      <c r="K456" s="36" t="s">
        <v>84</v>
      </c>
      <c r="L456" s="37" t="s">
        <v>80</v>
      </c>
      <c r="M456" s="37"/>
      <c r="N456" s="36">
        <v>50</v>
      </c>
      <c r="O456" s="498" t="s">
        <v>662</v>
      </c>
      <c r="P456" s="424"/>
      <c r="Q456" s="424"/>
      <c r="R456" s="424"/>
      <c r="S456" s="42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82"/>
        <v>0</v>
      </c>
      <c r="Y456" s="40" t="str">
        <f t="shared" si="87"/>
        <v/>
      </c>
      <c r="Z456" s="66" t="s">
        <v>48</v>
      </c>
      <c r="AA456" s="67" t="s">
        <v>48</v>
      </c>
      <c r="AE456" s="77"/>
      <c r="BB456" s="345" t="s">
        <v>67</v>
      </c>
      <c r="BL456" s="77">
        <f t="shared" si="83"/>
        <v>0</v>
      </c>
      <c r="BM456" s="77">
        <f t="shared" si="84"/>
        <v>0</v>
      </c>
      <c r="BN456" s="77">
        <f t="shared" si="85"/>
        <v>0</v>
      </c>
      <c r="BO456" s="77">
        <f t="shared" si="86"/>
        <v>0</v>
      </c>
    </row>
    <row r="457" spans="1:67" ht="27" customHeight="1" x14ac:dyDescent="0.25">
      <c r="A457" s="61" t="s">
        <v>663</v>
      </c>
      <c r="B457" s="61" t="s">
        <v>664</v>
      </c>
      <c r="C457" s="35">
        <v>4301031103</v>
      </c>
      <c r="D457" s="422">
        <v>4680115881983</v>
      </c>
      <c r="E457" s="422"/>
      <c r="F457" s="60">
        <v>0.28000000000000003</v>
      </c>
      <c r="G457" s="36">
        <v>4</v>
      </c>
      <c r="H457" s="60">
        <v>1.1200000000000001</v>
      </c>
      <c r="I457" s="60">
        <v>1.252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24"/>
      <c r="Q457" s="424"/>
      <c r="R457" s="424"/>
      <c r="S457" s="42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82"/>
        <v>0</v>
      </c>
      <c r="Y457" s="40" t="str">
        <f t="shared" si="87"/>
        <v/>
      </c>
      <c r="Z457" s="66" t="s">
        <v>48</v>
      </c>
      <c r="AA457" s="67" t="s">
        <v>48</v>
      </c>
      <c r="AE457" s="77"/>
      <c r="BB457" s="346" t="s">
        <v>67</v>
      </c>
      <c r="BL457" s="77">
        <f t="shared" si="83"/>
        <v>0</v>
      </c>
      <c r="BM457" s="77">
        <f t="shared" si="84"/>
        <v>0</v>
      </c>
      <c r="BN457" s="77">
        <f t="shared" si="85"/>
        <v>0</v>
      </c>
      <c r="BO457" s="77">
        <f t="shared" si="86"/>
        <v>0</v>
      </c>
    </row>
    <row r="458" spans="1:67" x14ac:dyDescent="0.2">
      <c r="A458" s="412"/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3"/>
      <c r="O458" s="409" t="s">
        <v>43</v>
      </c>
      <c r="P458" s="410"/>
      <c r="Q458" s="410"/>
      <c r="R458" s="410"/>
      <c r="S458" s="410"/>
      <c r="T458" s="410"/>
      <c r="U458" s="411"/>
      <c r="V458" s="41" t="s">
        <v>42</v>
      </c>
      <c r="W458" s="42">
        <f>IFERROR(W449/H449,"0")+IFERROR(W450/H450,"0")+IFERROR(W451/H451,"0")+IFERROR(W452/H452,"0")+IFERROR(W453/H453,"0")+IFERROR(W454/H454,"0")+IFERROR(W455/H455,"0")+IFERROR(W456/H456,"0")+IFERROR(W457/H457,"0")</f>
        <v>0</v>
      </c>
      <c r="X458" s="42">
        <f>IFERROR(X449/H449,"0")+IFERROR(X450/H450,"0")+IFERROR(X451/H451,"0")+IFERROR(X452/H452,"0")+IFERROR(X453/H453,"0")+IFERROR(X454/H454,"0")+IFERROR(X455/H455,"0")+IFERROR(X456/H456,"0")+IFERROR(X457/H457,"0")</f>
        <v>0</v>
      </c>
      <c r="Y458" s="42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65"/>
      <c r="AA458" s="65"/>
    </row>
    <row r="459" spans="1:67" x14ac:dyDescent="0.2">
      <c r="A459" s="412"/>
      <c r="B459" s="412"/>
      <c r="C459" s="412"/>
      <c r="D459" s="412"/>
      <c r="E459" s="412"/>
      <c r="F459" s="412"/>
      <c r="G459" s="412"/>
      <c r="H459" s="412"/>
      <c r="I459" s="412"/>
      <c r="J459" s="412"/>
      <c r="K459" s="412"/>
      <c r="L459" s="412"/>
      <c r="M459" s="412"/>
      <c r="N459" s="413"/>
      <c r="O459" s="409" t="s">
        <v>43</v>
      </c>
      <c r="P459" s="410"/>
      <c r="Q459" s="410"/>
      <c r="R459" s="410"/>
      <c r="S459" s="410"/>
      <c r="T459" s="410"/>
      <c r="U459" s="411"/>
      <c r="V459" s="41" t="s">
        <v>0</v>
      </c>
      <c r="W459" s="42">
        <f>IFERROR(SUM(W449:W457),"0")</f>
        <v>0</v>
      </c>
      <c r="X459" s="42">
        <f>IFERROR(SUM(X449:X457),"0")</f>
        <v>0</v>
      </c>
      <c r="Y459" s="41"/>
      <c r="Z459" s="65"/>
      <c r="AA459" s="65"/>
    </row>
    <row r="460" spans="1:67" ht="14.25" customHeight="1" x14ac:dyDescent="0.25">
      <c r="A460" s="429" t="s">
        <v>104</v>
      </c>
      <c r="B460" s="429"/>
      <c r="C460" s="429"/>
      <c r="D460" s="429"/>
      <c r="E460" s="429"/>
      <c r="F460" s="429"/>
      <c r="G460" s="429"/>
      <c r="H460" s="429"/>
      <c r="I460" s="429"/>
      <c r="J460" s="429"/>
      <c r="K460" s="429"/>
      <c r="L460" s="429"/>
      <c r="M460" s="429"/>
      <c r="N460" s="429"/>
      <c r="O460" s="429"/>
      <c r="P460" s="429"/>
      <c r="Q460" s="429"/>
      <c r="R460" s="429"/>
      <c r="S460" s="429"/>
      <c r="T460" s="429"/>
      <c r="U460" s="429"/>
      <c r="V460" s="429"/>
      <c r="W460" s="429"/>
      <c r="X460" s="429"/>
      <c r="Y460" s="429"/>
      <c r="Z460" s="64"/>
      <c r="AA460" s="64"/>
    </row>
    <row r="461" spans="1:67" ht="27" customHeight="1" x14ac:dyDescent="0.25">
      <c r="A461" s="61" t="s">
        <v>665</v>
      </c>
      <c r="B461" s="61" t="s">
        <v>666</v>
      </c>
      <c r="C461" s="35">
        <v>4301032046</v>
      </c>
      <c r="D461" s="422">
        <v>4680115884359</v>
      </c>
      <c r="E461" s="422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636</v>
      </c>
      <c r="L461" s="37" t="s">
        <v>635</v>
      </c>
      <c r="M461" s="37"/>
      <c r="N461" s="36">
        <v>60</v>
      </c>
      <c r="O461" s="4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24"/>
      <c r="Q461" s="424"/>
      <c r="R461" s="424"/>
      <c r="S461" s="425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IFERROR(IF(X461=0,"",ROUNDUP(X461/H461,0)*0.00627),"")</f>
        <v/>
      </c>
      <c r="Z461" s="66" t="s">
        <v>48</v>
      </c>
      <c r="AA461" s="67" t="s">
        <v>48</v>
      </c>
      <c r="AE461" s="77"/>
      <c r="BB461" s="347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t="27" customHeight="1" x14ac:dyDescent="0.25">
      <c r="A462" s="61" t="s">
        <v>667</v>
      </c>
      <c r="B462" s="61" t="s">
        <v>668</v>
      </c>
      <c r="C462" s="35">
        <v>4301040358</v>
      </c>
      <c r="D462" s="422">
        <v>4680115884571</v>
      </c>
      <c r="E462" s="422"/>
      <c r="F462" s="60">
        <v>0.1</v>
      </c>
      <c r="G462" s="36">
        <v>20</v>
      </c>
      <c r="H462" s="60">
        <v>2</v>
      </c>
      <c r="I462" s="60">
        <v>2.6</v>
      </c>
      <c r="J462" s="36">
        <v>200</v>
      </c>
      <c r="K462" s="36" t="s">
        <v>636</v>
      </c>
      <c r="L462" s="37" t="s">
        <v>635</v>
      </c>
      <c r="M462" s="37"/>
      <c r="N462" s="36">
        <v>60</v>
      </c>
      <c r="O462" s="48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24"/>
      <c r="Q462" s="424"/>
      <c r="R462" s="424"/>
      <c r="S462" s="425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IFERROR(IF(X462=0,"",ROUNDUP(X462/H462,0)*0.00627),"")</f>
        <v/>
      </c>
      <c r="Z462" s="66" t="s">
        <v>48</v>
      </c>
      <c r="AA462" s="67" t="s">
        <v>48</v>
      </c>
      <c r="AE462" s="77"/>
      <c r="BB462" s="348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12"/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3"/>
      <c r="O463" s="409" t="s">
        <v>43</v>
      </c>
      <c r="P463" s="410"/>
      <c r="Q463" s="410"/>
      <c r="R463" s="410"/>
      <c r="S463" s="410"/>
      <c r="T463" s="410"/>
      <c r="U463" s="411"/>
      <c r="V463" s="41" t="s">
        <v>42</v>
      </c>
      <c r="W463" s="42">
        <f>IFERROR(W461/H461,"0")+IFERROR(W462/H462,"0")</f>
        <v>0</v>
      </c>
      <c r="X463" s="42">
        <f>IFERROR(X461/H461,"0")+IFERROR(X462/H462,"0")</f>
        <v>0</v>
      </c>
      <c r="Y463" s="42">
        <f>IFERROR(IF(Y461="",0,Y461),"0")+IFERROR(IF(Y462="",0,Y462),"0")</f>
        <v>0</v>
      </c>
      <c r="Z463" s="65"/>
      <c r="AA463" s="65"/>
    </row>
    <row r="464" spans="1:67" x14ac:dyDescent="0.2">
      <c r="A464" s="412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3"/>
      <c r="O464" s="409" t="s">
        <v>43</v>
      </c>
      <c r="P464" s="410"/>
      <c r="Q464" s="410"/>
      <c r="R464" s="410"/>
      <c r="S464" s="410"/>
      <c r="T464" s="410"/>
      <c r="U464" s="411"/>
      <c r="V464" s="41" t="s">
        <v>0</v>
      </c>
      <c r="W464" s="42">
        <f>IFERROR(SUM(W461:W462),"0")</f>
        <v>0</v>
      </c>
      <c r="X464" s="42">
        <f>IFERROR(SUM(X461:X462),"0")</f>
        <v>0</v>
      </c>
      <c r="Y464" s="41"/>
      <c r="Z464" s="65"/>
      <c r="AA464" s="65"/>
    </row>
    <row r="465" spans="1:67" ht="14.25" customHeight="1" x14ac:dyDescent="0.25">
      <c r="A465" s="429" t="s">
        <v>113</v>
      </c>
      <c r="B465" s="429"/>
      <c r="C465" s="429"/>
      <c r="D465" s="429"/>
      <c r="E465" s="429"/>
      <c r="F465" s="429"/>
      <c r="G465" s="429"/>
      <c r="H465" s="429"/>
      <c r="I465" s="429"/>
      <c r="J465" s="429"/>
      <c r="K465" s="429"/>
      <c r="L465" s="429"/>
      <c r="M465" s="429"/>
      <c r="N465" s="429"/>
      <c r="O465" s="429"/>
      <c r="P465" s="429"/>
      <c r="Q465" s="429"/>
      <c r="R465" s="429"/>
      <c r="S465" s="429"/>
      <c r="T465" s="429"/>
      <c r="U465" s="429"/>
      <c r="V465" s="429"/>
      <c r="W465" s="429"/>
      <c r="X465" s="429"/>
      <c r="Y465" s="429"/>
      <c r="Z465" s="64"/>
      <c r="AA465" s="64"/>
    </row>
    <row r="466" spans="1:67" ht="27" customHeight="1" x14ac:dyDescent="0.25">
      <c r="A466" s="61" t="s">
        <v>669</v>
      </c>
      <c r="B466" s="61" t="s">
        <v>670</v>
      </c>
      <c r="C466" s="35">
        <v>4301170010</v>
      </c>
      <c r="D466" s="422">
        <v>4680115884090</v>
      </c>
      <c r="E466" s="422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636</v>
      </c>
      <c r="L466" s="37" t="s">
        <v>635</v>
      </c>
      <c r="M466" s="37"/>
      <c r="N466" s="36">
        <v>150</v>
      </c>
      <c r="O466" s="4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24"/>
      <c r="Q466" s="424"/>
      <c r="R466" s="424"/>
      <c r="S466" s="425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IFERROR(IF(X466=0,"",ROUNDUP(X466/H466,0)*0.00627),"")</f>
        <v/>
      </c>
      <c r="Z466" s="66" t="s">
        <v>48</v>
      </c>
      <c r="AA466" s="67" t="s">
        <v>48</v>
      </c>
      <c r="AE466" s="77"/>
      <c r="BB466" s="349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12"/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3"/>
      <c r="O467" s="409" t="s">
        <v>43</v>
      </c>
      <c r="P467" s="410"/>
      <c r="Q467" s="410"/>
      <c r="R467" s="410"/>
      <c r="S467" s="410"/>
      <c r="T467" s="410"/>
      <c r="U467" s="411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12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3"/>
      <c r="O468" s="409" t="s">
        <v>43</v>
      </c>
      <c r="P468" s="410"/>
      <c r="Q468" s="410"/>
      <c r="R468" s="410"/>
      <c r="S468" s="410"/>
      <c r="T468" s="410"/>
      <c r="U468" s="411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14.25" customHeight="1" x14ac:dyDescent="0.25">
      <c r="A469" s="429" t="s">
        <v>671</v>
      </c>
      <c r="B469" s="429"/>
      <c r="C469" s="429"/>
      <c r="D469" s="429"/>
      <c r="E469" s="429"/>
      <c r="F469" s="429"/>
      <c r="G469" s="429"/>
      <c r="H469" s="429"/>
      <c r="I469" s="429"/>
      <c r="J469" s="429"/>
      <c r="K469" s="429"/>
      <c r="L469" s="429"/>
      <c r="M469" s="429"/>
      <c r="N469" s="429"/>
      <c r="O469" s="429"/>
      <c r="P469" s="429"/>
      <c r="Q469" s="429"/>
      <c r="R469" s="429"/>
      <c r="S469" s="429"/>
      <c r="T469" s="429"/>
      <c r="U469" s="429"/>
      <c r="V469" s="429"/>
      <c r="W469" s="429"/>
      <c r="X469" s="429"/>
      <c r="Y469" s="429"/>
      <c r="Z469" s="64"/>
      <c r="AA469" s="64"/>
    </row>
    <row r="470" spans="1:67" ht="27" customHeight="1" x14ac:dyDescent="0.25">
      <c r="A470" s="61" t="s">
        <v>672</v>
      </c>
      <c r="B470" s="61" t="s">
        <v>673</v>
      </c>
      <c r="C470" s="35">
        <v>4301040357</v>
      </c>
      <c r="D470" s="422">
        <v>4680115884564</v>
      </c>
      <c r="E470" s="422"/>
      <c r="F470" s="60">
        <v>0.15</v>
      </c>
      <c r="G470" s="36">
        <v>20</v>
      </c>
      <c r="H470" s="60">
        <v>3</v>
      </c>
      <c r="I470" s="60">
        <v>3.6</v>
      </c>
      <c r="J470" s="36">
        <v>200</v>
      </c>
      <c r="K470" s="36" t="s">
        <v>636</v>
      </c>
      <c r="L470" s="37" t="s">
        <v>635</v>
      </c>
      <c r="M470" s="37"/>
      <c r="N470" s="36">
        <v>60</v>
      </c>
      <c r="O470" s="4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24"/>
      <c r="Q470" s="424"/>
      <c r="R470" s="424"/>
      <c r="S470" s="425"/>
      <c r="T470" s="38" t="s">
        <v>48</v>
      </c>
      <c r="U470" s="38" t="s">
        <v>48</v>
      </c>
      <c r="V470" s="39" t="s">
        <v>0</v>
      </c>
      <c r="W470" s="57">
        <v>0</v>
      </c>
      <c r="X470" s="54">
        <f>IFERROR(IF(W470="",0,CEILING((W470/$H470),1)*$H470),"")</f>
        <v>0</v>
      </c>
      <c r="Y470" s="40" t="str">
        <f>IFERROR(IF(X470=0,"",ROUNDUP(X470/H470,0)*0.00627),"")</f>
        <v/>
      </c>
      <c r="Z470" s="66" t="s">
        <v>48</v>
      </c>
      <c r="AA470" s="67" t="s">
        <v>48</v>
      </c>
      <c r="AE470" s="77"/>
      <c r="BB470" s="350" t="s">
        <v>67</v>
      </c>
      <c r="BL470" s="77">
        <f>IFERROR(W470*I470/H470,"0")</f>
        <v>0</v>
      </c>
      <c r="BM470" s="77">
        <f>IFERROR(X470*I470/H470,"0")</f>
        <v>0</v>
      </c>
      <c r="BN470" s="77">
        <f>IFERROR(1/J470*(W470/H470),"0")</f>
        <v>0</v>
      </c>
      <c r="BO470" s="77">
        <f>IFERROR(1/J470*(X470/H470),"0")</f>
        <v>0</v>
      </c>
    </row>
    <row r="471" spans="1:67" x14ac:dyDescent="0.2">
      <c r="A471" s="412"/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3"/>
      <c r="O471" s="409" t="s">
        <v>43</v>
      </c>
      <c r="P471" s="410"/>
      <c r="Q471" s="410"/>
      <c r="R471" s="410"/>
      <c r="S471" s="410"/>
      <c r="T471" s="410"/>
      <c r="U471" s="411"/>
      <c r="V471" s="41" t="s">
        <v>42</v>
      </c>
      <c r="W471" s="42">
        <f>IFERROR(W470/H470,"0")</f>
        <v>0</v>
      </c>
      <c r="X471" s="42">
        <f>IFERROR(X470/H470,"0")</f>
        <v>0</v>
      </c>
      <c r="Y471" s="42">
        <f>IFERROR(IF(Y470="",0,Y470),"0")</f>
        <v>0</v>
      </c>
      <c r="Z471" s="65"/>
      <c r="AA471" s="65"/>
    </row>
    <row r="472" spans="1:67" x14ac:dyDescent="0.2">
      <c r="A472" s="412"/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3"/>
      <c r="O472" s="409" t="s">
        <v>43</v>
      </c>
      <c r="P472" s="410"/>
      <c r="Q472" s="410"/>
      <c r="R472" s="410"/>
      <c r="S472" s="410"/>
      <c r="T472" s="410"/>
      <c r="U472" s="411"/>
      <c r="V472" s="41" t="s">
        <v>0</v>
      </c>
      <c r="W472" s="42">
        <f>IFERROR(SUM(W470:W470),"0")</f>
        <v>0</v>
      </c>
      <c r="X472" s="42">
        <f>IFERROR(SUM(X470:X470),"0")</f>
        <v>0</v>
      </c>
      <c r="Y472" s="41"/>
      <c r="Z472" s="65"/>
      <c r="AA472" s="65"/>
    </row>
    <row r="473" spans="1:67" ht="16.5" customHeight="1" x14ac:dyDescent="0.25">
      <c r="A473" s="459" t="s">
        <v>674</v>
      </c>
      <c r="B473" s="459"/>
      <c r="C473" s="459"/>
      <c r="D473" s="459"/>
      <c r="E473" s="459"/>
      <c r="F473" s="459"/>
      <c r="G473" s="459"/>
      <c r="H473" s="459"/>
      <c r="I473" s="459"/>
      <c r="J473" s="459"/>
      <c r="K473" s="459"/>
      <c r="L473" s="459"/>
      <c r="M473" s="459"/>
      <c r="N473" s="459"/>
      <c r="O473" s="459"/>
      <c r="P473" s="459"/>
      <c r="Q473" s="459"/>
      <c r="R473" s="459"/>
      <c r="S473" s="459"/>
      <c r="T473" s="459"/>
      <c r="U473" s="459"/>
      <c r="V473" s="459"/>
      <c r="W473" s="459"/>
      <c r="X473" s="459"/>
      <c r="Y473" s="459"/>
      <c r="Z473" s="63"/>
      <c r="AA473" s="63"/>
    </row>
    <row r="474" spans="1:67" ht="14.25" customHeight="1" x14ac:dyDescent="0.25">
      <c r="A474" s="429" t="s">
        <v>77</v>
      </c>
      <c r="B474" s="429"/>
      <c r="C474" s="429"/>
      <c r="D474" s="429"/>
      <c r="E474" s="429"/>
      <c r="F474" s="429"/>
      <c r="G474" s="429"/>
      <c r="H474" s="429"/>
      <c r="I474" s="429"/>
      <c r="J474" s="429"/>
      <c r="K474" s="429"/>
      <c r="L474" s="429"/>
      <c r="M474" s="429"/>
      <c r="N474" s="429"/>
      <c r="O474" s="429"/>
      <c r="P474" s="429"/>
      <c r="Q474" s="429"/>
      <c r="R474" s="429"/>
      <c r="S474" s="429"/>
      <c r="T474" s="429"/>
      <c r="U474" s="429"/>
      <c r="V474" s="429"/>
      <c r="W474" s="429"/>
      <c r="X474" s="429"/>
      <c r="Y474" s="429"/>
      <c r="Z474" s="64"/>
      <c r="AA474" s="64"/>
    </row>
    <row r="475" spans="1:67" ht="27" customHeight="1" x14ac:dyDescent="0.25">
      <c r="A475" s="61" t="s">
        <v>675</v>
      </c>
      <c r="B475" s="61" t="s">
        <v>676</v>
      </c>
      <c r="C475" s="35">
        <v>4301031294</v>
      </c>
      <c r="D475" s="422">
        <v>4680115885189</v>
      </c>
      <c r="E475" s="422"/>
      <c r="F475" s="60">
        <v>0.2</v>
      </c>
      <c r="G475" s="36">
        <v>6</v>
      </c>
      <c r="H475" s="60">
        <v>1.2</v>
      </c>
      <c r="I475" s="60">
        <v>1.3720000000000001</v>
      </c>
      <c r="J475" s="36">
        <v>234</v>
      </c>
      <c r="K475" s="36" t="s">
        <v>84</v>
      </c>
      <c r="L475" s="37" t="s">
        <v>80</v>
      </c>
      <c r="M475" s="37"/>
      <c r="N475" s="36">
        <v>40</v>
      </c>
      <c r="O475" s="4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24"/>
      <c r="Q475" s="424"/>
      <c r="R475" s="424"/>
      <c r="S475" s="425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IFERROR(IF(X475=0,"",ROUNDUP(X475/H475,0)*0.00502),"")</f>
        <v/>
      </c>
      <c r="Z475" s="66" t="s">
        <v>48</v>
      </c>
      <c r="AA475" s="67" t="s">
        <v>48</v>
      </c>
      <c r="AE475" s="77"/>
      <c r="BB475" s="351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t="27" customHeight="1" x14ac:dyDescent="0.25">
      <c r="A476" s="61" t="s">
        <v>677</v>
      </c>
      <c r="B476" s="61" t="s">
        <v>678</v>
      </c>
      <c r="C476" s="35">
        <v>4301031293</v>
      </c>
      <c r="D476" s="422">
        <v>4680115885172</v>
      </c>
      <c r="E476" s="422"/>
      <c r="F476" s="60">
        <v>0.2</v>
      </c>
      <c r="G476" s="36">
        <v>6</v>
      </c>
      <c r="H476" s="60">
        <v>1.2</v>
      </c>
      <c r="I476" s="60">
        <v>1.3</v>
      </c>
      <c r="J476" s="36">
        <v>234</v>
      </c>
      <c r="K476" s="36" t="s">
        <v>84</v>
      </c>
      <c r="L476" s="37" t="s">
        <v>80</v>
      </c>
      <c r="M476" s="37"/>
      <c r="N476" s="36">
        <v>40</v>
      </c>
      <c r="O476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24"/>
      <c r="Q476" s="424"/>
      <c r="R476" s="424"/>
      <c r="S476" s="425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IFERROR(IF(X476=0,"",ROUNDUP(X476/H476,0)*0.00502),"")</f>
        <v/>
      </c>
      <c r="Z476" s="66" t="s">
        <v>48</v>
      </c>
      <c r="AA476" s="67" t="s">
        <v>48</v>
      </c>
      <c r="AE476" s="77"/>
      <c r="BB476" s="352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27" customHeight="1" x14ac:dyDescent="0.25">
      <c r="A477" s="61" t="s">
        <v>679</v>
      </c>
      <c r="B477" s="61" t="s">
        <v>680</v>
      </c>
      <c r="C477" s="35">
        <v>4301031291</v>
      </c>
      <c r="D477" s="422">
        <v>4680115885110</v>
      </c>
      <c r="E477" s="422"/>
      <c r="F477" s="60">
        <v>0.2</v>
      </c>
      <c r="G477" s="36">
        <v>6</v>
      </c>
      <c r="H477" s="60">
        <v>1.2</v>
      </c>
      <c r="I477" s="60">
        <v>2.02</v>
      </c>
      <c r="J477" s="36">
        <v>234</v>
      </c>
      <c r="K477" s="36" t="s">
        <v>84</v>
      </c>
      <c r="L477" s="37" t="s">
        <v>80</v>
      </c>
      <c r="M477" s="37"/>
      <c r="N477" s="36">
        <v>35</v>
      </c>
      <c r="O477" s="4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24"/>
      <c r="Q477" s="424"/>
      <c r="R477" s="424"/>
      <c r="S477" s="425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IFERROR(IF(X477=0,"",ROUNDUP(X477/H477,0)*0.00502),"")</f>
        <v/>
      </c>
      <c r="Z477" s="66" t="s">
        <v>48</v>
      </c>
      <c r="AA477" s="67" t="s">
        <v>48</v>
      </c>
      <c r="AE477" s="77"/>
      <c r="BB477" s="353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12"/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3"/>
      <c r="O478" s="409" t="s">
        <v>43</v>
      </c>
      <c r="P478" s="410"/>
      <c r="Q478" s="410"/>
      <c r="R478" s="410"/>
      <c r="S478" s="410"/>
      <c r="T478" s="410"/>
      <c r="U478" s="411"/>
      <c r="V478" s="41" t="s">
        <v>42</v>
      </c>
      <c r="W478" s="42">
        <f>IFERROR(W475/H475,"0")+IFERROR(W476/H476,"0")+IFERROR(W477/H477,"0")</f>
        <v>0</v>
      </c>
      <c r="X478" s="42">
        <f>IFERROR(X475/H475,"0")+IFERROR(X476/H476,"0")+IFERROR(X477/H477,"0")</f>
        <v>0</v>
      </c>
      <c r="Y478" s="42">
        <f>IFERROR(IF(Y475="",0,Y475),"0")+IFERROR(IF(Y476="",0,Y476),"0")+IFERROR(IF(Y477="",0,Y477),"0")</f>
        <v>0</v>
      </c>
      <c r="Z478" s="65"/>
      <c r="AA478" s="65"/>
    </row>
    <row r="479" spans="1:67" x14ac:dyDescent="0.2">
      <c r="A479" s="412"/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3"/>
      <c r="O479" s="409" t="s">
        <v>43</v>
      </c>
      <c r="P479" s="410"/>
      <c r="Q479" s="410"/>
      <c r="R479" s="410"/>
      <c r="S479" s="410"/>
      <c r="T479" s="410"/>
      <c r="U479" s="411"/>
      <c r="V479" s="41" t="s">
        <v>0</v>
      </c>
      <c r="W479" s="42">
        <f>IFERROR(SUM(W475:W477),"0")</f>
        <v>0</v>
      </c>
      <c r="X479" s="42">
        <f>IFERROR(SUM(X475:X477),"0")</f>
        <v>0</v>
      </c>
      <c r="Y479" s="41"/>
      <c r="Z479" s="65"/>
      <c r="AA479" s="65"/>
    </row>
    <row r="480" spans="1:67" ht="16.5" customHeight="1" x14ac:dyDescent="0.25">
      <c r="A480" s="459" t="s">
        <v>681</v>
      </c>
      <c r="B480" s="459"/>
      <c r="C480" s="459"/>
      <c r="D480" s="459"/>
      <c r="E480" s="459"/>
      <c r="F480" s="459"/>
      <c r="G480" s="459"/>
      <c r="H480" s="459"/>
      <c r="I480" s="459"/>
      <c r="J480" s="459"/>
      <c r="K480" s="459"/>
      <c r="L480" s="459"/>
      <c r="M480" s="459"/>
      <c r="N480" s="459"/>
      <c r="O480" s="459"/>
      <c r="P480" s="459"/>
      <c r="Q480" s="459"/>
      <c r="R480" s="459"/>
      <c r="S480" s="459"/>
      <c r="T480" s="459"/>
      <c r="U480" s="459"/>
      <c r="V480" s="459"/>
      <c r="W480" s="459"/>
      <c r="X480" s="459"/>
      <c r="Y480" s="459"/>
      <c r="Z480" s="63"/>
      <c r="AA480" s="63"/>
    </row>
    <row r="481" spans="1:67" ht="14.25" customHeight="1" x14ac:dyDescent="0.25">
      <c r="A481" s="429" t="s">
        <v>77</v>
      </c>
      <c r="B481" s="429"/>
      <c r="C481" s="429"/>
      <c r="D481" s="429"/>
      <c r="E481" s="429"/>
      <c r="F481" s="429"/>
      <c r="G481" s="429"/>
      <c r="H481" s="429"/>
      <c r="I481" s="429"/>
      <c r="J481" s="429"/>
      <c r="K481" s="429"/>
      <c r="L481" s="429"/>
      <c r="M481" s="429"/>
      <c r="N481" s="429"/>
      <c r="O481" s="429"/>
      <c r="P481" s="429"/>
      <c r="Q481" s="429"/>
      <c r="R481" s="429"/>
      <c r="S481" s="429"/>
      <c r="T481" s="429"/>
      <c r="U481" s="429"/>
      <c r="V481" s="429"/>
      <c r="W481" s="429"/>
      <c r="X481" s="429"/>
      <c r="Y481" s="429"/>
      <c r="Z481" s="64"/>
      <c r="AA481" s="64"/>
    </row>
    <row r="482" spans="1:67" ht="27" customHeight="1" x14ac:dyDescent="0.25">
      <c r="A482" s="61" t="s">
        <v>682</v>
      </c>
      <c r="B482" s="61" t="s">
        <v>683</v>
      </c>
      <c r="C482" s="35">
        <v>4301031365</v>
      </c>
      <c r="D482" s="422">
        <v>4680115885738</v>
      </c>
      <c r="E482" s="422"/>
      <c r="F482" s="60">
        <v>1</v>
      </c>
      <c r="G482" s="36">
        <v>4</v>
      </c>
      <c r="H482" s="60">
        <v>4</v>
      </c>
      <c r="I482" s="60">
        <v>4.3600000000000003</v>
      </c>
      <c r="J482" s="36">
        <v>104</v>
      </c>
      <c r="K482" s="36" t="s">
        <v>122</v>
      </c>
      <c r="L482" s="37" t="s">
        <v>80</v>
      </c>
      <c r="M482" s="37"/>
      <c r="N482" s="36">
        <v>40</v>
      </c>
      <c r="O482" s="480" t="s">
        <v>684</v>
      </c>
      <c r="P482" s="424"/>
      <c r="Q482" s="424"/>
      <c r="R482" s="424"/>
      <c r="S482" s="42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IFERROR(IF(X482=0,"",ROUNDUP(X482/H482,0)*0.01196),"")</f>
        <v/>
      </c>
      <c r="Z482" s="66" t="s">
        <v>48</v>
      </c>
      <c r="AA482" s="67" t="s">
        <v>685</v>
      </c>
      <c r="AE482" s="77"/>
      <c r="BB482" s="354" t="s">
        <v>67</v>
      </c>
      <c r="BL482" s="77">
        <f>IFERROR(W482*I482/H482,"0")</f>
        <v>0</v>
      </c>
      <c r="BM482" s="77">
        <f>IFERROR(X482*I482/H482,"0")</f>
        <v>0</v>
      </c>
      <c r="BN482" s="77">
        <f>IFERROR(1/J482*(W482/H482),"0")</f>
        <v>0</v>
      </c>
      <c r="BO482" s="77">
        <f>IFERROR(1/J482*(X482/H482),"0")</f>
        <v>0</v>
      </c>
    </row>
    <row r="483" spans="1:67" ht="27" customHeight="1" x14ac:dyDescent="0.25">
      <c r="A483" s="61" t="s">
        <v>686</v>
      </c>
      <c r="B483" s="61" t="s">
        <v>687</v>
      </c>
      <c r="C483" s="35">
        <v>4301031261</v>
      </c>
      <c r="D483" s="422">
        <v>4680115885103</v>
      </c>
      <c r="E483" s="422"/>
      <c r="F483" s="60">
        <v>0.27</v>
      </c>
      <c r="G483" s="36">
        <v>6</v>
      </c>
      <c r="H483" s="60">
        <v>1.62</v>
      </c>
      <c r="I483" s="60">
        <v>1.82</v>
      </c>
      <c r="J483" s="36">
        <v>156</v>
      </c>
      <c r="K483" s="36" t="s">
        <v>81</v>
      </c>
      <c r="L483" s="37" t="s">
        <v>80</v>
      </c>
      <c r="M483" s="37"/>
      <c r="N483" s="36">
        <v>40</v>
      </c>
      <c r="O483" s="4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24"/>
      <c r="Q483" s="424"/>
      <c r="R483" s="424"/>
      <c r="S483" s="42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IFERROR(IF(X483=0,"",ROUNDUP(X483/H483,0)*0.00753),"")</f>
        <v/>
      </c>
      <c r="Z483" s="66" t="s">
        <v>48</v>
      </c>
      <c r="AA483" s="67" t="s">
        <v>48</v>
      </c>
      <c r="AE483" s="77"/>
      <c r="BB483" s="355" t="s">
        <v>67</v>
      </c>
      <c r="BL483" s="77">
        <f>IFERROR(W483*I483/H483,"0")</f>
        <v>0</v>
      </c>
      <c r="BM483" s="77">
        <f>IFERROR(X483*I483/H483,"0")</f>
        <v>0</v>
      </c>
      <c r="BN483" s="77">
        <f>IFERROR(1/J483*(W483/H483),"0")</f>
        <v>0</v>
      </c>
      <c r="BO483" s="77">
        <f>IFERROR(1/J483*(X483/H483),"0")</f>
        <v>0</v>
      </c>
    </row>
    <row r="484" spans="1:67" x14ac:dyDescent="0.2">
      <c r="A484" s="412"/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3"/>
      <c r="O484" s="409" t="s">
        <v>43</v>
      </c>
      <c r="P484" s="410"/>
      <c r="Q484" s="410"/>
      <c r="R484" s="410"/>
      <c r="S484" s="410"/>
      <c r="T484" s="410"/>
      <c r="U484" s="411"/>
      <c r="V484" s="41" t="s">
        <v>42</v>
      </c>
      <c r="W484" s="42">
        <f>IFERROR(W482/H482,"0")+IFERROR(W483/H483,"0")</f>
        <v>0</v>
      </c>
      <c r="X484" s="42">
        <f>IFERROR(X482/H482,"0")+IFERROR(X483/H483,"0")</f>
        <v>0</v>
      </c>
      <c r="Y484" s="42">
        <f>IFERROR(IF(Y482="",0,Y482),"0")+IFERROR(IF(Y483="",0,Y483),"0")</f>
        <v>0</v>
      </c>
      <c r="Z484" s="65"/>
      <c r="AA484" s="65"/>
    </row>
    <row r="485" spans="1:67" x14ac:dyDescent="0.2">
      <c r="A485" s="412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3"/>
      <c r="O485" s="409" t="s">
        <v>43</v>
      </c>
      <c r="P485" s="410"/>
      <c r="Q485" s="410"/>
      <c r="R485" s="410"/>
      <c r="S485" s="410"/>
      <c r="T485" s="410"/>
      <c r="U485" s="411"/>
      <c r="V485" s="41" t="s">
        <v>0</v>
      </c>
      <c r="W485" s="42">
        <f>IFERROR(SUM(W482:W483),"0")</f>
        <v>0</v>
      </c>
      <c r="X485" s="42">
        <f>IFERROR(SUM(X482:X483),"0")</f>
        <v>0</v>
      </c>
      <c r="Y485" s="41"/>
      <c r="Z485" s="65"/>
      <c r="AA485" s="65"/>
    </row>
    <row r="486" spans="1:67" ht="14.25" customHeight="1" x14ac:dyDescent="0.25">
      <c r="A486" s="429" t="s">
        <v>230</v>
      </c>
      <c r="B486" s="429"/>
      <c r="C486" s="429"/>
      <c r="D486" s="429"/>
      <c r="E486" s="429"/>
      <c r="F486" s="429"/>
      <c r="G486" s="429"/>
      <c r="H486" s="429"/>
      <c r="I486" s="429"/>
      <c r="J486" s="429"/>
      <c r="K486" s="429"/>
      <c r="L486" s="429"/>
      <c r="M486" s="429"/>
      <c r="N486" s="429"/>
      <c r="O486" s="429"/>
      <c r="P486" s="429"/>
      <c r="Q486" s="429"/>
      <c r="R486" s="429"/>
      <c r="S486" s="429"/>
      <c r="T486" s="429"/>
      <c r="U486" s="429"/>
      <c r="V486" s="429"/>
      <c r="W486" s="429"/>
      <c r="X486" s="429"/>
      <c r="Y486" s="429"/>
      <c r="Z486" s="64"/>
      <c r="AA486" s="64"/>
    </row>
    <row r="487" spans="1:67" ht="27" customHeight="1" x14ac:dyDescent="0.25">
      <c r="A487" s="61" t="s">
        <v>688</v>
      </c>
      <c r="B487" s="61" t="s">
        <v>689</v>
      </c>
      <c r="C487" s="35">
        <v>4301060412</v>
      </c>
      <c r="D487" s="422">
        <v>4680115885509</v>
      </c>
      <c r="E487" s="422"/>
      <c r="F487" s="60">
        <v>0.27</v>
      </c>
      <c r="G487" s="36">
        <v>6</v>
      </c>
      <c r="H487" s="60">
        <v>1.62</v>
      </c>
      <c r="I487" s="60">
        <v>1.8859999999999999</v>
      </c>
      <c r="J487" s="36">
        <v>156</v>
      </c>
      <c r="K487" s="36" t="s">
        <v>81</v>
      </c>
      <c r="L487" s="37" t="s">
        <v>80</v>
      </c>
      <c r="M487" s="37"/>
      <c r="N487" s="36">
        <v>35</v>
      </c>
      <c r="O487" s="482" t="s">
        <v>690</v>
      </c>
      <c r="P487" s="424"/>
      <c r="Q487" s="424"/>
      <c r="R487" s="424"/>
      <c r="S487" s="425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77"/>
      <c r="BB487" s="356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12"/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3"/>
      <c r="O488" s="409" t="s">
        <v>43</v>
      </c>
      <c r="P488" s="410"/>
      <c r="Q488" s="410"/>
      <c r="R488" s="410"/>
      <c r="S488" s="410"/>
      <c r="T488" s="410"/>
      <c r="U488" s="411"/>
      <c r="V488" s="41" t="s">
        <v>42</v>
      </c>
      <c r="W488" s="42">
        <f>IFERROR(W487/H487,"0")</f>
        <v>0</v>
      </c>
      <c r="X488" s="42">
        <f>IFERROR(X487/H487,"0")</f>
        <v>0</v>
      </c>
      <c r="Y488" s="42">
        <f>IFERROR(IF(Y487="",0,Y487),"0")</f>
        <v>0</v>
      </c>
      <c r="Z488" s="65"/>
      <c r="AA488" s="65"/>
    </row>
    <row r="489" spans="1:67" x14ac:dyDescent="0.2">
      <c r="A489" s="412"/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3"/>
      <c r="O489" s="409" t="s">
        <v>43</v>
      </c>
      <c r="P489" s="410"/>
      <c r="Q489" s="410"/>
      <c r="R489" s="410"/>
      <c r="S489" s="410"/>
      <c r="T489" s="410"/>
      <c r="U489" s="411"/>
      <c r="V489" s="41" t="s">
        <v>0</v>
      </c>
      <c r="W489" s="42">
        <f>IFERROR(SUM(W487:W487),"0")</f>
        <v>0</v>
      </c>
      <c r="X489" s="42">
        <f>IFERROR(SUM(X487:X487),"0")</f>
        <v>0</v>
      </c>
      <c r="Y489" s="41"/>
      <c r="Z489" s="65"/>
      <c r="AA489" s="65"/>
    </row>
    <row r="490" spans="1:67" ht="27.75" customHeight="1" x14ac:dyDescent="0.2">
      <c r="A490" s="458" t="s">
        <v>691</v>
      </c>
      <c r="B490" s="458"/>
      <c r="C490" s="458"/>
      <c r="D490" s="458"/>
      <c r="E490" s="458"/>
      <c r="F490" s="458"/>
      <c r="G490" s="458"/>
      <c r="H490" s="458"/>
      <c r="I490" s="458"/>
      <c r="J490" s="458"/>
      <c r="K490" s="458"/>
      <c r="L490" s="458"/>
      <c r="M490" s="458"/>
      <c r="N490" s="458"/>
      <c r="O490" s="458"/>
      <c r="P490" s="458"/>
      <c r="Q490" s="458"/>
      <c r="R490" s="458"/>
      <c r="S490" s="458"/>
      <c r="T490" s="458"/>
      <c r="U490" s="458"/>
      <c r="V490" s="458"/>
      <c r="W490" s="458"/>
      <c r="X490" s="458"/>
      <c r="Y490" s="458"/>
      <c r="Z490" s="53"/>
      <c r="AA490" s="53"/>
    </row>
    <row r="491" spans="1:67" ht="16.5" customHeight="1" x14ac:dyDescent="0.25">
      <c r="A491" s="459" t="s">
        <v>691</v>
      </c>
      <c r="B491" s="459"/>
      <c r="C491" s="459"/>
      <c r="D491" s="459"/>
      <c r="E491" s="459"/>
      <c r="F491" s="459"/>
      <c r="G491" s="459"/>
      <c r="H491" s="459"/>
      <c r="I491" s="459"/>
      <c r="J491" s="459"/>
      <c r="K491" s="459"/>
      <c r="L491" s="459"/>
      <c r="M491" s="459"/>
      <c r="N491" s="459"/>
      <c r="O491" s="459"/>
      <c r="P491" s="459"/>
      <c r="Q491" s="459"/>
      <c r="R491" s="459"/>
      <c r="S491" s="459"/>
      <c r="T491" s="459"/>
      <c r="U491" s="459"/>
      <c r="V491" s="459"/>
      <c r="W491" s="459"/>
      <c r="X491" s="459"/>
      <c r="Y491" s="459"/>
      <c r="Z491" s="63"/>
      <c r="AA491" s="63"/>
    </row>
    <row r="492" spans="1:67" ht="14.25" customHeight="1" x14ac:dyDescent="0.25">
      <c r="A492" s="429" t="s">
        <v>126</v>
      </c>
      <c r="B492" s="429"/>
      <c r="C492" s="429"/>
      <c r="D492" s="429"/>
      <c r="E492" s="429"/>
      <c r="F492" s="429"/>
      <c r="G492" s="429"/>
      <c r="H492" s="429"/>
      <c r="I492" s="429"/>
      <c r="J492" s="429"/>
      <c r="K492" s="429"/>
      <c r="L492" s="429"/>
      <c r="M492" s="429"/>
      <c r="N492" s="429"/>
      <c r="O492" s="429"/>
      <c r="P492" s="429"/>
      <c r="Q492" s="429"/>
      <c r="R492" s="429"/>
      <c r="S492" s="429"/>
      <c r="T492" s="429"/>
      <c r="U492" s="429"/>
      <c r="V492" s="429"/>
      <c r="W492" s="429"/>
      <c r="X492" s="429"/>
      <c r="Y492" s="429"/>
      <c r="Z492" s="64"/>
      <c r="AA492" s="64"/>
    </row>
    <row r="493" spans="1:67" ht="27" customHeight="1" x14ac:dyDescent="0.25">
      <c r="A493" s="61" t="s">
        <v>692</v>
      </c>
      <c r="B493" s="61" t="s">
        <v>693</v>
      </c>
      <c r="C493" s="35">
        <v>4301011795</v>
      </c>
      <c r="D493" s="422">
        <v>4607091389067</v>
      </c>
      <c r="E493" s="422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121</v>
      </c>
      <c r="M493" s="37"/>
      <c r="N493" s="36">
        <v>60</v>
      </c>
      <c r="O493" s="4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24"/>
      <c r="Q493" s="424"/>
      <c r="R493" s="424"/>
      <c r="S493" s="425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ref="X493:X504" si="88">IFERROR(IF(W493="",0,CEILING((W493/$H493),1)*$H493),"")</f>
        <v>0</v>
      </c>
      <c r="Y493" s="40" t="str">
        <f t="shared" ref="Y493:Y499" si="89">IFERROR(IF(X493=0,"",ROUNDUP(X493/H493,0)*0.01196),"")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ref="BL493:BL504" si="90">IFERROR(W493*I493/H493,"0")</f>
        <v>0</v>
      </c>
      <c r="BM493" s="77">
        <f t="shared" ref="BM493:BM504" si="91">IFERROR(X493*I493/H493,"0")</f>
        <v>0</v>
      </c>
      <c r="BN493" s="77">
        <f t="shared" ref="BN493:BN504" si="92">IFERROR(1/J493*(W493/H493),"0")</f>
        <v>0</v>
      </c>
      <c r="BO493" s="77">
        <f t="shared" ref="BO493:BO504" si="93">IFERROR(1/J493*(X493/H493),"0")</f>
        <v>0</v>
      </c>
    </row>
    <row r="494" spans="1:67" ht="27" customHeight="1" x14ac:dyDescent="0.25">
      <c r="A494" s="61" t="s">
        <v>694</v>
      </c>
      <c r="B494" s="61" t="s">
        <v>695</v>
      </c>
      <c r="C494" s="35">
        <v>4301011779</v>
      </c>
      <c r="D494" s="422">
        <v>4607091383522</v>
      </c>
      <c r="E494" s="422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122</v>
      </c>
      <c r="L494" s="37" t="s">
        <v>121</v>
      </c>
      <c r="M494" s="37"/>
      <c r="N494" s="36">
        <v>60</v>
      </c>
      <c r="O494" s="47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24"/>
      <c r="Q494" s="424"/>
      <c r="R494" s="424"/>
      <c r="S494" s="425"/>
      <c r="T494" s="38" t="s">
        <v>48</v>
      </c>
      <c r="U494" s="38" t="s">
        <v>48</v>
      </c>
      <c r="V494" s="39" t="s">
        <v>0</v>
      </c>
      <c r="W494" s="57">
        <v>550</v>
      </c>
      <c r="X494" s="54">
        <f t="shared" si="88"/>
        <v>554.4</v>
      </c>
      <c r="Y494" s="40">
        <f t="shared" si="89"/>
        <v>1.2558</v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90"/>
        <v>587.5</v>
      </c>
      <c r="BM494" s="77">
        <f t="shared" si="91"/>
        <v>592.19999999999993</v>
      </c>
      <c r="BN494" s="77">
        <f t="shared" si="92"/>
        <v>1.0016025641025641</v>
      </c>
      <c r="BO494" s="77">
        <f t="shared" si="93"/>
        <v>1.0096153846153846</v>
      </c>
    </row>
    <row r="495" spans="1:67" ht="27" customHeight="1" x14ac:dyDescent="0.25">
      <c r="A495" s="61" t="s">
        <v>696</v>
      </c>
      <c r="B495" s="61" t="s">
        <v>697</v>
      </c>
      <c r="C495" s="35">
        <v>4301011376</v>
      </c>
      <c r="D495" s="422">
        <v>4680115885226</v>
      </c>
      <c r="E495" s="422"/>
      <c r="F495" s="60">
        <v>0.85</v>
      </c>
      <c r="G495" s="36">
        <v>6</v>
      </c>
      <c r="H495" s="60">
        <v>5.0999999999999996</v>
      </c>
      <c r="I495" s="60">
        <v>5.46</v>
      </c>
      <c r="J495" s="36">
        <v>104</v>
      </c>
      <c r="K495" s="36" t="s">
        <v>122</v>
      </c>
      <c r="L495" s="37" t="s">
        <v>140</v>
      </c>
      <c r="M495" s="37"/>
      <c r="N495" s="36">
        <v>60</v>
      </c>
      <c r="O495" s="4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24"/>
      <c r="Q495" s="424"/>
      <c r="R495" s="424"/>
      <c r="S495" s="425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 t="shared" si="89"/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90"/>
        <v>0</v>
      </c>
      <c r="BM495" s="77">
        <f t="shared" si="91"/>
        <v>0</v>
      </c>
      <c r="BN495" s="77">
        <f t="shared" si="92"/>
        <v>0</v>
      </c>
      <c r="BO495" s="77">
        <f t="shared" si="93"/>
        <v>0</v>
      </c>
    </row>
    <row r="496" spans="1:67" ht="27" customHeight="1" x14ac:dyDescent="0.25">
      <c r="A496" s="61" t="s">
        <v>698</v>
      </c>
      <c r="B496" s="61" t="s">
        <v>699</v>
      </c>
      <c r="C496" s="35">
        <v>4301011961</v>
      </c>
      <c r="D496" s="422">
        <v>4680115885271</v>
      </c>
      <c r="E496" s="422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122</v>
      </c>
      <c r="L496" s="37" t="s">
        <v>121</v>
      </c>
      <c r="M496" s="37"/>
      <c r="N496" s="36">
        <v>60</v>
      </c>
      <c r="O496" s="475" t="s">
        <v>700</v>
      </c>
      <c r="P496" s="424"/>
      <c r="Q496" s="424"/>
      <c r="R496" s="424"/>
      <c r="S496" s="425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8"/>
        <v>0</v>
      </c>
      <c r="Y496" s="40" t="str">
        <f t="shared" si="89"/>
        <v/>
      </c>
      <c r="Z496" s="66" t="s">
        <v>48</v>
      </c>
      <c r="AA496" s="67" t="s">
        <v>48</v>
      </c>
      <c r="AE496" s="77"/>
      <c r="BB496" s="360" t="s">
        <v>67</v>
      </c>
      <c r="BL496" s="77">
        <f t="shared" si="90"/>
        <v>0</v>
      </c>
      <c r="BM496" s="77">
        <f t="shared" si="91"/>
        <v>0</v>
      </c>
      <c r="BN496" s="77">
        <f t="shared" si="92"/>
        <v>0</v>
      </c>
      <c r="BO496" s="77">
        <f t="shared" si="93"/>
        <v>0</v>
      </c>
    </row>
    <row r="497" spans="1:67" ht="16.5" customHeight="1" x14ac:dyDescent="0.25">
      <c r="A497" s="61" t="s">
        <v>701</v>
      </c>
      <c r="B497" s="61" t="s">
        <v>702</v>
      </c>
      <c r="C497" s="35">
        <v>4301011774</v>
      </c>
      <c r="D497" s="422">
        <v>4680115884502</v>
      </c>
      <c r="E497" s="422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122</v>
      </c>
      <c r="L497" s="37" t="s">
        <v>121</v>
      </c>
      <c r="M497" s="37"/>
      <c r="N497" s="36">
        <v>60</v>
      </c>
      <c r="O497" s="4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24"/>
      <c r="Q497" s="424"/>
      <c r="R497" s="424"/>
      <c r="S497" s="425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88"/>
        <v>0</v>
      </c>
      <c r="Y497" s="40" t="str">
        <f t="shared" si="89"/>
        <v/>
      </c>
      <c r="Z497" s="66" t="s">
        <v>48</v>
      </c>
      <c r="AA497" s="67" t="s">
        <v>48</v>
      </c>
      <c r="AE497" s="77"/>
      <c r="BB497" s="361" t="s">
        <v>67</v>
      </c>
      <c r="BL497" s="77">
        <f t="shared" si="90"/>
        <v>0</v>
      </c>
      <c r="BM497" s="77">
        <f t="shared" si="91"/>
        <v>0</v>
      </c>
      <c r="BN497" s="77">
        <f t="shared" si="92"/>
        <v>0</v>
      </c>
      <c r="BO497" s="77">
        <f t="shared" si="93"/>
        <v>0</v>
      </c>
    </row>
    <row r="498" spans="1:67" ht="27" customHeight="1" x14ac:dyDescent="0.25">
      <c r="A498" s="61" t="s">
        <v>703</v>
      </c>
      <c r="B498" s="61" t="s">
        <v>704</v>
      </c>
      <c r="C498" s="35">
        <v>4301011771</v>
      </c>
      <c r="D498" s="422">
        <v>4607091389104</v>
      </c>
      <c r="E498" s="422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122</v>
      </c>
      <c r="L498" s="37" t="s">
        <v>121</v>
      </c>
      <c r="M498" s="37"/>
      <c r="N498" s="36">
        <v>60</v>
      </c>
      <c r="O498" s="4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24"/>
      <c r="Q498" s="424"/>
      <c r="R498" s="424"/>
      <c r="S498" s="425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88"/>
        <v>0</v>
      </c>
      <c r="Y498" s="40" t="str">
        <f t="shared" si="89"/>
        <v/>
      </c>
      <c r="Z498" s="66" t="s">
        <v>48</v>
      </c>
      <c r="AA498" s="67" t="s">
        <v>48</v>
      </c>
      <c r="AE498" s="77"/>
      <c r="BB498" s="362" t="s">
        <v>67</v>
      </c>
      <c r="BL498" s="77">
        <f t="shared" si="90"/>
        <v>0</v>
      </c>
      <c r="BM498" s="77">
        <f t="shared" si="91"/>
        <v>0</v>
      </c>
      <c r="BN498" s="77">
        <f t="shared" si="92"/>
        <v>0</v>
      </c>
      <c r="BO498" s="77">
        <f t="shared" si="93"/>
        <v>0</v>
      </c>
    </row>
    <row r="499" spans="1:67" ht="16.5" customHeight="1" x14ac:dyDescent="0.25">
      <c r="A499" s="61" t="s">
        <v>705</v>
      </c>
      <c r="B499" s="61" t="s">
        <v>706</v>
      </c>
      <c r="C499" s="35">
        <v>4301011799</v>
      </c>
      <c r="D499" s="422">
        <v>4680115884519</v>
      </c>
      <c r="E499" s="422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122</v>
      </c>
      <c r="L499" s="37" t="s">
        <v>140</v>
      </c>
      <c r="M499" s="37"/>
      <c r="N499" s="36">
        <v>60</v>
      </c>
      <c r="O499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24"/>
      <c r="Q499" s="424"/>
      <c r="R499" s="424"/>
      <c r="S499" s="425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88"/>
        <v>0</v>
      </c>
      <c r="Y499" s="40" t="str">
        <f t="shared" si="89"/>
        <v/>
      </c>
      <c r="Z499" s="66" t="s">
        <v>48</v>
      </c>
      <c r="AA499" s="67" t="s">
        <v>48</v>
      </c>
      <c r="AE499" s="77"/>
      <c r="BB499" s="363" t="s">
        <v>67</v>
      </c>
      <c r="BL499" s="77">
        <f t="shared" si="90"/>
        <v>0</v>
      </c>
      <c r="BM499" s="77">
        <f t="shared" si="91"/>
        <v>0</v>
      </c>
      <c r="BN499" s="77">
        <f t="shared" si="92"/>
        <v>0</v>
      </c>
      <c r="BO499" s="77">
        <f t="shared" si="93"/>
        <v>0</v>
      </c>
    </row>
    <row r="500" spans="1:67" ht="27" customHeight="1" x14ac:dyDescent="0.25">
      <c r="A500" s="61" t="s">
        <v>707</v>
      </c>
      <c r="B500" s="61" t="s">
        <v>708</v>
      </c>
      <c r="C500" s="35">
        <v>4301011778</v>
      </c>
      <c r="D500" s="422">
        <v>4680115880603</v>
      </c>
      <c r="E500" s="422"/>
      <c r="F500" s="60">
        <v>0.6</v>
      </c>
      <c r="G500" s="36">
        <v>6</v>
      </c>
      <c r="H500" s="60">
        <v>3.6</v>
      </c>
      <c r="I500" s="60">
        <v>3.84</v>
      </c>
      <c r="J500" s="36">
        <v>120</v>
      </c>
      <c r="K500" s="36" t="s">
        <v>81</v>
      </c>
      <c r="L500" s="37" t="s">
        <v>121</v>
      </c>
      <c r="M500" s="37"/>
      <c r="N500" s="36">
        <v>60</v>
      </c>
      <c r="O500" s="4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24"/>
      <c r="Q500" s="424"/>
      <c r="R500" s="424"/>
      <c r="S500" s="425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88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4" t="s">
        <v>67</v>
      </c>
      <c r="BL500" s="77">
        <f t="shared" si="90"/>
        <v>0</v>
      </c>
      <c r="BM500" s="77">
        <f t="shared" si="91"/>
        <v>0</v>
      </c>
      <c r="BN500" s="77">
        <f t="shared" si="92"/>
        <v>0</v>
      </c>
      <c r="BO500" s="77">
        <f t="shared" si="93"/>
        <v>0</v>
      </c>
    </row>
    <row r="501" spans="1:67" ht="27" customHeight="1" x14ac:dyDescent="0.25">
      <c r="A501" s="61" t="s">
        <v>709</v>
      </c>
      <c r="B501" s="61" t="s">
        <v>710</v>
      </c>
      <c r="C501" s="35">
        <v>4301011775</v>
      </c>
      <c r="D501" s="422">
        <v>4607091389999</v>
      </c>
      <c r="E501" s="422"/>
      <c r="F501" s="60">
        <v>0.6</v>
      </c>
      <c r="G501" s="36">
        <v>6</v>
      </c>
      <c r="H501" s="60">
        <v>3.6</v>
      </c>
      <c r="I501" s="60">
        <v>3.84</v>
      </c>
      <c r="J501" s="36">
        <v>120</v>
      </c>
      <c r="K501" s="36" t="s">
        <v>81</v>
      </c>
      <c r="L501" s="37" t="s">
        <v>121</v>
      </c>
      <c r="M501" s="37"/>
      <c r="N501" s="36">
        <v>60</v>
      </c>
      <c r="O501" s="46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24"/>
      <c r="Q501" s="424"/>
      <c r="R501" s="424"/>
      <c r="S501" s="425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88"/>
        <v>0</v>
      </c>
      <c r="Y501" s="40" t="str">
        <f>IFERROR(IF(X501=0,"",ROUNDUP(X501/H501,0)*0.00937),"")</f>
        <v/>
      </c>
      <c r="Z501" s="66" t="s">
        <v>48</v>
      </c>
      <c r="AA501" s="67" t="s">
        <v>48</v>
      </c>
      <c r="AE501" s="77"/>
      <c r="BB501" s="365" t="s">
        <v>67</v>
      </c>
      <c r="BL501" s="77">
        <f t="shared" si="90"/>
        <v>0</v>
      </c>
      <c r="BM501" s="77">
        <f t="shared" si="91"/>
        <v>0</v>
      </c>
      <c r="BN501" s="77">
        <f t="shared" si="92"/>
        <v>0</v>
      </c>
      <c r="BO501" s="77">
        <f t="shared" si="93"/>
        <v>0</v>
      </c>
    </row>
    <row r="502" spans="1:67" ht="27" customHeight="1" x14ac:dyDescent="0.25">
      <c r="A502" s="61" t="s">
        <v>711</v>
      </c>
      <c r="B502" s="61" t="s">
        <v>712</v>
      </c>
      <c r="C502" s="35">
        <v>4301011959</v>
      </c>
      <c r="D502" s="422">
        <v>4680115882782</v>
      </c>
      <c r="E502" s="422"/>
      <c r="F502" s="60">
        <v>0.6</v>
      </c>
      <c r="G502" s="36">
        <v>6</v>
      </c>
      <c r="H502" s="60">
        <v>3.6</v>
      </c>
      <c r="I502" s="60">
        <v>3.84</v>
      </c>
      <c r="J502" s="36">
        <v>120</v>
      </c>
      <c r="K502" s="36" t="s">
        <v>81</v>
      </c>
      <c r="L502" s="37" t="s">
        <v>121</v>
      </c>
      <c r="M502" s="37"/>
      <c r="N502" s="36">
        <v>60</v>
      </c>
      <c r="O502" s="467" t="s">
        <v>713</v>
      </c>
      <c r="P502" s="424"/>
      <c r="Q502" s="424"/>
      <c r="R502" s="424"/>
      <c r="S502" s="425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88"/>
        <v>0</v>
      </c>
      <c r="Y502" s="40" t="str">
        <f>IFERROR(IF(X502=0,"",ROUNDUP(X502/H502,0)*0.00937),"")</f>
        <v/>
      </c>
      <c r="Z502" s="66" t="s">
        <v>48</v>
      </c>
      <c r="AA502" s="67" t="s">
        <v>48</v>
      </c>
      <c r="AE502" s="77"/>
      <c r="BB502" s="366" t="s">
        <v>67</v>
      </c>
      <c r="BL502" s="77">
        <f t="shared" si="90"/>
        <v>0</v>
      </c>
      <c r="BM502" s="77">
        <f t="shared" si="91"/>
        <v>0</v>
      </c>
      <c r="BN502" s="77">
        <f t="shared" si="92"/>
        <v>0</v>
      </c>
      <c r="BO502" s="77">
        <f t="shared" si="93"/>
        <v>0</v>
      </c>
    </row>
    <row r="503" spans="1:67" ht="27" customHeight="1" x14ac:dyDescent="0.25">
      <c r="A503" s="61" t="s">
        <v>714</v>
      </c>
      <c r="B503" s="61" t="s">
        <v>715</v>
      </c>
      <c r="C503" s="35">
        <v>4301011190</v>
      </c>
      <c r="D503" s="422">
        <v>4607091389098</v>
      </c>
      <c r="E503" s="422"/>
      <c r="F503" s="60">
        <v>0.4</v>
      </c>
      <c r="G503" s="36">
        <v>6</v>
      </c>
      <c r="H503" s="60">
        <v>2.4</v>
      </c>
      <c r="I503" s="60">
        <v>2.6</v>
      </c>
      <c r="J503" s="36">
        <v>156</v>
      </c>
      <c r="K503" s="36" t="s">
        <v>81</v>
      </c>
      <c r="L503" s="37" t="s">
        <v>140</v>
      </c>
      <c r="M503" s="37"/>
      <c r="N503" s="36">
        <v>50</v>
      </c>
      <c r="O503" s="4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24"/>
      <c r="Q503" s="424"/>
      <c r="R503" s="424"/>
      <c r="S503" s="425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88"/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7" t="s">
        <v>67</v>
      </c>
      <c r="BL503" s="77">
        <f t="shared" si="90"/>
        <v>0</v>
      </c>
      <c r="BM503" s="77">
        <f t="shared" si="91"/>
        <v>0</v>
      </c>
      <c r="BN503" s="77">
        <f t="shared" si="92"/>
        <v>0</v>
      </c>
      <c r="BO503" s="77">
        <f t="shared" si="93"/>
        <v>0</v>
      </c>
    </row>
    <row r="504" spans="1:67" ht="27" customHeight="1" x14ac:dyDescent="0.25">
      <c r="A504" s="61" t="s">
        <v>716</v>
      </c>
      <c r="B504" s="61" t="s">
        <v>717</v>
      </c>
      <c r="C504" s="35">
        <v>4301011784</v>
      </c>
      <c r="D504" s="422">
        <v>4607091389982</v>
      </c>
      <c r="E504" s="422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81</v>
      </c>
      <c r="L504" s="37" t="s">
        <v>121</v>
      </c>
      <c r="M504" s="37"/>
      <c r="N504" s="36">
        <v>60</v>
      </c>
      <c r="O504" s="4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24"/>
      <c r="Q504" s="424"/>
      <c r="R504" s="424"/>
      <c r="S504" s="425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88"/>
        <v>0</v>
      </c>
      <c r="Y504" s="40" t="str">
        <f>IFERROR(IF(X504=0,"",ROUNDUP(X504/H504,0)*0.00937),"")</f>
        <v/>
      </c>
      <c r="Z504" s="66" t="s">
        <v>48</v>
      </c>
      <c r="AA504" s="67" t="s">
        <v>48</v>
      </c>
      <c r="AE504" s="77"/>
      <c r="BB504" s="368" t="s">
        <v>67</v>
      </c>
      <c r="BL504" s="77">
        <f t="shared" si="90"/>
        <v>0</v>
      </c>
      <c r="BM504" s="77">
        <f t="shared" si="91"/>
        <v>0</v>
      </c>
      <c r="BN504" s="77">
        <f t="shared" si="92"/>
        <v>0</v>
      </c>
      <c r="BO504" s="77">
        <f t="shared" si="93"/>
        <v>0</v>
      </c>
    </row>
    <row r="505" spans="1:67" x14ac:dyDescent="0.2">
      <c r="A505" s="412"/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3"/>
      <c r="O505" s="409" t="s">
        <v>43</v>
      </c>
      <c r="P505" s="410"/>
      <c r="Q505" s="410"/>
      <c r="R505" s="410"/>
      <c r="S505" s="410"/>
      <c r="T505" s="410"/>
      <c r="U505" s="411"/>
      <c r="V505" s="41" t="s">
        <v>42</v>
      </c>
      <c r="W505" s="42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104.16666666666666</v>
      </c>
      <c r="X505" s="42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104.99999999999999</v>
      </c>
      <c r="Y505" s="42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1.2558</v>
      </c>
      <c r="Z505" s="65"/>
      <c r="AA505" s="65"/>
    </row>
    <row r="506" spans="1:67" x14ac:dyDescent="0.2">
      <c r="A506" s="412"/>
      <c r="B506" s="412"/>
      <c r="C506" s="412"/>
      <c r="D506" s="412"/>
      <c r="E506" s="412"/>
      <c r="F506" s="412"/>
      <c r="G506" s="412"/>
      <c r="H506" s="412"/>
      <c r="I506" s="412"/>
      <c r="J506" s="412"/>
      <c r="K506" s="412"/>
      <c r="L506" s="412"/>
      <c r="M506" s="412"/>
      <c r="N506" s="413"/>
      <c r="O506" s="409" t="s">
        <v>43</v>
      </c>
      <c r="P506" s="410"/>
      <c r="Q506" s="410"/>
      <c r="R506" s="410"/>
      <c r="S506" s="410"/>
      <c r="T506" s="410"/>
      <c r="U506" s="411"/>
      <c r="V506" s="41" t="s">
        <v>0</v>
      </c>
      <c r="W506" s="42">
        <f>IFERROR(SUM(W493:W504),"0")</f>
        <v>550</v>
      </c>
      <c r="X506" s="42">
        <f>IFERROR(SUM(X493:X504),"0")</f>
        <v>554.4</v>
      </c>
      <c r="Y506" s="41"/>
      <c r="Z506" s="65"/>
      <c r="AA506" s="65"/>
    </row>
    <row r="507" spans="1:67" ht="14.25" customHeight="1" x14ac:dyDescent="0.25">
      <c r="A507" s="429" t="s">
        <v>118</v>
      </c>
      <c r="B507" s="429"/>
      <c r="C507" s="429"/>
      <c r="D507" s="429"/>
      <c r="E507" s="429"/>
      <c r="F507" s="429"/>
      <c r="G507" s="429"/>
      <c r="H507" s="429"/>
      <c r="I507" s="429"/>
      <c r="J507" s="429"/>
      <c r="K507" s="429"/>
      <c r="L507" s="429"/>
      <c r="M507" s="429"/>
      <c r="N507" s="429"/>
      <c r="O507" s="429"/>
      <c r="P507" s="429"/>
      <c r="Q507" s="429"/>
      <c r="R507" s="429"/>
      <c r="S507" s="429"/>
      <c r="T507" s="429"/>
      <c r="U507" s="429"/>
      <c r="V507" s="429"/>
      <c r="W507" s="429"/>
      <c r="X507" s="429"/>
      <c r="Y507" s="429"/>
      <c r="Z507" s="64"/>
      <c r="AA507" s="64"/>
    </row>
    <row r="508" spans="1:67" ht="16.5" customHeight="1" x14ac:dyDescent="0.25">
      <c r="A508" s="61" t="s">
        <v>718</v>
      </c>
      <c r="B508" s="61" t="s">
        <v>719</v>
      </c>
      <c r="C508" s="35">
        <v>4301020222</v>
      </c>
      <c r="D508" s="422">
        <v>4607091388930</v>
      </c>
      <c r="E508" s="422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122</v>
      </c>
      <c r="L508" s="37" t="s">
        <v>121</v>
      </c>
      <c r="M508" s="37"/>
      <c r="N508" s="36">
        <v>55</v>
      </c>
      <c r="O508" s="4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24"/>
      <c r="Q508" s="424"/>
      <c r="R508" s="424"/>
      <c r="S508" s="425"/>
      <c r="T508" s="38" t="s">
        <v>48</v>
      </c>
      <c r="U508" s="38" t="s">
        <v>48</v>
      </c>
      <c r="V508" s="39" t="s">
        <v>0</v>
      </c>
      <c r="W508" s="57">
        <v>300</v>
      </c>
      <c r="X508" s="54">
        <f>IFERROR(IF(W508="",0,CEILING((W508/$H508),1)*$H508),"")</f>
        <v>300.96000000000004</v>
      </c>
      <c r="Y508" s="40">
        <f>IFERROR(IF(X508=0,"",ROUNDUP(X508/H508,0)*0.01196),"")</f>
        <v>0.68171999999999999</v>
      </c>
      <c r="Z508" s="66" t="s">
        <v>48</v>
      </c>
      <c r="AA508" s="67" t="s">
        <v>48</v>
      </c>
      <c r="AE508" s="77"/>
      <c r="BB508" s="369" t="s">
        <v>67</v>
      </c>
      <c r="BL508" s="77">
        <f>IFERROR(W508*I508/H508,"0")</f>
        <v>320.45454545454544</v>
      </c>
      <c r="BM508" s="77">
        <f>IFERROR(X508*I508/H508,"0")</f>
        <v>321.48</v>
      </c>
      <c r="BN508" s="77">
        <f>IFERROR(1/J508*(W508/H508),"0")</f>
        <v>0.54632867132867136</v>
      </c>
      <c r="BO508" s="77">
        <f>IFERROR(1/J508*(X508/H508),"0")</f>
        <v>0.54807692307692313</v>
      </c>
    </row>
    <row r="509" spans="1:67" ht="16.5" customHeight="1" x14ac:dyDescent="0.25">
      <c r="A509" s="61" t="s">
        <v>720</v>
      </c>
      <c r="B509" s="61" t="s">
        <v>721</v>
      </c>
      <c r="C509" s="35">
        <v>4301020206</v>
      </c>
      <c r="D509" s="422">
        <v>4680115880054</v>
      </c>
      <c r="E509" s="422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81</v>
      </c>
      <c r="L509" s="37" t="s">
        <v>121</v>
      </c>
      <c r="M509" s="37"/>
      <c r="N509" s="36">
        <v>55</v>
      </c>
      <c r="O509" s="4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24"/>
      <c r="Q509" s="424"/>
      <c r="R509" s="424"/>
      <c r="S509" s="42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IFERROR(IF(X509=0,"",ROUNDUP(X509/H509,0)*0.00937),"")</f>
        <v/>
      </c>
      <c r="Z509" s="66" t="s">
        <v>48</v>
      </c>
      <c r="AA509" s="67" t="s">
        <v>48</v>
      </c>
      <c r="AE509" s="77"/>
      <c r="BB509" s="370" t="s">
        <v>67</v>
      </c>
      <c r="BL509" s="77">
        <f>IFERROR(W509*I509/H509,"0")</f>
        <v>0</v>
      </c>
      <c r="BM509" s="77">
        <f>IFERROR(X509*I509/H509,"0")</f>
        <v>0</v>
      </c>
      <c r="BN509" s="77">
        <f>IFERROR(1/J509*(W509/H509),"0")</f>
        <v>0</v>
      </c>
      <c r="BO509" s="77">
        <f>IFERROR(1/J509*(X509/H509),"0")</f>
        <v>0</v>
      </c>
    </row>
    <row r="510" spans="1:67" x14ac:dyDescent="0.2">
      <c r="A510" s="412"/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3"/>
      <c r="O510" s="409" t="s">
        <v>43</v>
      </c>
      <c r="P510" s="410"/>
      <c r="Q510" s="410"/>
      <c r="R510" s="410"/>
      <c r="S510" s="410"/>
      <c r="T510" s="410"/>
      <c r="U510" s="411"/>
      <c r="V510" s="41" t="s">
        <v>42</v>
      </c>
      <c r="W510" s="42">
        <f>IFERROR(W508/H508,"0")+IFERROR(W509/H509,"0")</f>
        <v>56.818181818181813</v>
      </c>
      <c r="X510" s="42">
        <f>IFERROR(X508/H508,"0")+IFERROR(X509/H509,"0")</f>
        <v>57.000000000000007</v>
      </c>
      <c r="Y510" s="42">
        <f>IFERROR(IF(Y508="",0,Y508),"0")+IFERROR(IF(Y509="",0,Y509),"0")</f>
        <v>0.68171999999999999</v>
      </c>
      <c r="Z510" s="65"/>
      <c r="AA510" s="65"/>
    </row>
    <row r="511" spans="1:67" x14ac:dyDescent="0.2">
      <c r="A511" s="412"/>
      <c r="B511" s="412"/>
      <c r="C511" s="412"/>
      <c r="D511" s="412"/>
      <c r="E511" s="412"/>
      <c r="F511" s="412"/>
      <c r="G511" s="412"/>
      <c r="H511" s="412"/>
      <c r="I511" s="412"/>
      <c r="J511" s="412"/>
      <c r="K511" s="412"/>
      <c r="L511" s="412"/>
      <c r="M511" s="412"/>
      <c r="N511" s="413"/>
      <c r="O511" s="409" t="s">
        <v>43</v>
      </c>
      <c r="P511" s="410"/>
      <c r="Q511" s="410"/>
      <c r="R511" s="410"/>
      <c r="S511" s="410"/>
      <c r="T511" s="410"/>
      <c r="U511" s="411"/>
      <c r="V511" s="41" t="s">
        <v>0</v>
      </c>
      <c r="W511" s="42">
        <f>IFERROR(SUM(W508:W509),"0")</f>
        <v>300</v>
      </c>
      <c r="X511" s="42">
        <f>IFERROR(SUM(X508:X509),"0")</f>
        <v>300.96000000000004</v>
      </c>
      <c r="Y511" s="41"/>
      <c r="Z511" s="65"/>
      <c r="AA511" s="65"/>
    </row>
    <row r="512" spans="1:67" ht="14.25" customHeight="1" x14ac:dyDescent="0.25">
      <c r="A512" s="429" t="s">
        <v>77</v>
      </c>
      <c r="B512" s="429"/>
      <c r="C512" s="429"/>
      <c r="D512" s="429"/>
      <c r="E512" s="429"/>
      <c r="F512" s="429"/>
      <c r="G512" s="429"/>
      <c r="H512" s="429"/>
      <c r="I512" s="429"/>
      <c r="J512" s="429"/>
      <c r="K512" s="429"/>
      <c r="L512" s="429"/>
      <c r="M512" s="429"/>
      <c r="N512" s="429"/>
      <c r="O512" s="429"/>
      <c r="P512" s="429"/>
      <c r="Q512" s="429"/>
      <c r="R512" s="429"/>
      <c r="S512" s="429"/>
      <c r="T512" s="429"/>
      <c r="U512" s="429"/>
      <c r="V512" s="429"/>
      <c r="W512" s="429"/>
      <c r="X512" s="429"/>
      <c r="Y512" s="429"/>
      <c r="Z512" s="64"/>
      <c r="AA512" s="64"/>
    </row>
    <row r="513" spans="1:67" ht="27" customHeight="1" x14ac:dyDescent="0.25">
      <c r="A513" s="61" t="s">
        <v>722</v>
      </c>
      <c r="B513" s="61" t="s">
        <v>723</v>
      </c>
      <c r="C513" s="35">
        <v>4301031252</v>
      </c>
      <c r="D513" s="422">
        <v>4680115883116</v>
      </c>
      <c r="E513" s="422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122</v>
      </c>
      <c r="L513" s="37" t="s">
        <v>121</v>
      </c>
      <c r="M513" s="37"/>
      <c r="N513" s="36">
        <v>60</v>
      </c>
      <c r="O513" s="4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24"/>
      <c r="Q513" s="424"/>
      <c r="R513" s="424"/>
      <c r="S513" s="425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18" si="94">IFERROR(IF(W513="",0,CEILING((W513/$H513),1)*$H513),"")</f>
        <v>0</v>
      </c>
      <c r="Y513" s="40" t="str">
        <f>IFERROR(IF(X513=0,"",ROUNDUP(X513/H513,0)*0.01196),"")</f>
        <v/>
      </c>
      <c r="Z513" s="66" t="s">
        <v>48</v>
      </c>
      <c r="AA513" s="67" t="s">
        <v>48</v>
      </c>
      <c r="AE513" s="77"/>
      <c r="BB513" s="371" t="s">
        <v>67</v>
      </c>
      <c r="BL513" s="77">
        <f t="shared" ref="BL513:BL518" si="95">IFERROR(W513*I513/H513,"0")</f>
        <v>0</v>
      </c>
      <c r="BM513" s="77">
        <f t="shared" ref="BM513:BM518" si="96">IFERROR(X513*I513/H513,"0")</f>
        <v>0</v>
      </c>
      <c r="BN513" s="77">
        <f t="shared" ref="BN513:BN518" si="97">IFERROR(1/J513*(W513/H513),"0")</f>
        <v>0</v>
      </c>
      <c r="BO513" s="77">
        <f t="shared" ref="BO513:BO518" si="98">IFERROR(1/J513*(X513/H513),"0")</f>
        <v>0</v>
      </c>
    </row>
    <row r="514" spans="1:67" ht="27" customHeight="1" x14ac:dyDescent="0.25">
      <c r="A514" s="61" t="s">
        <v>724</v>
      </c>
      <c r="B514" s="61" t="s">
        <v>725</v>
      </c>
      <c r="C514" s="35">
        <v>4301031248</v>
      </c>
      <c r="D514" s="422">
        <v>4680115883093</v>
      </c>
      <c r="E514" s="422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122</v>
      </c>
      <c r="L514" s="37" t="s">
        <v>80</v>
      </c>
      <c r="M514" s="37"/>
      <c r="N514" s="36">
        <v>60</v>
      </c>
      <c r="O514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24"/>
      <c r="Q514" s="424"/>
      <c r="R514" s="424"/>
      <c r="S514" s="425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4"/>
        <v>0</v>
      </c>
      <c r="Y514" s="40" t="str">
        <f>IFERROR(IF(X514=0,"",ROUNDUP(X514/H514,0)*0.01196),"")</f>
        <v/>
      </c>
      <c r="Z514" s="66" t="s">
        <v>48</v>
      </c>
      <c r="AA514" s="67" t="s">
        <v>48</v>
      </c>
      <c r="AE514" s="77"/>
      <c r="BB514" s="372" t="s">
        <v>67</v>
      </c>
      <c r="BL514" s="77">
        <f t="shared" si="95"/>
        <v>0</v>
      </c>
      <c r="BM514" s="77">
        <f t="shared" si="96"/>
        <v>0</v>
      </c>
      <c r="BN514" s="77">
        <f t="shared" si="97"/>
        <v>0</v>
      </c>
      <c r="BO514" s="77">
        <f t="shared" si="98"/>
        <v>0</v>
      </c>
    </row>
    <row r="515" spans="1:67" ht="27" customHeight="1" x14ac:dyDescent="0.25">
      <c r="A515" s="61" t="s">
        <v>726</v>
      </c>
      <c r="B515" s="61" t="s">
        <v>727</v>
      </c>
      <c r="C515" s="35">
        <v>4301031250</v>
      </c>
      <c r="D515" s="422">
        <v>4680115883109</v>
      </c>
      <c r="E515" s="422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122</v>
      </c>
      <c r="L515" s="37" t="s">
        <v>80</v>
      </c>
      <c r="M515" s="37"/>
      <c r="N515" s="36">
        <v>60</v>
      </c>
      <c r="O515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24"/>
      <c r="Q515" s="424"/>
      <c r="R515" s="424"/>
      <c r="S515" s="425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4"/>
        <v>0</v>
      </c>
      <c r="Y515" s="40" t="str">
        <f>IFERROR(IF(X515=0,"",ROUNDUP(X515/H515,0)*0.01196),"")</f>
        <v/>
      </c>
      <c r="Z515" s="66" t="s">
        <v>48</v>
      </c>
      <c r="AA515" s="67" t="s">
        <v>48</v>
      </c>
      <c r="AE515" s="77"/>
      <c r="BB515" s="373" t="s">
        <v>67</v>
      </c>
      <c r="BL515" s="77">
        <f t="shared" si="95"/>
        <v>0</v>
      </c>
      <c r="BM515" s="77">
        <f t="shared" si="96"/>
        <v>0</v>
      </c>
      <c r="BN515" s="77">
        <f t="shared" si="97"/>
        <v>0</v>
      </c>
      <c r="BO515" s="77">
        <f t="shared" si="98"/>
        <v>0</v>
      </c>
    </row>
    <row r="516" spans="1:67" ht="27" customHeight="1" x14ac:dyDescent="0.25">
      <c r="A516" s="61" t="s">
        <v>728</v>
      </c>
      <c r="B516" s="61" t="s">
        <v>729</v>
      </c>
      <c r="C516" s="35">
        <v>4301031249</v>
      </c>
      <c r="D516" s="422">
        <v>4680115882072</v>
      </c>
      <c r="E516" s="422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81</v>
      </c>
      <c r="L516" s="37" t="s">
        <v>121</v>
      </c>
      <c r="M516" s="37"/>
      <c r="N516" s="36">
        <v>60</v>
      </c>
      <c r="O516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24"/>
      <c r="Q516" s="424"/>
      <c r="R516" s="424"/>
      <c r="S516" s="425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4"/>
        <v>0</v>
      </c>
      <c r="Y516" s="40" t="str">
        <f>IFERROR(IF(X516=0,"",ROUNDUP(X516/H516,0)*0.00937),"")</f>
        <v/>
      </c>
      <c r="Z516" s="66" t="s">
        <v>48</v>
      </c>
      <c r="AA516" s="67" t="s">
        <v>48</v>
      </c>
      <c r="AE516" s="77"/>
      <c r="BB516" s="374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4301031251</v>
      </c>
      <c r="D517" s="422">
        <v>4680115882102</v>
      </c>
      <c r="E517" s="422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81</v>
      </c>
      <c r="L517" s="37" t="s">
        <v>80</v>
      </c>
      <c r="M517" s="37"/>
      <c r="N517" s="36">
        <v>60</v>
      </c>
      <c r="O517" s="4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24"/>
      <c r="Q517" s="424"/>
      <c r="R517" s="424"/>
      <c r="S517" s="425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4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5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732</v>
      </c>
      <c r="B518" s="61" t="s">
        <v>733</v>
      </c>
      <c r="C518" s="35">
        <v>4301031253</v>
      </c>
      <c r="D518" s="422">
        <v>4680115882096</v>
      </c>
      <c r="E518" s="422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81</v>
      </c>
      <c r="L518" s="37" t="s">
        <v>80</v>
      </c>
      <c r="M518" s="37"/>
      <c r="N518" s="36">
        <v>60</v>
      </c>
      <c r="O518" s="4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24"/>
      <c r="Q518" s="424"/>
      <c r="R518" s="424"/>
      <c r="S518" s="425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4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6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x14ac:dyDescent="0.2">
      <c r="A519" s="412"/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3"/>
      <c r="O519" s="409" t="s">
        <v>43</v>
      </c>
      <c r="P519" s="410"/>
      <c r="Q519" s="410"/>
      <c r="R519" s="410"/>
      <c r="S519" s="410"/>
      <c r="T519" s="410"/>
      <c r="U519" s="411"/>
      <c r="V519" s="41" t="s">
        <v>42</v>
      </c>
      <c r="W519" s="42">
        <f>IFERROR(W513/H513,"0")+IFERROR(W514/H514,"0")+IFERROR(W515/H515,"0")+IFERROR(W516/H516,"0")+IFERROR(W517/H517,"0")+IFERROR(W518/H518,"0")</f>
        <v>0</v>
      </c>
      <c r="X519" s="42">
        <f>IFERROR(X513/H513,"0")+IFERROR(X514/H514,"0")+IFERROR(X515/H515,"0")+IFERROR(X516/H516,"0")+IFERROR(X517/H517,"0")+IFERROR(X518/H518,"0")</f>
        <v>0</v>
      </c>
      <c r="Y519" s="42">
        <f>IFERROR(IF(Y513="",0,Y513),"0")+IFERROR(IF(Y514="",0,Y514),"0")+IFERROR(IF(Y515="",0,Y515),"0")+IFERROR(IF(Y516="",0,Y516),"0")+IFERROR(IF(Y517="",0,Y517),"0")+IFERROR(IF(Y518="",0,Y518),"0")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x14ac:dyDescent="0.2">
      <c r="A520" s="412"/>
      <c r="B520" s="412"/>
      <c r="C520" s="412"/>
      <c r="D520" s="412"/>
      <c r="E520" s="412"/>
      <c r="F520" s="412"/>
      <c r="G520" s="412"/>
      <c r="H520" s="412"/>
      <c r="I520" s="412"/>
      <c r="J520" s="412"/>
      <c r="K520" s="412"/>
      <c r="L520" s="412"/>
      <c r="M520" s="412"/>
      <c r="N520" s="413"/>
      <c r="O520" s="409" t="s">
        <v>43</v>
      </c>
      <c r="P520" s="410"/>
      <c r="Q520" s="410"/>
      <c r="R520" s="410"/>
      <c r="S520" s="410"/>
      <c r="T520" s="410"/>
      <c r="U520" s="411"/>
      <c r="V520" s="41" t="s">
        <v>0</v>
      </c>
      <c r="W520" s="42">
        <f>IFERROR(SUM(W513:W518),"0")</f>
        <v>0</v>
      </c>
      <c r="X520" s="42">
        <f>IFERROR(SUM(X513:X518),"0")</f>
        <v>0</v>
      </c>
      <c r="Y520" s="41"/>
      <c r="Z520" s="65"/>
      <c r="AA520" s="65"/>
    </row>
    <row r="521" spans="1:67" ht="14.25" customHeight="1" x14ac:dyDescent="0.25">
      <c r="A521" s="429" t="s">
        <v>85</v>
      </c>
      <c r="B521" s="429"/>
      <c r="C521" s="429"/>
      <c r="D521" s="429"/>
      <c r="E521" s="429"/>
      <c r="F521" s="429"/>
      <c r="G521" s="429"/>
      <c r="H521" s="429"/>
      <c r="I521" s="429"/>
      <c r="J521" s="429"/>
      <c r="K521" s="429"/>
      <c r="L521" s="429"/>
      <c r="M521" s="429"/>
      <c r="N521" s="429"/>
      <c r="O521" s="429"/>
      <c r="P521" s="429"/>
      <c r="Q521" s="429"/>
      <c r="R521" s="429"/>
      <c r="S521" s="429"/>
      <c r="T521" s="429"/>
      <c r="U521" s="429"/>
      <c r="V521" s="429"/>
      <c r="W521" s="429"/>
      <c r="X521" s="429"/>
      <c r="Y521" s="429"/>
      <c r="Z521" s="64"/>
      <c r="AA521" s="64"/>
    </row>
    <row r="522" spans="1:67" ht="16.5" customHeight="1" x14ac:dyDescent="0.25">
      <c r="A522" s="61" t="s">
        <v>734</v>
      </c>
      <c r="B522" s="61" t="s">
        <v>735</v>
      </c>
      <c r="C522" s="35">
        <v>4301051230</v>
      </c>
      <c r="D522" s="422">
        <v>4607091383409</v>
      </c>
      <c r="E522" s="422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122</v>
      </c>
      <c r="L522" s="37" t="s">
        <v>80</v>
      </c>
      <c r="M522" s="37"/>
      <c r="N522" s="36">
        <v>45</v>
      </c>
      <c r="O522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24"/>
      <c r="Q522" s="424"/>
      <c r="R522" s="424"/>
      <c r="S522" s="425"/>
      <c r="T522" s="38" t="s">
        <v>48</v>
      </c>
      <c r="U522" s="38" t="s">
        <v>48</v>
      </c>
      <c r="V522" s="39" t="s">
        <v>0</v>
      </c>
      <c r="W522" s="57">
        <v>0</v>
      </c>
      <c r="X522" s="54">
        <f>IFERROR(IF(W522="",0,CEILING((W522/$H522),1)*$H522),"")</f>
        <v>0</v>
      </c>
      <c r="Y522" s="40" t="str">
        <f>IFERROR(IF(X522=0,"",ROUNDUP(X522/H522,0)*0.02175),"")</f>
        <v/>
      </c>
      <c r="Z522" s="66" t="s">
        <v>48</v>
      </c>
      <c r="AA522" s="67" t="s">
        <v>48</v>
      </c>
      <c r="AE522" s="77"/>
      <c r="BB522" s="377" t="s">
        <v>67</v>
      </c>
      <c r="BL522" s="77">
        <f>IFERROR(W522*I522/H522,"0")</f>
        <v>0</v>
      </c>
      <c r="BM522" s="77">
        <f>IFERROR(X522*I522/H522,"0")</f>
        <v>0</v>
      </c>
      <c r="BN522" s="77">
        <f>IFERROR(1/J522*(W522/H522),"0")</f>
        <v>0</v>
      </c>
      <c r="BO522" s="77">
        <f>IFERROR(1/J522*(X522/H522),"0")</f>
        <v>0</v>
      </c>
    </row>
    <row r="523" spans="1:67" ht="16.5" customHeight="1" x14ac:dyDescent="0.25">
      <c r="A523" s="61" t="s">
        <v>736</v>
      </c>
      <c r="B523" s="61" t="s">
        <v>737</v>
      </c>
      <c r="C523" s="35">
        <v>4301051231</v>
      </c>
      <c r="D523" s="422">
        <v>4607091383416</v>
      </c>
      <c r="E523" s="422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122</v>
      </c>
      <c r="L523" s="37" t="s">
        <v>80</v>
      </c>
      <c r="M523" s="37"/>
      <c r="N523" s="36">
        <v>45</v>
      </c>
      <c r="O523" s="4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24"/>
      <c r="Q523" s="424"/>
      <c r="R523" s="424"/>
      <c r="S523" s="425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8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27" customHeight="1" x14ac:dyDescent="0.25">
      <c r="A524" s="61" t="s">
        <v>738</v>
      </c>
      <c r="B524" s="61" t="s">
        <v>739</v>
      </c>
      <c r="C524" s="35">
        <v>4301051058</v>
      </c>
      <c r="D524" s="422">
        <v>4680115883536</v>
      </c>
      <c r="E524" s="422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81</v>
      </c>
      <c r="L524" s="37" t="s">
        <v>80</v>
      </c>
      <c r="M524" s="37"/>
      <c r="N524" s="36">
        <v>45</v>
      </c>
      <c r="O524" s="4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24"/>
      <c r="Q524" s="424"/>
      <c r="R524" s="424"/>
      <c r="S524" s="42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9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x14ac:dyDescent="0.2">
      <c r="A525" s="412"/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3"/>
      <c r="O525" s="409" t="s">
        <v>43</v>
      </c>
      <c r="P525" s="410"/>
      <c r="Q525" s="410"/>
      <c r="R525" s="410"/>
      <c r="S525" s="410"/>
      <c r="T525" s="410"/>
      <c r="U525" s="411"/>
      <c r="V525" s="41" t="s">
        <v>42</v>
      </c>
      <c r="W525" s="42">
        <f>IFERROR(W522/H522,"0")+IFERROR(W523/H523,"0")+IFERROR(W524/H524,"0")</f>
        <v>0</v>
      </c>
      <c r="X525" s="42">
        <f>IFERROR(X522/H522,"0")+IFERROR(X523/H523,"0")+IFERROR(X524/H524,"0")</f>
        <v>0</v>
      </c>
      <c r="Y525" s="42">
        <f>IFERROR(IF(Y522="",0,Y522),"0")+IFERROR(IF(Y523="",0,Y523),"0")+IFERROR(IF(Y524="",0,Y524),"0")</f>
        <v>0</v>
      </c>
      <c r="Z525" s="65"/>
      <c r="AA525" s="65"/>
    </row>
    <row r="526" spans="1:67" x14ac:dyDescent="0.2">
      <c r="A526" s="412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3"/>
      <c r="O526" s="409" t="s">
        <v>43</v>
      </c>
      <c r="P526" s="410"/>
      <c r="Q526" s="410"/>
      <c r="R526" s="410"/>
      <c r="S526" s="410"/>
      <c r="T526" s="410"/>
      <c r="U526" s="411"/>
      <c r="V526" s="41" t="s">
        <v>0</v>
      </c>
      <c r="W526" s="42">
        <f>IFERROR(SUM(W522:W524),"0")</f>
        <v>0</v>
      </c>
      <c r="X526" s="42">
        <f>IFERROR(SUM(X522:X524),"0")</f>
        <v>0</v>
      </c>
      <c r="Y526" s="41"/>
      <c r="Z526" s="65"/>
      <c r="AA526" s="65"/>
    </row>
    <row r="527" spans="1:67" ht="14.25" customHeight="1" x14ac:dyDescent="0.25">
      <c r="A527" s="429" t="s">
        <v>230</v>
      </c>
      <c r="B527" s="429"/>
      <c r="C527" s="429"/>
      <c r="D527" s="429"/>
      <c r="E527" s="429"/>
      <c r="F527" s="429"/>
      <c r="G527" s="429"/>
      <c r="H527" s="429"/>
      <c r="I527" s="429"/>
      <c r="J527" s="429"/>
      <c r="K527" s="429"/>
      <c r="L527" s="429"/>
      <c r="M527" s="429"/>
      <c r="N527" s="429"/>
      <c r="O527" s="429"/>
      <c r="P527" s="429"/>
      <c r="Q527" s="429"/>
      <c r="R527" s="429"/>
      <c r="S527" s="429"/>
      <c r="T527" s="429"/>
      <c r="U527" s="429"/>
      <c r="V527" s="429"/>
      <c r="W527" s="429"/>
      <c r="X527" s="429"/>
      <c r="Y527" s="429"/>
      <c r="Z527" s="64"/>
      <c r="AA527" s="64"/>
    </row>
    <row r="528" spans="1:67" ht="16.5" customHeight="1" x14ac:dyDescent="0.25">
      <c r="A528" s="61" t="s">
        <v>740</v>
      </c>
      <c r="B528" s="61" t="s">
        <v>741</v>
      </c>
      <c r="C528" s="35">
        <v>4301060363</v>
      </c>
      <c r="D528" s="422">
        <v>4680115885035</v>
      </c>
      <c r="E528" s="422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122</v>
      </c>
      <c r="L528" s="37" t="s">
        <v>80</v>
      </c>
      <c r="M528" s="37"/>
      <c r="N528" s="36">
        <v>35</v>
      </c>
      <c r="O528" s="4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24"/>
      <c r="Q528" s="424"/>
      <c r="R528" s="424"/>
      <c r="S528" s="425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IFERROR(IF(X528=0,"",ROUNDUP(X528/H528,0)*0.01196),"")</f>
        <v/>
      </c>
      <c r="Z528" s="66" t="s">
        <v>48</v>
      </c>
      <c r="AA528" s="67" t="s">
        <v>48</v>
      </c>
      <c r="AE528" s="77"/>
      <c r="BB528" s="38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12"/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3"/>
      <c r="O529" s="409" t="s">
        <v>43</v>
      </c>
      <c r="P529" s="410"/>
      <c r="Q529" s="410"/>
      <c r="R529" s="410"/>
      <c r="S529" s="410"/>
      <c r="T529" s="410"/>
      <c r="U529" s="411"/>
      <c r="V529" s="41" t="s">
        <v>42</v>
      </c>
      <c r="W529" s="42">
        <f>IFERROR(W528/H528,"0")</f>
        <v>0</v>
      </c>
      <c r="X529" s="42">
        <f>IFERROR(X528/H528,"0")</f>
        <v>0</v>
      </c>
      <c r="Y529" s="42">
        <f>IFERROR(IF(Y528="",0,Y528),"0")</f>
        <v>0</v>
      </c>
      <c r="Z529" s="65"/>
      <c r="AA529" s="65"/>
    </row>
    <row r="530" spans="1:67" x14ac:dyDescent="0.2">
      <c r="A530" s="412"/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3"/>
      <c r="O530" s="409" t="s">
        <v>43</v>
      </c>
      <c r="P530" s="410"/>
      <c r="Q530" s="410"/>
      <c r="R530" s="410"/>
      <c r="S530" s="410"/>
      <c r="T530" s="410"/>
      <c r="U530" s="411"/>
      <c r="V530" s="41" t="s">
        <v>0</v>
      </c>
      <c r="W530" s="42">
        <f>IFERROR(SUM(W528:W528),"0")</f>
        <v>0</v>
      </c>
      <c r="X530" s="42">
        <f>IFERROR(SUM(X528:X528),"0")</f>
        <v>0</v>
      </c>
      <c r="Y530" s="41"/>
      <c r="Z530" s="65"/>
      <c r="AA530" s="65"/>
    </row>
    <row r="531" spans="1:67" ht="27.75" customHeight="1" x14ac:dyDescent="0.2">
      <c r="A531" s="458" t="s">
        <v>742</v>
      </c>
      <c r="B531" s="458"/>
      <c r="C531" s="458"/>
      <c r="D531" s="458"/>
      <c r="E531" s="458"/>
      <c r="F531" s="458"/>
      <c r="G531" s="458"/>
      <c r="H531" s="458"/>
      <c r="I531" s="458"/>
      <c r="J531" s="458"/>
      <c r="K531" s="458"/>
      <c r="L531" s="458"/>
      <c r="M531" s="458"/>
      <c r="N531" s="458"/>
      <c r="O531" s="458"/>
      <c r="P531" s="458"/>
      <c r="Q531" s="458"/>
      <c r="R531" s="458"/>
      <c r="S531" s="458"/>
      <c r="T531" s="458"/>
      <c r="U531" s="458"/>
      <c r="V531" s="458"/>
      <c r="W531" s="458"/>
      <c r="X531" s="458"/>
      <c r="Y531" s="458"/>
      <c r="Z531" s="53"/>
      <c r="AA531" s="53"/>
    </row>
    <row r="532" spans="1:67" ht="16.5" customHeight="1" x14ac:dyDescent="0.25">
      <c r="A532" s="459" t="s">
        <v>742</v>
      </c>
      <c r="B532" s="459"/>
      <c r="C532" s="459"/>
      <c r="D532" s="459"/>
      <c r="E532" s="459"/>
      <c r="F532" s="459"/>
      <c r="G532" s="459"/>
      <c r="H532" s="459"/>
      <c r="I532" s="459"/>
      <c r="J532" s="459"/>
      <c r="K532" s="459"/>
      <c r="L532" s="459"/>
      <c r="M532" s="459"/>
      <c r="N532" s="459"/>
      <c r="O532" s="459"/>
      <c r="P532" s="459"/>
      <c r="Q532" s="459"/>
      <c r="R532" s="459"/>
      <c r="S532" s="459"/>
      <c r="T532" s="459"/>
      <c r="U532" s="459"/>
      <c r="V532" s="459"/>
      <c r="W532" s="459"/>
      <c r="X532" s="459"/>
      <c r="Y532" s="459"/>
      <c r="Z532" s="63"/>
      <c r="AA532" s="63"/>
    </row>
    <row r="533" spans="1:67" ht="14.25" customHeight="1" x14ac:dyDescent="0.25">
      <c r="A533" s="429" t="s">
        <v>126</v>
      </c>
      <c r="B533" s="429"/>
      <c r="C533" s="429"/>
      <c r="D533" s="429"/>
      <c r="E533" s="429"/>
      <c r="F533" s="429"/>
      <c r="G533" s="429"/>
      <c r="H533" s="429"/>
      <c r="I533" s="429"/>
      <c r="J533" s="429"/>
      <c r="K533" s="429"/>
      <c r="L533" s="429"/>
      <c r="M533" s="429"/>
      <c r="N533" s="429"/>
      <c r="O533" s="429"/>
      <c r="P533" s="429"/>
      <c r="Q533" s="429"/>
      <c r="R533" s="429"/>
      <c r="S533" s="429"/>
      <c r="T533" s="429"/>
      <c r="U533" s="429"/>
      <c r="V533" s="429"/>
      <c r="W533" s="429"/>
      <c r="X533" s="429"/>
      <c r="Y533" s="429"/>
      <c r="Z533" s="64"/>
      <c r="AA533" s="64"/>
    </row>
    <row r="534" spans="1:67" ht="27" customHeight="1" x14ac:dyDescent="0.25">
      <c r="A534" s="61" t="s">
        <v>743</v>
      </c>
      <c r="B534" s="61" t="s">
        <v>744</v>
      </c>
      <c r="C534" s="35">
        <v>4301011763</v>
      </c>
      <c r="D534" s="422">
        <v>4640242181011</v>
      </c>
      <c r="E534" s="422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122</v>
      </c>
      <c r="L534" s="37" t="s">
        <v>140</v>
      </c>
      <c r="M534" s="37"/>
      <c r="N534" s="36">
        <v>55</v>
      </c>
      <c r="O534" s="446" t="s">
        <v>745</v>
      </c>
      <c r="P534" s="424"/>
      <c r="Q534" s="424"/>
      <c r="R534" s="424"/>
      <c r="S534" s="425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ref="X534:X542" si="99">IFERROR(IF(W534="",0,CEILING((W534/$H534),1)*$H534),"")</f>
        <v>0</v>
      </c>
      <c r="Y534" s="40" t="str">
        <f t="shared" ref="Y534:Y539" si="100">IFERROR(IF(X534=0,"",ROUNDUP(X534/H534,0)*0.02175),"")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 t="shared" ref="BL534:BL542" si="101">IFERROR(W534*I534/H534,"0")</f>
        <v>0</v>
      </c>
      <c r="BM534" s="77">
        <f t="shared" ref="BM534:BM542" si="102">IFERROR(X534*I534/H534,"0")</f>
        <v>0</v>
      </c>
      <c r="BN534" s="77">
        <f t="shared" ref="BN534:BN542" si="103">IFERROR(1/J534*(W534/H534),"0")</f>
        <v>0</v>
      </c>
      <c r="BO534" s="77">
        <f t="shared" ref="BO534:BO542" si="104">IFERROR(1/J534*(X534/H534),"0")</f>
        <v>0</v>
      </c>
    </row>
    <row r="535" spans="1:67" ht="27" customHeight="1" x14ac:dyDescent="0.25">
      <c r="A535" s="61" t="s">
        <v>746</v>
      </c>
      <c r="B535" s="61" t="s">
        <v>747</v>
      </c>
      <c r="C535" s="35">
        <v>4301011951</v>
      </c>
      <c r="D535" s="422">
        <v>4640242180045</v>
      </c>
      <c r="E535" s="422"/>
      <c r="F535" s="60">
        <v>1.35</v>
      </c>
      <c r="G535" s="36">
        <v>8</v>
      </c>
      <c r="H535" s="60">
        <v>10.8</v>
      </c>
      <c r="I535" s="60">
        <v>11.28</v>
      </c>
      <c r="J535" s="36">
        <v>56</v>
      </c>
      <c r="K535" s="36" t="s">
        <v>122</v>
      </c>
      <c r="L535" s="37" t="s">
        <v>121</v>
      </c>
      <c r="M535" s="37"/>
      <c r="N535" s="36">
        <v>55</v>
      </c>
      <c r="O535" s="447" t="s">
        <v>748</v>
      </c>
      <c r="P535" s="424"/>
      <c r="Q535" s="424"/>
      <c r="R535" s="424"/>
      <c r="S535" s="425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99"/>
        <v>0</v>
      </c>
      <c r="Y535" s="40" t="str">
        <f t="shared" si="100"/>
        <v/>
      </c>
      <c r="Z535" s="66" t="s">
        <v>48</v>
      </c>
      <c r="AA535" s="67" t="s">
        <v>48</v>
      </c>
      <c r="AE535" s="77"/>
      <c r="BB535" s="382" t="s">
        <v>67</v>
      </c>
      <c r="BL535" s="77">
        <f t="shared" si="101"/>
        <v>0</v>
      </c>
      <c r="BM535" s="77">
        <f t="shared" si="102"/>
        <v>0</v>
      </c>
      <c r="BN535" s="77">
        <f t="shared" si="103"/>
        <v>0</v>
      </c>
      <c r="BO535" s="77">
        <f t="shared" si="104"/>
        <v>0</v>
      </c>
    </row>
    <row r="536" spans="1:67" ht="27" customHeight="1" x14ac:dyDescent="0.25">
      <c r="A536" s="61" t="s">
        <v>749</v>
      </c>
      <c r="B536" s="61" t="s">
        <v>750</v>
      </c>
      <c r="C536" s="35">
        <v>4301011585</v>
      </c>
      <c r="D536" s="422">
        <v>4640242180441</v>
      </c>
      <c r="E536" s="422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122</v>
      </c>
      <c r="L536" s="37" t="s">
        <v>121</v>
      </c>
      <c r="M536" s="37"/>
      <c r="N536" s="36">
        <v>50</v>
      </c>
      <c r="O536" s="448" t="s">
        <v>751</v>
      </c>
      <c r="P536" s="424"/>
      <c r="Q536" s="424"/>
      <c r="R536" s="424"/>
      <c r="S536" s="425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99"/>
        <v>0</v>
      </c>
      <c r="Y536" s="40" t="str">
        <f t="shared" si="100"/>
        <v/>
      </c>
      <c r="Z536" s="66" t="s">
        <v>48</v>
      </c>
      <c r="AA536" s="67" t="s">
        <v>48</v>
      </c>
      <c r="AE536" s="77"/>
      <c r="BB536" s="383" t="s">
        <v>67</v>
      </c>
      <c r="BL536" s="77">
        <f t="shared" si="101"/>
        <v>0</v>
      </c>
      <c r="BM536" s="77">
        <f t="shared" si="102"/>
        <v>0</v>
      </c>
      <c r="BN536" s="77">
        <f t="shared" si="103"/>
        <v>0</v>
      </c>
      <c r="BO536" s="77">
        <f t="shared" si="104"/>
        <v>0</v>
      </c>
    </row>
    <row r="537" spans="1:67" ht="27" customHeight="1" x14ac:dyDescent="0.25">
      <c r="A537" s="61" t="s">
        <v>752</v>
      </c>
      <c r="B537" s="61" t="s">
        <v>753</v>
      </c>
      <c r="C537" s="35">
        <v>4301011950</v>
      </c>
      <c r="D537" s="422">
        <v>4640242180601</v>
      </c>
      <c r="E537" s="422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122</v>
      </c>
      <c r="L537" s="37" t="s">
        <v>121</v>
      </c>
      <c r="M537" s="37"/>
      <c r="N537" s="36">
        <v>55</v>
      </c>
      <c r="O537" s="449" t="s">
        <v>754</v>
      </c>
      <c r="P537" s="424"/>
      <c r="Q537" s="424"/>
      <c r="R537" s="424"/>
      <c r="S537" s="425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99"/>
        <v>0</v>
      </c>
      <c r="Y537" s="40" t="str">
        <f t="shared" si="100"/>
        <v/>
      </c>
      <c r="Z537" s="66" t="s">
        <v>48</v>
      </c>
      <c r="AA537" s="67" t="s">
        <v>48</v>
      </c>
      <c r="AE537" s="77"/>
      <c r="BB537" s="384" t="s">
        <v>67</v>
      </c>
      <c r="BL537" s="77">
        <f t="shared" si="101"/>
        <v>0</v>
      </c>
      <c r="BM537" s="77">
        <f t="shared" si="102"/>
        <v>0</v>
      </c>
      <c r="BN537" s="77">
        <f t="shared" si="103"/>
        <v>0</v>
      </c>
      <c r="BO537" s="77">
        <f t="shared" si="104"/>
        <v>0</v>
      </c>
    </row>
    <row r="538" spans="1:67" ht="27" customHeight="1" x14ac:dyDescent="0.25">
      <c r="A538" s="61" t="s">
        <v>755</v>
      </c>
      <c r="B538" s="61" t="s">
        <v>756</v>
      </c>
      <c r="C538" s="35">
        <v>4301011584</v>
      </c>
      <c r="D538" s="422">
        <v>4640242180564</v>
      </c>
      <c r="E538" s="422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122</v>
      </c>
      <c r="L538" s="37" t="s">
        <v>121</v>
      </c>
      <c r="M538" s="37"/>
      <c r="N538" s="36">
        <v>50</v>
      </c>
      <c r="O538" s="450" t="s">
        <v>757</v>
      </c>
      <c r="P538" s="424"/>
      <c r="Q538" s="424"/>
      <c r="R538" s="424"/>
      <c r="S538" s="425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99"/>
        <v>0</v>
      </c>
      <c r="Y538" s="40" t="str">
        <f t="shared" si="100"/>
        <v/>
      </c>
      <c r="Z538" s="66" t="s">
        <v>48</v>
      </c>
      <c r="AA538" s="67" t="s">
        <v>48</v>
      </c>
      <c r="AE538" s="77"/>
      <c r="BB538" s="385" t="s">
        <v>67</v>
      </c>
      <c r="BL538" s="77">
        <f t="shared" si="101"/>
        <v>0</v>
      </c>
      <c r="BM538" s="77">
        <f t="shared" si="102"/>
        <v>0</v>
      </c>
      <c r="BN538" s="77">
        <f t="shared" si="103"/>
        <v>0</v>
      </c>
      <c r="BO538" s="77">
        <f t="shared" si="104"/>
        <v>0</v>
      </c>
    </row>
    <row r="539" spans="1:67" ht="27" customHeight="1" x14ac:dyDescent="0.25">
      <c r="A539" s="61" t="s">
        <v>758</v>
      </c>
      <c r="B539" s="61" t="s">
        <v>759</v>
      </c>
      <c r="C539" s="35">
        <v>4301011762</v>
      </c>
      <c r="D539" s="422">
        <v>4640242180922</v>
      </c>
      <c r="E539" s="422"/>
      <c r="F539" s="60">
        <v>1.35</v>
      </c>
      <c r="G539" s="36">
        <v>8</v>
      </c>
      <c r="H539" s="60">
        <v>10.8</v>
      </c>
      <c r="I539" s="60">
        <v>11.28</v>
      </c>
      <c r="J539" s="36">
        <v>56</v>
      </c>
      <c r="K539" s="36" t="s">
        <v>122</v>
      </c>
      <c r="L539" s="37" t="s">
        <v>121</v>
      </c>
      <c r="M539" s="37"/>
      <c r="N539" s="36">
        <v>55</v>
      </c>
      <c r="O539" s="451" t="s">
        <v>760</v>
      </c>
      <c r="P539" s="424"/>
      <c r="Q539" s="424"/>
      <c r="R539" s="424"/>
      <c r="S539" s="425"/>
      <c r="T539" s="38" t="s">
        <v>48</v>
      </c>
      <c r="U539" s="38" t="s">
        <v>48</v>
      </c>
      <c r="V539" s="39" t="s">
        <v>0</v>
      </c>
      <c r="W539" s="57">
        <v>0</v>
      </c>
      <c r="X539" s="54">
        <f t="shared" si="99"/>
        <v>0</v>
      </c>
      <c r="Y539" s="40" t="str">
        <f t="shared" si="100"/>
        <v/>
      </c>
      <c r="Z539" s="66" t="s">
        <v>48</v>
      </c>
      <c r="AA539" s="67" t="s">
        <v>48</v>
      </c>
      <c r="AE539" s="77"/>
      <c r="BB539" s="386" t="s">
        <v>67</v>
      </c>
      <c r="BL539" s="77">
        <f t="shared" si="101"/>
        <v>0</v>
      </c>
      <c r="BM539" s="77">
        <f t="shared" si="102"/>
        <v>0</v>
      </c>
      <c r="BN539" s="77">
        <f t="shared" si="103"/>
        <v>0</v>
      </c>
      <c r="BO539" s="77">
        <f t="shared" si="104"/>
        <v>0</v>
      </c>
    </row>
    <row r="540" spans="1:67" ht="27" customHeight="1" x14ac:dyDescent="0.25">
      <c r="A540" s="61" t="s">
        <v>761</v>
      </c>
      <c r="B540" s="61" t="s">
        <v>762</v>
      </c>
      <c r="C540" s="35">
        <v>4301011764</v>
      </c>
      <c r="D540" s="422">
        <v>4640242181189</v>
      </c>
      <c r="E540" s="422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81</v>
      </c>
      <c r="L540" s="37" t="s">
        <v>140</v>
      </c>
      <c r="M540" s="37"/>
      <c r="N540" s="36">
        <v>55</v>
      </c>
      <c r="O540" s="452" t="s">
        <v>763</v>
      </c>
      <c r="P540" s="424"/>
      <c r="Q540" s="424"/>
      <c r="R540" s="424"/>
      <c r="S540" s="425"/>
      <c r="T540" s="38" t="s">
        <v>48</v>
      </c>
      <c r="U540" s="38" t="s">
        <v>48</v>
      </c>
      <c r="V540" s="39" t="s">
        <v>0</v>
      </c>
      <c r="W540" s="57">
        <v>0</v>
      </c>
      <c r="X540" s="54">
        <f t="shared" si="99"/>
        <v>0</v>
      </c>
      <c r="Y540" s="40" t="str">
        <f>IFERROR(IF(X540=0,"",ROUNDUP(X540/H540,0)*0.00937),"")</f>
        <v/>
      </c>
      <c r="Z540" s="66" t="s">
        <v>48</v>
      </c>
      <c r="AA540" s="67" t="s">
        <v>48</v>
      </c>
      <c r="AE540" s="77"/>
      <c r="BB540" s="387" t="s">
        <v>67</v>
      </c>
      <c r="BL540" s="77">
        <f t="shared" si="101"/>
        <v>0</v>
      </c>
      <c r="BM540" s="77">
        <f t="shared" si="102"/>
        <v>0</v>
      </c>
      <c r="BN540" s="77">
        <f t="shared" si="103"/>
        <v>0</v>
      </c>
      <c r="BO540" s="77">
        <f t="shared" si="104"/>
        <v>0</v>
      </c>
    </row>
    <row r="541" spans="1:67" ht="27" customHeight="1" x14ac:dyDescent="0.25">
      <c r="A541" s="61" t="s">
        <v>764</v>
      </c>
      <c r="B541" s="61" t="s">
        <v>765</v>
      </c>
      <c r="C541" s="35">
        <v>4301011551</v>
      </c>
      <c r="D541" s="422">
        <v>4640242180038</v>
      </c>
      <c r="E541" s="422"/>
      <c r="F541" s="60">
        <v>0.4</v>
      </c>
      <c r="G541" s="36">
        <v>10</v>
      </c>
      <c r="H541" s="60">
        <v>4</v>
      </c>
      <c r="I541" s="60">
        <v>4.24</v>
      </c>
      <c r="J541" s="36">
        <v>120</v>
      </c>
      <c r="K541" s="36" t="s">
        <v>81</v>
      </c>
      <c r="L541" s="37" t="s">
        <v>121</v>
      </c>
      <c r="M541" s="37"/>
      <c r="N541" s="36">
        <v>50</v>
      </c>
      <c r="O541" s="453" t="s">
        <v>766</v>
      </c>
      <c r="P541" s="424"/>
      <c r="Q541" s="424"/>
      <c r="R541" s="424"/>
      <c r="S541" s="425"/>
      <c r="T541" s="38" t="s">
        <v>48</v>
      </c>
      <c r="U541" s="38" t="s">
        <v>48</v>
      </c>
      <c r="V541" s="39" t="s">
        <v>0</v>
      </c>
      <c r="W541" s="57">
        <v>0</v>
      </c>
      <c r="X541" s="54">
        <f t="shared" si="99"/>
        <v>0</v>
      </c>
      <c r="Y541" s="40" t="str">
        <f>IFERROR(IF(X541=0,"",ROUNDUP(X541/H541,0)*0.00937),"")</f>
        <v/>
      </c>
      <c r="Z541" s="66" t="s">
        <v>48</v>
      </c>
      <c r="AA541" s="67" t="s">
        <v>48</v>
      </c>
      <c r="AE541" s="77"/>
      <c r="BB541" s="388" t="s">
        <v>67</v>
      </c>
      <c r="BL541" s="77">
        <f t="shared" si="101"/>
        <v>0</v>
      </c>
      <c r="BM541" s="77">
        <f t="shared" si="102"/>
        <v>0</v>
      </c>
      <c r="BN541" s="77">
        <f t="shared" si="103"/>
        <v>0</v>
      </c>
      <c r="BO541" s="77">
        <f t="shared" si="104"/>
        <v>0</v>
      </c>
    </row>
    <row r="542" spans="1:67" ht="27" customHeight="1" x14ac:dyDescent="0.25">
      <c r="A542" s="61" t="s">
        <v>767</v>
      </c>
      <c r="B542" s="61" t="s">
        <v>768</v>
      </c>
      <c r="C542" s="35">
        <v>4301011765</v>
      </c>
      <c r="D542" s="422">
        <v>4640242181172</v>
      </c>
      <c r="E542" s="422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81</v>
      </c>
      <c r="L542" s="37" t="s">
        <v>121</v>
      </c>
      <c r="M542" s="37"/>
      <c r="N542" s="36">
        <v>55</v>
      </c>
      <c r="O542" s="440" t="s">
        <v>769</v>
      </c>
      <c r="P542" s="424"/>
      <c r="Q542" s="424"/>
      <c r="R542" s="424"/>
      <c r="S542" s="425"/>
      <c r="T542" s="38" t="s">
        <v>48</v>
      </c>
      <c r="U542" s="38" t="s">
        <v>48</v>
      </c>
      <c r="V542" s="39" t="s">
        <v>0</v>
      </c>
      <c r="W542" s="57">
        <v>0</v>
      </c>
      <c r="X542" s="54">
        <f t="shared" si="99"/>
        <v>0</v>
      </c>
      <c r="Y542" s="40" t="str">
        <f>IFERROR(IF(X542=0,"",ROUNDUP(X542/H542,0)*0.00937),"")</f>
        <v/>
      </c>
      <c r="Z542" s="66" t="s">
        <v>48</v>
      </c>
      <c r="AA542" s="67" t="s">
        <v>48</v>
      </c>
      <c r="AE542" s="77"/>
      <c r="BB542" s="389" t="s">
        <v>67</v>
      </c>
      <c r="BL542" s="77">
        <f t="shared" si="101"/>
        <v>0</v>
      </c>
      <c r="BM542" s="77">
        <f t="shared" si="102"/>
        <v>0</v>
      </c>
      <c r="BN542" s="77">
        <f t="shared" si="103"/>
        <v>0</v>
      </c>
      <c r="BO542" s="77">
        <f t="shared" si="104"/>
        <v>0</v>
      </c>
    </row>
    <row r="543" spans="1:67" x14ac:dyDescent="0.2">
      <c r="A543" s="412"/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3"/>
      <c r="O543" s="409" t="s">
        <v>43</v>
      </c>
      <c r="P543" s="410"/>
      <c r="Q543" s="410"/>
      <c r="R543" s="410"/>
      <c r="S543" s="410"/>
      <c r="T543" s="410"/>
      <c r="U543" s="411"/>
      <c r="V543" s="41" t="s">
        <v>42</v>
      </c>
      <c r="W543" s="42">
        <f>IFERROR(W534/H534,"0")+IFERROR(W535/H535,"0")+IFERROR(W536/H536,"0")+IFERROR(W537/H537,"0")+IFERROR(W538/H538,"0")+IFERROR(W539/H539,"0")+IFERROR(W540/H540,"0")+IFERROR(W541/H541,"0")+IFERROR(W542/H542,"0")</f>
        <v>0</v>
      </c>
      <c r="X543" s="42">
        <f>IFERROR(X534/H534,"0")+IFERROR(X535/H535,"0")+IFERROR(X536/H536,"0")+IFERROR(X537/H537,"0")+IFERROR(X538/H538,"0")+IFERROR(X539/H539,"0")+IFERROR(X540/H540,"0")+IFERROR(X541/H541,"0")+IFERROR(X542/H542,"0")</f>
        <v>0</v>
      </c>
      <c r="Y543" s="42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65"/>
      <c r="AA543" s="65"/>
    </row>
    <row r="544" spans="1:67" x14ac:dyDescent="0.2">
      <c r="A544" s="412"/>
      <c r="B544" s="412"/>
      <c r="C544" s="412"/>
      <c r="D544" s="412"/>
      <c r="E544" s="412"/>
      <c r="F544" s="412"/>
      <c r="G544" s="412"/>
      <c r="H544" s="412"/>
      <c r="I544" s="412"/>
      <c r="J544" s="412"/>
      <c r="K544" s="412"/>
      <c r="L544" s="412"/>
      <c r="M544" s="412"/>
      <c r="N544" s="413"/>
      <c r="O544" s="409" t="s">
        <v>43</v>
      </c>
      <c r="P544" s="410"/>
      <c r="Q544" s="410"/>
      <c r="R544" s="410"/>
      <c r="S544" s="410"/>
      <c r="T544" s="410"/>
      <c r="U544" s="411"/>
      <c r="V544" s="41" t="s">
        <v>0</v>
      </c>
      <c r="W544" s="42">
        <f>IFERROR(SUM(W534:W542),"0")</f>
        <v>0</v>
      </c>
      <c r="X544" s="42">
        <f>IFERROR(SUM(X534:X542),"0")</f>
        <v>0</v>
      </c>
      <c r="Y544" s="41"/>
      <c r="Z544" s="65"/>
      <c r="AA544" s="65"/>
    </row>
    <row r="545" spans="1:67" ht="14.25" customHeight="1" x14ac:dyDescent="0.25">
      <c r="A545" s="429" t="s">
        <v>118</v>
      </c>
      <c r="B545" s="429"/>
      <c r="C545" s="429"/>
      <c r="D545" s="429"/>
      <c r="E545" s="429"/>
      <c r="F545" s="429"/>
      <c r="G545" s="429"/>
      <c r="H545" s="429"/>
      <c r="I545" s="429"/>
      <c r="J545" s="429"/>
      <c r="K545" s="429"/>
      <c r="L545" s="429"/>
      <c r="M545" s="429"/>
      <c r="N545" s="429"/>
      <c r="O545" s="429"/>
      <c r="P545" s="429"/>
      <c r="Q545" s="429"/>
      <c r="R545" s="429"/>
      <c r="S545" s="429"/>
      <c r="T545" s="429"/>
      <c r="U545" s="429"/>
      <c r="V545" s="429"/>
      <c r="W545" s="429"/>
      <c r="X545" s="429"/>
      <c r="Y545" s="429"/>
      <c r="Z545" s="64"/>
      <c r="AA545" s="64"/>
    </row>
    <row r="546" spans="1:67" ht="27" customHeight="1" x14ac:dyDescent="0.25">
      <c r="A546" s="61" t="s">
        <v>770</v>
      </c>
      <c r="B546" s="61" t="s">
        <v>771</v>
      </c>
      <c r="C546" s="35">
        <v>4301020260</v>
      </c>
      <c r="D546" s="422">
        <v>4640242180526</v>
      </c>
      <c r="E546" s="422"/>
      <c r="F546" s="60">
        <v>1.8</v>
      </c>
      <c r="G546" s="36">
        <v>6</v>
      </c>
      <c r="H546" s="60">
        <v>10.8</v>
      </c>
      <c r="I546" s="60">
        <v>11.28</v>
      </c>
      <c r="J546" s="36">
        <v>56</v>
      </c>
      <c r="K546" s="36" t="s">
        <v>122</v>
      </c>
      <c r="L546" s="37" t="s">
        <v>121</v>
      </c>
      <c r="M546" s="37"/>
      <c r="N546" s="36">
        <v>50</v>
      </c>
      <c r="O546" s="441" t="s">
        <v>772</v>
      </c>
      <c r="P546" s="424"/>
      <c r="Q546" s="424"/>
      <c r="R546" s="424"/>
      <c r="S546" s="425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90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16.5" customHeight="1" x14ac:dyDescent="0.25">
      <c r="A547" s="61" t="s">
        <v>773</v>
      </c>
      <c r="B547" s="61" t="s">
        <v>774</v>
      </c>
      <c r="C547" s="35">
        <v>4301020269</v>
      </c>
      <c r="D547" s="422">
        <v>4640242180519</v>
      </c>
      <c r="E547" s="422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122</v>
      </c>
      <c r="L547" s="37" t="s">
        <v>140</v>
      </c>
      <c r="M547" s="37"/>
      <c r="N547" s="36">
        <v>50</v>
      </c>
      <c r="O547" s="442" t="s">
        <v>775</v>
      </c>
      <c r="P547" s="424"/>
      <c r="Q547" s="424"/>
      <c r="R547" s="424"/>
      <c r="S547" s="425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91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776</v>
      </c>
      <c r="B548" s="61" t="s">
        <v>777</v>
      </c>
      <c r="C548" s="35">
        <v>4301020309</v>
      </c>
      <c r="D548" s="422">
        <v>4640242180090</v>
      </c>
      <c r="E548" s="422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122</v>
      </c>
      <c r="L548" s="37" t="s">
        <v>121</v>
      </c>
      <c r="M548" s="37"/>
      <c r="N548" s="36">
        <v>50</v>
      </c>
      <c r="O548" s="443" t="s">
        <v>778</v>
      </c>
      <c r="P548" s="424"/>
      <c r="Q548" s="424"/>
      <c r="R548" s="424"/>
      <c r="S548" s="425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92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t="27" customHeight="1" x14ac:dyDescent="0.25">
      <c r="A549" s="61" t="s">
        <v>779</v>
      </c>
      <c r="B549" s="61" t="s">
        <v>780</v>
      </c>
      <c r="C549" s="35">
        <v>4301020314</v>
      </c>
      <c r="D549" s="422">
        <v>4640242180090</v>
      </c>
      <c r="E549" s="422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122</v>
      </c>
      <c r="L549" s="37" t="s">
        <v>121</v>
      </c>
      <c r="M549" s="37"/>
      <c r="N549" s="36">
        <v>50</v>
      </c>
      <c r="O549" s="444" t="s">
        <v>781</v>
      </c>
      <c r="P549" s="424"/>
      <c r="Q549" s="424"/>
      <c r="R549" s="424"/>
      <c r="S549" s="425"/>
      <c r="T549" s="38" t="s">
        <v>48</v>
      </c>
      <c r="U549" s="38" t="s">
        <v>48</v>
      </c>
      <c r="V549" s="39" t="s">
        <v>0</v>
      </c>
      <c r="W549" s="57">
        <v>0</v>
      </c>
      <c r="X549" s="54">
        <f>IFERROR(IF(W549="",0,CEILING((W549/$H549),1)*$H549),"")</f>
        <v>0</v>
      </c>
      <c r="Y549" s="40" t="str">
        <f>IFERROR(IF(X549=0,"",ROUNDUP(X549/H549,0)*0.02175),"")</f>
        <v/>
      </c>
      <c r="Z549" s="66" t="s">
        <v>48</v>
      </c>
      <c r="AA549" s="67" t="s">
        <v>48</v>
      </c>
      <c r="AE549" s="77"/>
      <c r="BB549" s="393" t="s">
        <v>67</v>
      </c>
      <c r="BL549" s="77">
        <f>IFERROR(W549*I549/H549,"0")</f>
        <v>0</v>
      </c>
      <c r="BM549" s="77">
        <f>IFERROR(X549*I549/H549,"0")</f>
        <v>0</v>
      </c>
      <c r="BN549" s="77">
        <f>IFERROR(1/J549*(W549/H549),"0")</f>
        <v>0</v>
      </c>
      <c r="BO549" s="77">
        <f>IFERROR(1/J549*(X549/H549),"0")</f>
        <v>0</v>
      </c>
    </row>
    <row r="550" spans="1:67" ht="27" customHeight="1" x14ac:dyDescent="0.25">
      <c r="A550" s="61" t="s">
        <v>782</v>
      </c>
      <c r="B550" s="61" t="s">
        <v>783</v>
      </c>
      <c r="C550" s="35">
        <v>4301020295</v>
      </c>
      <c r="D550" s="422">
        <v>4640242181363</v>
      </c>
      <c r="E550" s="422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81</v>
      </c>
      <c r="L550" s="37" t="s">
        <v>121</v>
      </c>
      <c r="M550" s="37"/>
      <c r="N550" s="36">
        <v>50</v>
      </c>
      <c r="O550" s="445" t="s">
        <v>784</v>
      </c>
      <c r="P550" s="424"/>
      <c r="Q550" s="424"/>
      <c r="R550" s="424"/>
      <c r="S550" s="425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IFERROR(IF(X550=0,"",ROUNDUP(X550/H550,0)*0.00937),"")</f>
        <v/>
      </c>
      <c r="Z550" s="66" t="s">
        <v>48</v>
      </c>
      <c r="AA550" s="67" t="s">
        <v>48</v>
      </c>
      <c r="AE550" s="77"/>
      <c r="BB550" s="394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x14ac:dyDescent="0.2">
      <c r="A551" s="412"/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3"/>
      <c r="O551" s="409" t="s">
        <v>43</v>
      </c>
      <c r="P551" s="410"/>
      <c r="Q551" s="410"/>
      <c r="R551" s="410"/>
      <c r="S551" s="410"/>
      <c r="T551" s="410"/>
      <c r="U551" s="411"/>
      <c r="V551" s="41" t="s">
        <v>42</v>
      </c>
      <c r="W551" s="42">
        <f>IFERROR(W546/H546,"0")+IFERROR(W547/H547,"0")+IFERROR(W548/H548,"0")+IFERROR(W549/H549,"0")+IFERROR(W550/H550,"0")</f>
        <v>0</v>
      </c>
      <c r="X551" s="42">
        <f>IFERROR(X546/H546,"0")+IFERROR(X547/H547,"0")+IFERROR(X548/H548,"0")+IFERROR(X549/H549,"0")+IFERROR(X550/H550,"0")</f>
        <v>0</v>
      </c>
      <c r="Y551" s="42">
        <f>IFERROR(IF(Y546="",0,Y546),"0")+IFERROR(IF(Y547="",0,Y547),"0")+IFERROR(IF(Y548="",0,Y548),"0")+IFERROR(IF(Y549="",0,Y549),"0")+IFERROR(IF(Y550="",0,Y550),"0")</f>
        <v>0</v>
      </c>
      <c r="Z551" s="65"/>
      <c r="AA551" s="65"/>
    </row>
    <row r="552" spans="1:67" x14ac:dyDescent="0.2">
      <c r="A552" s="412"/>
      <c r="B552" s="412"/>
      <c r="C552" s="412"/>
      <c r="D552" s="412"/>
      <c r="E552" s="412"/>
      <c r="F552" s="412"/>
      <c r="G552" s="412"/>
      <c r="H552" s="412"/>
      <c r="I552" s="412"/>
      <c r="J552" s="412"/>
      <c r="K552" s="412"/>
      <c r="L552" s="412"/>
      <c r="M552" s="412"/>
      <c r="N552" s="413"/>
      <c r="O552" s="409" t="s">
        <v>43</v>
      </c>
      <c r="P552" s="410"/>
      <c r="Q552" s="410"/>
      <c r="R552" s="410"/>
      <c r="S552" s="410"/>
      <c r="T552" s="410"/>
      <c r="U552" s="411"/>
      <c r="V552" s="41" t="s">
        <v>0</v>
      </c>
      <c r="W552" s="42">
        <f>IFERROR(SUM(W546:W550),"0")</f>
        <v>0</v>
      </c>
      <c r="X552" s="42">
        <f>IFERROR(SUM(X546:X550),"0")</f>
        <v>0</v>
      </c>
      <c r="Y552" s="41"/>
      <c r="Z552" s="65"/>
      <c r="AA552" s="65"/>
    </row>
    <row r="553" spans="1:67" ht="14.25" customHeight="1" x14ac:dyDescent="0.25">
      <c r="A553" s="429" t="s">
        <v>77</v>
      </c>
      <c r="B553" s="429"/>
      <c r="C553" s="429"/>
      <c r="D553" s="429"/>
      <c r="E553" s="429"/>
      <c r="F553" s="429"/>
      <c r="G553" s="429"/>
      <c r="H553" s="429"/>
      <c r="I553" s="429"/>
      <c r="J553" s="429"/>
      <c r="K553" s="429"/>
      <c r="L553" s="429"/>
      <c r="M553" s="429"/>
      <c r="N553" s="429"/>
      <c r="O553" s="429"/>
      <c r="P553" s="429"/>
      <c r="Q553" s="429"/>
      <c r="R553" s="429"/>
      <c r="S553" s="429"/>
      <c r="T553" s="429"/>
      <c r="U553" s="429"/>
      <c r="V553" s="429"/>
      <c r="W553" s="429"/>
      <c r="X553" s="429"/>
      <c r="Y553" s="429"/>
      <c r="Z553" s="64"/>
      <c r="AA553" s="64"/>
    </row>
    <row r="554" spans="1:67" ht="27" customHeight="1" x14ac:dyDescent="0.25">
      <c r="A554" s="61" t="s">
        <v>785</v>
      </c>
      <c r="B554" s="61" t="s">
        <v>786</v>
      </c>
      <c r="C554" s="35">
        <v>4301031280</v>
      </c>
      <c r="D554" s="422">
        <v>4640242180816</v>
      </c>
      <c r="E554" s="422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81</v>
      </c>
      <c r="L554" s="37" t="s">
        <v>80</v>
      </c>
      <c r="M554" s="37"/>
      <c r="N554" s="36">
        <v>40</v>
      </c>
      <c r="O554" s="434" t="s">
        <v>787</v>
      </c>
      <c r="P554" s="424"/>
      <c r="Q554" s="424"/>
      <c r="R554" s="424"/>
      <c r="S554" s="425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IFERROR(IF(X554=0,"",ROUNDUP(X554/H554,0)*0.00753),"")</f>
        <v/>
      </c>
      <c r="Z554" s="66" t="s">
        <v>48</v>
      </c>
      <c r="AA554" s="67" t="s">
        <v>48</v>
      </c>
      <c r="AE554" s="77"/>
      <c r="BB554" s="395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788</v>
      </c>
      <c r="B555" s="61" t="s">
        <v>789</v>
      </c>
      <c r="C555" s="35">
        <v>4301031244</v>
      </c>
      <c r="D555" s="422">
        <v>4640242180595</v>
      </c>
      <c r="E555" s="422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81</v>
      </c>
      <c r="L555" s="37" t="s">
        <v>80</v>
      </c>
      <c r="M555" s="37"/>
      <c r="N555" s="36">
        <v>40</v>
      </c>
      <c r="O555" s="435" t="s">
        <v>790</v>
      </c>
      <c r="P555" s="424"/>
      <c r="Q555" s="424"/>
      <c r="R555" s="424"/>
      <c r="S555" s="425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IFERROR(IF(X555=0,"",ROUNDUP(X555/H555,0)*0.00753),"")</f>
        <v/>
      </c>
      <c r="Z555" s="66" t="s">
        <v>48</v>
      </c>
      <c r="AA555" s="67" t="s">
        <v>48</v>
      </c>
      <c r="AE555" s="77"/>
      <c r="BB555" s="396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t="27" customHeight="1" x14ac:dyDescent="0.25">
      <c r="A556" s="61" t="s">
        <v>791</v>
      </c>
      <c r="B556" s="61" t="s">
        <v>792</v>
      </c>
      <c r="C556" s="35">
        <v>4301031321</v>
      </c>
      <c r="D556" s="422">
        <v>4640242180076</v>
      </c>
      <c r="E556" s="422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81</v>
      </c>
      <c r="L556" s="37" t="s">
        <v>80</v>
      </c>
      <c r="M556" s="37"/>
      <c r="N556" s="36">
        <v>40</v>
      </c>
      <c r="O556" s="436" t="s">
        <v>793</v>
      </c>
      <c r="P556" s="424"/>
      <c r="Q556" s="424"/>
      <c r="R556" s="424"/>
      <c r="S556" s="425"/>
      <c r="T556" s="38" t="s">
        <v>48</v>
      </c>
      <c r="U556" s="38" t="s">
        <v>48</v>
      </c>
      <c r="V556" s="39" t="s">
        <v>0</v>
      </c>
      <c r="W556" s="57">
        <v>0</v>
      </c>
      <c r="X556" s="54">
        <f>IFERROR(IF(W556="",0,CEILING((W556/$H556),1)*$H556),"")</f>
        <v>0</v>
      </c>
      <c r="Y556" s="40" t="str">
        <f>IFERROR(IF(X556=0,"",ROUNDUP(X556/H556,0)*0.00753),"")</f>
        <v/>
      </c>
      <c r="Z556" s="66" t="s">
        <v>48</v>
      </c>
      <c r="AA556" s="67" t="s">
        <v>48</v>
      </c>
      <c r="AE556" s="77"/>
      <c r="BB556" s="397" t="s">
        <v>67</v>
      </c>
      <c r="BL556" s="77">
        <f>IFERROR(W556*I556/H556,"0")</f>
        <v>0</v>
      </c>
      <c r="BM556" s="77">
        <f>IFERROR(X556*I556/H556,"0")</f>
        <v>0</v>
      </c>
      <c r="BN556" s="77">
        <f>IFERROR(1/J556*(W556/H556),"0")</f>
        <v>0</v>
      </c>
      <c r="BO556" s="77">
        <f>IFERROR(1/J556*(X556/H556),"0")</f>
        <v>0</v>
      </c>
    </row>
    <row r="557" spans="1:67" ht="27" customHeight="1" x14ac:dyDescent="0.25">
      <c r="A557" s="61" t="s">
        <v>794</v>
      </c>
      <c r="B557" s="61" t="s">
        <v>795</v>
      </c>
      <c r="C557" s="35">
        <v>4301031203</v>
      </c>
      <c r="D557" s="422">
        <v>4640242180908</v>
      </c>
      <c r="E557" s="422"/>
      <c r="F557" s="60">
        <v>0.28000000000000003</v>
      </c>
      <c r="G557" s="36">
        <v>6</v>
      </c>
      <c r="H557" s="60">
        <v>1.68</v>
      </c>
      <c r="I557" s="60">
        <v>1.81</v>
      </c>
      <c r="J557" s="36">
        <v>234</v>
      </c>
      <c r="K557" s="36" t="s">
        <v>84</v>
      </c>
      <c r="L557" s="37" t="s">
        <v>80</v>
      </c>
      <c r="M557" s="37"/>
      <c r="N557" s="36">
        <v>40</v>
      </c>
      <c r="O557" s="437" t="s">
        <v>796</v>
      </c>
      <c r="P557" s="424"/>
      <c r="Q557" s="424"/>
      <c r="R557" s="424"/>
      <c r="S557" s="425"/>
      <c r="T557" s="38" t="s">
        <v>48</v>
      </c>
      <c r="U557" s="38" t="s">
        <v>48</v>
      </c>
      <c r="V557" s="39" t="s">
        <v>0</v>
      </c>
      <c r="W557" s="57">
        <v>0</v>
      </c>
      <c r="X557" s="54">
        <f>IFERROR(IF(W557="",0,CEILING((W557/$H557),1)*$H557),"")</f>
        <v>0</v>
      </c>
      <c r="Y557" s="40" t="str">
        <f>IFERROR(IF(X557=0,"",ROUNDUP(X557/H557,0)*0.00502),"")</f>
        <v/>
      </c>
      <c r="Z557" s="66" t="s">
        <v>48</v>
      </c>
      <c r="AA557" s="67" t="s">
        <v>48</v>
      </c>
      <c r="AE557" s="77"/>
      <c r="BB557" s="398" t="s">
        <v>67</v>
      </c>
      <c r="BL557" s="77">
        <f>IFERROR(W557*I557/H557,"0")</f>
        <v>0</v>
      </c>
      <c r="BM557" s="77">
        <f>IFERROR(X557*I557/H557,"0")</f>
        <v>0</v>
      </c>
      <c r="BN557" s="77">
        <f>IFERROR(1/J557*(W557/H557),"0")</f>
        <v>0</v>
      </c>
      <c r="BO557" s="77">
        <f>IFERROR(1/J557*(X557/H557),"0")</f>
        <v>0</v>
      </c>
    </row>
    <row r="558" spans="1:67" ht="27" customHeight="1" x14ac:dyDescent="0.25">
      <c r="A558" s="61" t="s">
        <v>797</v>
      </c>
      <c r="B558" s="61" t="s">
        <v>798</v>
      </c>
      <c r="C558" s="35">
        <v>4301031200</v>
      </c>
      <c r="D558" s="422">
        <v>4640242180489</v>
      </c>
      <c r="E558" s="422"/>
      <c r="F558" s="60">
        <v>0.28000000000000003</v>
      </c>
      <c r="G558" s="36">
        <v>6</v>
      </c>
      <c r="H558" s="60">
        <v>1.68</v>
      </c>
      <c r="I558" s="60">
        <v>1.84</v>
      </c>
      <c r="J558" s="36">
        <v>234</v>
      </c>
      <c r="K558" s="36" t="s">
        <v>84</v>
      </c>
      <c r="L558" s="37" t="s">
        <v>80</v>
      </c>
      <c r="M558" s="37"/>
      <c r="N558" s="36">
        <v>40</v>
      </c>
      <c r="O558" s="438" t="s">
        <v>799</v>
      </c>
      <c r="P558" s="424"/>
      <c r="Q558" s="424"/>
      <c r="R558" s="424"/>
      <c r="S558" s="425"/>
      <c r="T558" s="38" t="s">
        <v>48</v>
      </c>
      <c r="U558" s="38" t="s">
        <v>48</v>
      </c>
      <c r="V558" s="39" t="s">
        <v>0</v>
      </c>
      <c r="W558" s="57">
        <v>0</v>
      </c>
      <c r="X558" s="54">
        <f>IFERROR(IF(W558="",0,CEILING((W558/$H558),1)*$H558),"")</f>
        <v>0</v>
      </c>
      <c r="Y558" s="40" t="str">
        <f>IFERROR(IF(X558=0,"",ROUNDUP(X558/H558,0)*0.00502),"")</f>
        <v/>
      </c>
      <c r="Z558" s="66" t="s">
        <v>48</v>
      </c>
      <c r="AA558" s="67" t="s">
        <v>48</v>
      </c>
      <c r="AE558" s="77"/>
      <c r="BB558" s="399" t="s">
        <v>67</v>
      </c>
      <c r="BL558" s="77">
        <f>IFERROR(W558*I558/H558,"0")</f>
        <v>0</v>
      </c>
      <c r="BM558" s="77">
        <f>IFERROR(X558*I558/H558,"0")</f>
        <v>0</v>
      </c>
      <c r="BN558" s="77">
        <f>IFERROR(1/J558*(W558/H558),"0")</f>
        <v>0</v>
      </c>
      <c r="BO558" s="77">
        <f>IFERROR(1/J558*(X558/H558),"0")</f>
        <v>0</v>
      </c>
    </row>
    <row r="559" spans="1:67" x14ac:dyDescent="0.2">
      <c r="A559" s="412"/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3"/>
      <c r="O559" s="409" t="s">
        <v>43</v>
      </c>
      <c r="P559" s="410"/>
      <c r="Q559" s="410"/>
      <c r="R559" s="410"/>
      <c r="S559" s="410"/>
      <c r="T559" s="410"/>
      <c r="U559" s="411"/>
      <c r="V559" s="41" t="s">
        <v>42</v>
      </c>
      <c r="W559" s="42">
        <f>IFERROR(W554/H554,"0")+IFERROR(W555/H555,"0")+IFERROR(W556/H556,"0")+IFERROR(W557/H557,"0")+IFERROR(W558/H558,"0")</f>
        <v>0</v>
      </c>
      <c r="X559" s="42">
        <f>IFERROR(X554/H554,"0")+IFERROR(X555/H555,"0")+IFERROR(X556/H556,"0")+IFERROR(X557/H557,"0")+IFERROR(X558/H558,"0")</f>
        <v>0</v>
      </c>
      <c r="Y559" s="42">
        <f>IFERROR(IF(Y554="",0,Y554),"0")+IFERROR(IF(Y555="",0,Y555),"0")+IFERROR(IF(Y556="",0,Y556),"0")+IFERROR(IF(Y557="",0,Y557),"0")+IFERROR(IF(Y558="",0,Y558),"0")</f>
        <v>0</v>
      </c>
      <c r="Z559" s="65"/>
      <c r="AA559" s="65"/>
    </row>
    <row r="560" spans="1:67" x14ac:dyDescent="0.2">
      <c r="A560" s="412"/>
      <c r="B560" s="412"/>
      <c r="C560" s="412"/>
      <c r="D560" s="412"/>
      <c r="E560" s="412"/>
      <c r="F560" s="412"/>
      <c r="G560" s="412"/>
      <c r="H560" s="412"/>
      <c r="I560" s="412"/>
      <c r="J560" s="412"/>
      <c r="K560" s="412"/>
      <c r="L560" s="412"/>
      <c r="M560" s="412"/>
      <c r="N560" s="413"/>
      <c r="O560" s="409" t="s">
        <v>43</v>
      </c>
      <c r="P560" s="410"/>
      <c r="Q560" s="410"/>
      <c r="R560" s="410"/>
      <c r="S560" s="410"/>
      <c r="T560" s="410"/>
      <c r="U560" s="411"/>
      <c r="V560" s="41" t="s">
        <v>0</v>
      </c>
      <c r="W560" s="42">
        <f>IFERROR(SUM(W554:W558),"0")</f>
        <v>0</v>
      </c>
      <c r="X560" s="42">
        <f>IFERROR(SUM(X554:X558),"0")</f>
        <v>0</v>
      </c>
      <c r="Y560" s="41"/>
      <c r="Z560" s="65"/>
      <c r="AA560" s="65"/>
    </row>
    <row r="561" spans="1:67" ht="14.25" customHeight="1" x14ac:dyDescent="0.25">
      <c r="A561" s="429" t="s">
        <v>85</v>
      </c>
      <c r="B561" s="429"/>
      <c r="C561" s="429"/>
      <c r="D561" s="429"/>
      <c r="E561" s="429"/>
      <c r="F561" s="429"/>
      <c r="G561" s="429"/>
      <c r="H561" s="429"/>
      <c r="I561" s="429"/>
      <c r="J561" s="429"/>
      <c r="K561" s="429"/>
      <c r="L561" s="429"/>
      <c r="M561" s="429"/>
      <c r="N561" s="429"/>
      <c r="O561" s="429"/>
      <c r="P561" s="429"/>
      <c r="Q561" s="429"/>
      <c r="R561" s="429"/>
      <c r="S561" s="429"/>
      <c r="T561" s="429"/>
      <c r="U561" s="429"/>
      <c r="V561" s="429"/>
      <c r="W561" s="429"/>
      <c r="X561" s="429"/>
      <c r="Y561" s="429"/>
      <c r="Z561" s="64"/>
      <c r="AA561" s="64"/>
    </row>
    <row r="562" spans="1:67" ht="27" customHeight="1" x14ac:dyDescent="0.25">
      <c r="A562" s="61" t="s">
        <v>800</v>
      </c>
      <c r="B562" s="61" t="s">
        <v>801</v>
      </c>
      <c r="C562" s="35">
        <v>4301051746</v>
      </c>
      <c r="D562" s="422">
        <v>4640242180533</v>
      </c>
      <c r="E562" s="422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122</v>
      </c>
      <c r="L562" s="37" t="s">
        <v>140</v>
      </c>
      <c r="M562" s="37"/>
      <c r="N562" s="36">
        <v>40</v>
      </c>
      <c r="O562" s="439" t="s">
        <v>802</v>
      </c>
      <c r="P562" s="424"/>
      <c r="Q562" s="424"/>
      <c r="R562" s="424"/>
      <c r="S562" s="425"/>
      <c r="T562" s="38" t="s">
        <v>48</v>
      </c>
      <c r="U562" s="38" t="s">
        <v>48</v>
      </c>
      <c r="V562" s="39" t="s">
        <v>0</v>
      </c>
      <c r="W562" s="57">
        <v>0</v>
      </c>
      <c r="X562" s="54">
        <f>IFERROR(IF(W562="",0,CEILING((W562/$H562),1)*$H562),"")</f>
        <v>0</v>
      </c>
      <c r="Y562" s="40" t="str">
        <f>IFERROR(IF(X562=0,"",ROUNDUP(X562/H562,0)*0.02175),"")</f>
        <v/>
      </c>
      <c r="Z562" s="66" t="s">
        <v>48</v>
      </c>
      <c r="AA562" s="67" t="s">
        <v>48</v>
      </c>
      <c r="AE562" s="77"/>
      <c r="BB562" s="400" t="s">
        <v>67</v>
      </c>
      <c r="BL562" s="77">
        <f>IFERROR(W562*I562/H562,"0")</f>
        <v>0</v>
      </c>
      <c r="BM562" s="77">
        <f>IFERROR(X562*I562/H562,"0")</f>
        <v>0</v>
      </c>
      <c r="BN562" s="77">
        <f>IFERROR(1/J562*(W562/H562),"0")</f>
        <v>0</v>
      </c>
      <c r="BO562" s="77">
        <f>IFERROR(1/J562*(X562/H562),"0")</f>
        <v>0</v>
      </c>
    </row>
    <row r="563" spans="1:67" ht="27" customHeight="1" x14ac:dyDescent="0.25">
      <c r="A563" s="61" t="s">
        <v>803</v>
      </c>
      <c r="B563" s="61" t="s">
        <v>804</v>
      </c>
      <c r="C563" s="35">
        <v>4301051780</v>
      </c>
      <c r="D563" s="422">
        <v>4640242180106</v>
      </c>
      <c r="E563" s="422"/>
      <c r="F563" s="60">
        <v>1.3</v>
      </c>
      <c r="G563" s="36">
        <v>6</v>
      </c>
      <c r="H563" s="60">
        <v>7.8</v>
      </c>
      <c r="I563" s="60">
        <v>8.2799999999999994</v>
      </c>
      <c r="J563" s="36">
        <v>56</v>
      </c>
      <c r="K563" s="36" t="s">
        <v>122</v>
      </c>
      <c r="L563" s="37" t="s">
        <v>80</v>
      </c>
      <c r="M563" s="37"/>
      <c r="N563" s="36">
        <v>45</v>
      </c>
      <c r="O563" s="423" t="s">
        <v>805</v>
      </c>
      <c r="P563" s="424"/>
      <c r="Q563" s="424"/>
      <c r="R563" s="424"/>
      <c r="S563" s="425"/>
      <c r="T563" s="38" t="s">
        <v>48</v>
      </c>
      <c r="U563" s="38" t="s">
        <v>48</v>
      </c>
      <c r="V563" s="39" t="s">
        <v>0</v>
      </c>
      <c r="W563" s="57">
        <v>0</v>
      </c>
      <c r="X563" s="54">
        <f>IFERROR(IF(W563="",0,CEILING((W563/$H563),1)*$H563),"")</f>
        <v>0</v>
      </c>
      <c r="Y563" s="40" t="str">
        <f>IFERROR(IF(X563=0,"",ROUNDUP(X563/H563,0)*0.02175),"")</f>
        <v/>
      </c>
      <c r="Z563" s="66" t="s">
        <v>48</v>
      </c>
      <c r="AA563" s="67" t="s">
        <v>48</v>
      </c>
      <c r="AE563" s="77"/>
      <c r="BB563" s="401" t="s">
        <v>67</v>
      </c>
      <c r="BL563" s="77">
        <f>IFERROR(W563*I563/H563,"0")</f>
        <v>0</v>
      </c>
      <c r="BM563" s="77">
        <f>IFERROR(X563*I563/H563,"0")</f>
        <v>0</v>
      </c>
      <c r="BN563" s="77">
        <f>IFERROR(1/J563*(W563/H563),"0")</f>
        <v>0</v>
      </c>
      <c r="BO563" s="77">
        <f>IFERROR(1/J563*(X563/H563),"0")</f>
        <v>0</v>
      </c>
    </row>
    <row r="564" spans="1:67" ht="27" customHeight="1" x14ac:dyDescent="0.25">
      <c r="A564" s="61" t="s">
        <v>806</v>
      </c>
      <c r="B564" s="61" t="s">
        <v>807</v>
      </c>
      <c r="C564" s="35">
        <v>4301051510</v>
      </c>
      <c r="D564" s="422">
        <v>4640242180540</v>
      </c>
      <c r="E564" s="422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122</v>
      </c>
      <c r="L564" s="37" t="s">
        <v>80</v>
      </c>
      <c r="M564" s="37"/>
      <c r="N564" s="36">
        <v>30</v>
      </c>
      <c r="O564" s="426" t="s">
        <v>808</v>
      </c>
      <c r="P564" s="424"/>
      <c r="Q564" s="424"/>
      <c r="R564" s="424"/>
      <c r="S564" s="425"/>
      <c r="T564" s="38" t="s">
        <v>48</v>
      </c>
      <c r="U564" s="38" t="s">
        <v>48</v>
      </c>
      <c r="V564" s="39" t="s">
        <v>0</v>
      </c>
      <c r="W564" s="57">
        <v>0</v>
      </c>
      <c r="X564" s="54">
        <f>IFERROR(IF(W564="",0,CEILING((W564/$H564),1)*$H564),"")</f>
        <v>0</v>
      </c>
      <c r="Y564" s="40" t="str">
        <f>IFERROR(IF(X564=0,"",ROUNDUP(X564/H564,0)*0.02175),"")</f>
        <v/>
      </c>
      <c r="Z564" s="66" t="s">
        <v>48</v>
      </c>
      <c r="AA564" s="67" t="s">
        <v>48</v>
      </c>
      <c r="AE564" s="77"/>
      <c r="BB564" s="402" t="s">
        <v>67</v>
      </c>
      <c r="BL564" s="77">
        <f>IFERROR(W564*I564/H564,"0")</f>
        <v>0</v>
      </c>
      <c r="BM564" s="77">
        <f>IFERROR(X564*I564/H564,"0")</f>
        <v>0</v>
      </c>
      <c r="BN564" s="77">
        <f>IFERROR(1/J564*(W564/H564),"0")</f>
        <v>0</v>
      </c>
      <c r="BO564" s="77">
        <f>IFERROR(1/J564*(X564/H564),"0")</f>
        <v>0</v>
      </c>
    </row>
    <row r="565" spans="1:67" ht="27" customHeight="1" x14ac:dyDescent="0.25">
      <c r="A565" s="61" t="s">
        <v>809</v>
      </c>
      <c r="B565" s="61" t="s">
        <v>810</v>
      </c>
      <c r="C565" s="35">
        <v>4301051390</v>
      </c>
      <c r="D565" s="422">
        <v>4640242181233</v>
      </c>
      <c r="E565" s="422"/>
      <c r="F565" s="60">
        <v>0.3</v>
      </c>
      <c r="G565" s="36">
        <v>6</v>
      </c>
      <c r="H565" s="60">
        <v>1.8</v>
      </c>
      <c r="I565" s="60">
        <v>1.984</v>
      </c>
      <c r="J565" s="36">
        <v>234</v>
      </c>
      <c r="K565" s="36" t="s">
        <v>84</v>
      </c>
      <c r="L565" s="37" t="s">
        <v>80</v>
      </c>
      <c r="M565" s="37"/>
      <c r="N565" s="36">
        <v>40</v>
      </c>
      <c r="O565" s="427" t="s">
        <v>811</v>
      </c>
      <c r="P565" s="424"/>
      <c r="Q565" s="424"/>
      <c r="R565" s="424"/>
      <c r="S565" s="425"/>
      <c r="T565" s="38" t="s">
        <v>48</v>
      </c>
      <c r="U565" s="38" t="s">
        <v>48</v>
      </c>
      <c r="V565" s="39" t="s">
        <v>0</v>
      </c>
      <c r="W565" s="57">
        <v>0</v>
      </c>
      <c r="X565" s="54">
        <f>IFERROR(IF(W565="",0,CEILING((W565/$H565),1)*$H565),"")</f>
        <v>0</v>
      </c>
      <c r="Y565" s="40" t="str">
        <f>IFERROR(IF(X565=0,"",ROUNDUP(X565/H565,0)*0.00502),"")</f>
        <v/>
      </c>
      <c r="Z565" s="66" t="s">
        <v>48</v>
      </c>
      <c r="AA565" s="67" t="s">
        <v>48</v>
      </c>
      <c r="AE565" s="77"/>
      <c r="BB565" s="403" t="s">
        <v>67</v>
      </c>
      <c r="BL565" s="77">
        <f>IFERROR(W565*I565/H565,"0")</f>
        <v>0</v>
      </c>
      <c r="BM565" s="77">
        <f>IFERROR(X565*I565/H565,"0")</f>
        <v>0</v>
      </c>
      <c r="BN565" s="77">
        <f>IFERROR(1/J565*(W565/H565),"0")</f>
        <v>0</v>
      </c>
      <c r="BO565" s="77">
        <f>IFERROR(1/J565*(X565/H565),"0")</f>
        <v>0</v>
      </c>
    </row>
    <row r="566" spans="1:67" ht="27" customHeight="1" x14ac:dyDescent="0.25">
      <c r="A566" s="61" t="s">
        <v>812</v>
      </c>
      <c r="B566" s="61" t="s">
        <v>813</v>
      </c>
      <c r="C566" s="35">
        <v>4301051448</v>
      </c>
      <c r="D566" s="422">
        <v>4640242181226</v>
      </c>
      <c r="E566" s="422"/>
      <c r="F566" s="60">
        <v>0.3</v>
      </c>
      <c r="G566" s="36">
        <v>6</v>
      </c>
      <c r="H566" s="60">
        <v>1.8</v>
      </c>
      <c r="I566" s="60">
        <v>1.972</v>
      </c>
      <c r="J566" s="36">
        <v>234</v>
      </c>
      <c r="K566" s="36" t="s">
        <v>84</v>
      </c>
      <c r="L566" s="37" t="s">
        <v>80</v>
      </c>
      <c r="M566" s="37"/>
      <c r="N566" s="36">
        <v>30</v>
      </c>
      <c r="O566" s="428" t="s">
        <v>814</v>
      </c>
      <c r="P566" s="424"/>
      <c r="Q566" s="424"/>
      <c r="R566" s="424"/>
      <c r="S566" s="425"/>
      <c r="T566" s="38" t="s">
        <v>48</v>
      </c>
      <c r="U566" s="38" t="s">
        <v>48</v>
      </c>
      <c r="V566" s="39" t="s">
        <v>0</v>
      </c>
      <c r="W566" s="57">
        <v>0</v>
      </c>
      <c r="X566" s="54">
        <f>IFERROR(IF(W566="",0,CEILING((W566/$H566),1)*$H566),"")</f>
        <v>0</v>
      </c>
      <c r="Y566" s="40" t="str">
        <f>IFERROR(IF(X566=0,"",ROUNDUP(X566/H566,0)*0.00502),"")</f>
        <v/>
      </c>
      <c r="Z566" s="66" t="s">
        <v>48</v>
      </c>
      <c r="AA566" s="67" t="s">
        <v>48</v>
      </c>
      <c r="AE566" s="77"/>
      <c r="BB566" s="404" t="s">
        <v>67</v>
      </c>
      <c r="BL566" s="77">
        <f>IFERROR(W566*I566/H566,"0")</f>
        <v>0</v>
      </c>
      <c r="BM566" s="77">
        <f>IFERROR(X566*I566/H566,"0")</f>
        <v>0</v>
      </c>
      <c r="BN566" s="77">
        <f>IFERROR(1/J566*(W566/H566),"0")</f>
        <v>0</v>
      </c>
      <c r="BO566" s="77">
        <f>IFERROR(1/J566*(X566/H566),"0")</f>
        <v>0</v>
      </c>
    </row>
    <row r="567" spans="1:67" x14ac:dyDescent="0.2">
      <c r="A567" s="412"/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3"/>
      <c r="O567" s="409" t="s">
        <v>43</v>
      </c>
      <c r="P567" s="410"/>
      <c r="Q567" s="410"/>
      <c r="R567" s="410"/>
      <c r="S567" s="410"/>
      <c r="T567" s="410"/>
      <c r="U567" s="411"/>
      <c r="V567" s="41" t="s">
        <v>42</v>
      </c>
      <c r="W567" s="42">
        <f>IFERROR(W562/H562,"0")+IFERROR(W563/H563,"0")+IFERROR(W564/H564,"0")+IFERROR(W565/H565,"0")+IFERROR(W566/H566,"0")</f>
        <v>0</v>
      </c>
      <c r="X567" s="42">
        <f>IFERROR(X562/H562,"0")+IFERROR(X563/H563,"0")+IFERROR(X564/H564,"0")+IFERROR(X565/H565,"0")+IFERROR(X566/H566,"0")</f>
        <v>0</v>
      </c>
      <c r="Y567" s="42">
        <f>IFERROR(IF(Y562="",0,Y562),"0")+IFERROR(IF(Y563="",0,Y563),"0")+IFERROR(IF(Y564="",0,Y564),"0")+IFERROR(IF(Y565="",0,Y565),"0")+IFERROR(IF(Y566="",0,Y566),"0")</f>
        <v>0</v>
      </c>
      <c r="Z567" s="65"/>
      <c r="AA567" s="65"/>
    </row>
    <row r="568" spans="1:67" x14ac:dyDescent="0.2">
      <c r="A568" s="412"/>
      <c r="B568" s="412"/>
      <c r="C568" s="412"/>
      <c r="D568" s="412"/>
      <c r="E568" s="412"/>
      <c r="F568" s="412"/>
      <c r="G568" s="412"/>
      <c r="H568" s="412"/>
      <c r="I568" s="412"/>
      <c r="J568" s="412"/>
      <c r="K568" s="412"/>
      <c r="L568" s="412"/>
      <c r="M568" s="412"/>
      <c r="N568" s="413"/>
      <c r="O568" s="409" t="s">
        <v>43</v>
      </c>
      <c r="P568" s="410"/>
      <c r="Q568" s="410"/>
      <c r="R568" s="410"/>
      <c r="S568" s="410"/>
      <c r="T568" s="410"/>
      <c r="U568" s="411"/>
      <c r="V568" s="41" t="s">
        <v>0</v>
      </c>
      <c r="W568" s="42">
        <f>IFERROR(SUM(W562:W566),"0")</f>
        <v>0</v>
      </c>
      <c r="X568" s="42">
        <f>IFERROR(SUM(X562:X566),"0")</f>
        <v>0</v>
      </c>
      <c r="Y568" s="41"/>
      <c r="Z568" s="65"/>
      <c r="AA568" s="65"/>
    </row>
    <row r="569" spans="1:67" ht="14.25" customHeight="1" x14ac:dyDescent="0.25">
      <c r="A569" s="429" t="s">
        <v>230</v>
      </c>
      <c r="B569" s="429"/>
      <c r="C569" s="429"/>
      <c r="D569" s="429"/>
      <c r="E569" s="429"/>
      <c r="F569" s="429"/>
      <c r="G569" s="429"/>
      <c r="H569" s="429"/>
      <c r="I569" s="429"/>
      <c r="J569" s="429"/>
      <c r="K569" s="429"/>
      <c r="L569" s="429"/>
      <c r="M569" s="429"/>
      <c r="N569" s="429"/>
      <c r="O569" s="429"/>
      <c r="P569" s="429"/>
      <c r="Q569" s="429"/>
      <c r="R569" s="429"/>
      <c r="S569" s="429"/>
      <c r="T569" s="429"/>
      <c r="U569" s="429"/>
      <c r="V569" s="429"/>
      <c r="W569" s="429"/>
      <c r="X569" s="429"/>
      <c r="Y569" s="429"/>
      <c r="Z569" s="64"/>
      <c r="AA569" s="64"/>
    </row>
    <row r="570" spans="1:67" ht="27" customHeight="1" x14ac:dyDescent="0.25">
      <c r="A570" s="61" t="s">
        <v>815</v>
      </c>
      <c r="B570" s="61" t="s">
        <v>816</v>
      </c>
      <c r="C570" s="35">
        <v>4301060354</v>
      </c>
      <c r="D570" s="422">
        <v>4640242180120</v>
      </c>
      <c r="E570" s="422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122</v>
      </c>
      <c r="L570" s="37" t="s">
        <v>80</v>
      </c>
      <c r="M570" s="37"/>
      <c r="N570" s="36">
        <v>40</v>
      </c>
      <c r="O570" s="430" t="s">
        <v>817</v>
      </c>
      <c r="P570" s="424"/>
      <c r="Q570" s="424"/>
      <c r="R570" s="424"/>
      <c r="S570" s="425"/>
      <c r="T570" s="38" t="s">
        <v>48</v>
      </c>
      <c r="U570" s="38" t="s">
        <v>48</v>
      </c>
      <c r="V570" s="39" t="s">
        <v>0</v>
      </c>
      <c r="W570" s="57">
        <v>0</v>
      </c>
      <c r="X570" s="54">
        <f>IFERROR(IF(W570="",0,CEILING((W570/$H570),1)*$H570),"")</f>
        <v>0</v>
      </c>
      <c r="Y570" s="40" t="str">
        <f>IFERROR(IF(X570=0,"",ROUNDUP(X570/H570,0)*0.02175),"")</f>
        <v/>
      </c>
      <c r="Z570" s="66" t="s">
        <v>48</v>
      </c>
      <c r="AA570" s="67" t="s">
        <v>48</v>
      </c>
      <c r="AE570" s="77"/>
      <c r="BB570" s="405" t="s">
        <v>67</v>
      </c>
      <c r="BL570" s="77">
        <f>IFERROR(W570*I570/H570,"0")</f>
        <v>0</v>
      </c>
      <c r="BM570" s="77">
        <f>IFERROR(X570*I570/H570,"0")</f>
        <v>0</v>
      </c>
      <c r="BN570" s="77">
        <f>IFERROR(1/J570*(W570/H570),"0")</f>
        <v>0</v>
      </c>
      <c r="BO570" s="77">
        <f>IFERROR(1/J570*(X570/H570),"0")</f>
        <v>0</v>
      </c>
    </row>
    <row r="571" spans="1:67" ht="27" customHeight="1" x14ac:dyDescent="0.25">
      <c r="A571" s="61" t="s">
        <v>815</v>
      </c>
      <c r="B571" s="61" t="s">
        <v>818</v>
      </c>
      <c r="C571" s="35">
        <v>4301060408</v>
      </c>
      <c r="D571" s="422">
        <v>4640242180120</v>
      </c>
      <c r="E571" s="422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122</v>
      </c>
      <c r="L571" s="37" t="s">
        <v>80</v>
      </c>
      <c r="M571" s="37"/>
      <c r="N571" s="36">
        <v>40</v>
      </c>
      <c r="O571" s="431" t="s">
        <v>819</v>
      </c>
      <c r="P571" s="424"/>
      <c r="Q571" s="424"/>
      <c r="R571" s="424"/>
      <c r="S571" s="425"/>
      <c r="T571" s="38" t="s">
        <v>48</v>
      </c>
      <c r="U571" s="38" t="s">
        <v>48</v>
      </c>
      <c r="V571" s="39" t="s">
        <v>0</v>
      </c>
      <c r="W571" s="57">
        <v>0</v>
      </c>
      <c r="X571" s="54">
        <f>IFERROR(IF(W571="",0,CEILING((W571/$H571),1)*$H571),"")</f>
        <v>0</v>
      </c>
      <c r="Y571" s="40" t="str">
        <f>IFERROR(IF(X571=0,"",ROUNDUP(X571/H571,0)*0.02175),"")</f>
        <v/>
      </c>
      <c r="Z571" s="66" t="s">
        <v>48</v>
      </c>
      <c r="AA571" s="67" t="s">
        <v>48</v>
      </c>
      <c r="AE571" s="77"/>
      <c r="BB571" s="406" t="s">
        <v>67</v>
      </c>
      <c r="BL571" s="77">
        <f>IFERROR(W571*I571/H571,"0")</f>
        <v>0</v>
      </c>
      <c r="BM571" s="77">
        <f>IFERROR(X571*I571/H571,"0")</f>
        <v>0</v>
      </c>
      <c r="BN571" s="77">
        <f>IFERROR(1/J571*(W571/H571),"0")</f>
        <v>0</v>
      </c>
      <c r="BO571" s="77">
        <f>IFERROR(1/J571*(X571/H571),"0")</f>
        <v>0</v>
      </c>
    </row>
    <row r="572" spans="1:67" ht="27" customHeight="1" x14ac:dyDescent="0.25">
      <c r="A572" s="61" t="s">
        <v>820</v>
      </c>
      <c r="B572" s="61" t="s">
        <v>821</v>
      </c>
      <c r="C572" s="35">
        <v>4301060355</v>
      </c>
      <c r="D572" s="422">
        <v>4640242180137</v>
      </c>
      <c r="E572" s="422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122</v>
      </c>
      <c r="L572" s="37" t="s">
        <v>80</v>
      </c>
      <c r="M572" s="37"/>
      <c r="N572" s="36">
        <v>40</v>
      </c>
      <c r="O572" s="432" t="s">
        <v>822</v>
      </c>
      <c r="P572" s="424"/>
      <c r="Q572" s="424"/>
      <c r="R572" s="424"/>
      <c r="S572" s="425"/>
      <c r="T572" s="38" t="s">
        <v>48</v>
      </c>
      <c r="U572" s="38" t="s">
        <v>48</v>
      </c>
      <c r="V572" s="39" t="s">
        <v>0</v>
      </c>
      <c r="W572" s="57">
        <v>0</v>
      </c>
      <c r="X572" s="54">
        <f>IFERROR(IF(W572="",0,CEILING((W572/$H572),1)*$H572),"")</f>
        <v>0</v>
      </c>
      <c r="Y572" s="40" t="str">
        <f>IFERROR(IF(X572=0,"",ROUNDUP(X572/H572,0)*0.02175),"")</f>
        <v/>
      </c>
      <c r="Z572" s="66" t="s">
        <v>48</v>
      </c>
      <c r="AA572" s="67" t="s">
        <v>48</v>
      </c>
      <c r="AE572" s="77"/>
      <c r="BB572" s="407" t="s">
        <v>67</v>
      </c>
      <c r="BL572" s="77">
        <f>IFERROR(W572*I572/H572,"0")</f>
        <v>0</v>
      </c>
      <c r="BM572" s="77">
        <f>IFERROR(X572*I572/H572,"0")</f>
        <v>0</v>
      </c>
      <c r="BN572" s="77">
        <f>IFERROR(1/J572*(W572/H572),"0")</f>
        <v>0</v>
      </c>
      <c r="BO572" s="77">
        <f>IFERROR(1/J572*(X572/H572),"0")</f>
        <v>0</v>
      </c>
    </row>
    <row r="573" spans="1:67" ht="27" customHeight="1" x14ac:dyDescent="0.25">
      <c r="A573" s="61" t="s">
        <v>820</v>
      </c>
      <c r="B573" s="61" t="s">
        <v>823</v>
      </c>
      <c r="C573" s="35">
        <v>4301060407</v>
      </c>
      <c r="D573" s="422">
        <v>4640242180137</v>
      </c>
      <c r="E573" s="422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122</v>
      </c>
      <c r="L573" s="37" t="s">
        <v>80</v>
      </c>
      <c r="M573" s="37"/>
      <c r="N573" s="36">
        <v>40</v>
      </c>
      <c r="O573" s="433" t="s">
        <v>824</v>
      </c>
      <c r="P573" s="424"/>
      <c r="Q573" s="424"/>
      <c r="R573" s="424"/>
      <c r="S573" s="425"/>
      <c r="T573" s="38" t="s">
        <v>48</v>
      </c>
      <c r="U573" s="38" t="s">
        <v>48</v>
      </c>
      <c r="V573" s="39" t="s">
        <v>0</v>
      </c>
      <c r="W573" s="57">
        <v>0</v>
      </c>
      <c r="X573" s="54">
        <f>IFERROR(IF(W573="",0,CEILING((W573/$H573),1)*$H573),"")</f>
        <v>0</v>
      </c>
      <c r="Y573" s="40" t="str">
        <f>IFERROR(IF(X573=0,"",ROUNDUP(X573/H573,0)*0.02175),"")</f>
        <v/>
      </c>
      <c r="Z573" s="66" t="s">
        <v>48</v>
      </c>
      <c r="AA573" s="67" t="s">
        <v>48</v>
      </c>
      <c r="AE573" s="77"/>
      <c r="BB573" s="408" t="s">
        <v>67</v>
      </c>
      <c r="BL573" s="77">
        <f>IFERROR(W573*I573/H573,"0")</f>
        <v>0</v>
      </c>
      <c r="BM573" s="77">
        <f>IFERROR(X573*I573/H573,"0")</f>
        <v>0</v>
      </c>
      <c r="BN573" s="77">
        <f>IFERROR(1/J573*(W573/H573),"0")</f>
        <v>0</v>
      </c>
      <c r="BO573" s="77">
        <f>IFERROR(1/J573*(X573/H573),"0")</f>
        <v>0</v>
      </c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13"/>
      <c r="O574" s="409" t="s">
        <v>43</v>
      </c>
      <c r="P574" s="410"/>
      <c r="Q574" s="410"/>
      <c r="R574" s="410"/>
      <c r="S574" s="410"/>
      <c r="T574" s="410"/>
      <c r="U574" s="411"/>
      <c r="V574" s="41" t="s">
        <v>42</v>
      </c>
      <c r="W574" s="42">
        <f>IFERROR(W570/H570,"0")+IFERROR(W571/H571,"0")+IFERROR(W572/H572,"0")+IFERROR(W573/H573,"0")</f>
        <v>0</v>
      </c>
      <c r="X574" s="42">
        <f>IFERROR(X570/H570,"0")+IFERROR(X571/H571,"0")+IFERROR(X572/H572,"0")+IFERROR(X573/H573,"0")</f>
        <v>0</v>
      </c>
      <c r="Y574" s="42">
        <f>IFERROR(IF(Y570="",0,Y570),"0")+IFERROR(IF(Y571="",0,Y571),"0")+IFERROR(IF(Y572="",0,Y572),"0")+IFERROR(IF(Y573="",0,Y573),"0")</f>
        <v>0</v>
      </c>
      <c r="Z574" s="65"/>
      <c r="AA574" s="6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13"/>
      <c r="O575" s="409" t="s">
        <v>43</v>
      </c>
      <c r="P575" s="410"/>
      <c r="Q575" s="410"/>
      <c r="R575" s="410"/>
      <c r="S575" s="410"/>
      <c r="T575" s="410"/>
      <c r="U575" s="411"/>
      <c r="V575" s="41" t="s">
        <v>0</v>
      </c>
      <c r="W575" s="42">
        <f>IFERROR(SUM(W570:W573),"0")</f>
        <v>0</v>
      </c>
      <c r="X575" s="42">
        <f>IFERROR(SUM(X570:X573),"0")</f>
        <v>0</v>
      </c>
      <c r="Y575" s="41"/>
      <c r="Z575" s="65"/>
      <c r="AA575" s="65"/>
    </row>
    <row r="576" spans="1:67" ht="15" customHeight="1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17"/>
      <c r="O576" s="414" t="s">
        <v>36</v>
      </c>
      <c r="P576" s="415"/>
      <c r="Q576" s="415"/>
      <c r="R576" s="415"/>
      <c r="S576" s="415"/>
      <c r="T576" s="415"/>
      <c r="U576" s="416"/>
      <c r="V576" s="41" t="s">
        <v>0</v>
      </c>
      <c r="W576" s="42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18000</v>
      </c>
      <c r="X576" s="42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18021.96</v>
      </c>
      <c r="Y576" s="41"/>
      <c r="Z576" s="65"/>
      <c r="AA576" s="6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17"/>
      <c r="O577" s="414" t="s">
        <v>37</v>
      </c>
      <c r="P577" s="415"/>
      <c r="Q577" s="415"/>
      <c r="R577" s="415"/>
      <c r="S577" s="415"/>
      <c r="T577" s="415"/>
      <c r="U577" s="416"/>
      <c r="V577" s="41" t="s">
        <v>0</v>
      </c>
      <c r="W577" s="42">
        <f>IFERROR(SUM(BL22:BL573),"0")</f>
        <v>18718.557109557107</v>
      </c>
      <c r="X577" s="42">
        <f>IFERROR(SUM(BM22:BM573),"0")</f>
        <v>18741.810000000001</v>
      </c>
      <c r="Y577" s="41"/>
      <c r="Z577" s="65"/>
      <c r="AA577" s="65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17"/>
      <c r="O578" s="414" t="s">
        <v>38</v>
      </c>
      <c r="P578" s="415"/>
      <c r="Q578" s="415"/>
      <c r="R578" s="415"/>
      <c r="S578" s="415"/>
      <c r="T578" s="415"/>
      <c r="U578" s="416"/>
      <c r="V578" s="41" t="s">
        <v>23</v>
      </c>
      <c r="W578" s="43">
        <f>ROUNDUP(SUM(BN22:BN573),0)</f>
        <v>29</v>
      </c>
      <c r="X578" s="43">
        <f>ROUNDUP(SUM(BO22:BO573),0)</f>
        <v>29</v>
      </c>
      <c r="Y578" s="41"/>
      <c r="Z578" s="65"/>
      <c r="AA578" s="65"/>
    </row>
    <row r="579" spans="1:30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17"/>
      <c r="O579" s="414" t="s">
        <v>39</v>
      </c>
      <c r="P579" s="415"/>
      <c r="Q579" s="415"/>
      <c r="R579" s="415"/>
      <c r="S579" s="415"/>
      <c r="T579" s="415"/>
      <c r="U579" s="416"/>
      <c r="V579" s="41" t="s">
        <v>0</v>
      </c>
      <c r="W579" s="42">
        <f>GrossWeightTotal+PalletQtyTotal*25</f>
        <v>19443.557109557107</v>
      </c>
      <c r="X579" s="42">
        <f>GrossWeightTotalR+PalletQtyTotalR*25</f>
        <v>19466.810000000001</v>
      </c>
      <c r="Y579" s="41"/>
      <c r="Z579" s="65"/>
      <c r="AA579" s="65"/>
    </row>
    <row r="580" spans="1:30" x14ac:dyDescent="0.2">
      <c r="A580" s="412"/>
      <c r="B580" s="412"/>
      <c r="C580" s="412"/>
      <c r="D580" s="412"/>
      <c r="E580" s="412"/>
      <c r="F580" s="412"/>
      <c r="G580" s="412"/>
      <c r="H580" s="412"/>
      <c r="I580" s="412"/>
      <c r="J580" s="412"/>
      <c r="K580" s="412"/>
      <c r="L580" s="412"/>
      <c r="M580" s="412"/>
      <c r="N580" s="417"/>
      <c r="O580" s="414" t="s">
        <v>40</v>
      </c>
      <c r="P580" s="415"/>
      <c r="Q580" s="415"/>
      <c r="R580" s="415"/>
      <c r="S580" s="415"/>
      <c r="T580" s="415"/>
      <c r="U580" s="416"/>
      <c r="V580" s="41" t="s">
        <v>23</v>
      </c>
      <c r="W580" s="42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1486.1985236985238</v>
      </c>
      <c r="X580" s="42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1489</v>
      </c>
      <c r="Y580" s="41"/>
      <c r="Z580" s="65"/>
      <c r="AA580" s="65"/>
    </row>
    <row r="581" spans="1:30" ht="14.25" x14ac:dyDescent="0.2">
      <c r="A581" s="412"/>
      <c r="B581" s="412"/>
      <c r="C581" s="412"/>
      <c r="D581" s="412"/>
      <c r="E581" s="412"/>
      <c r="F581" s="412"/>
      <c r="G581" s="412"/>
      <c r="H581" s="412"/>
      <c r="I581" s="412"/>
      <c r="J581" s="412"/>
      <c r="K581" s="412"/>
      <c r="L581" s="412"/>
      <c r="M581" s="412"/>
      <c r="N581" s="417"/>
      <c r="O581" s="414" t="s">
        <v>41</v>
      </c>
      <c r="P581" s="415"/>
      <c r="Q581" s="415"/>
      <c r="R581" s="415"/>
      <c r="S581" s="415"/>
      <c r="T581" s="415"/>
      <c r="U581" s="416"/>
      <c r="V581" s="44" t="s">
        <v>54</v>
      </c>
      <c r="W581" s="41"/>
      <c r="X581" s="41"/>
      <c r="Y581" s="41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30.723609999999997</v>
      </c>
      <c r="Z581" s="65"/>
      <c r="AA581" s="65"/>
    </row>
    <row r="582" spans="1:30" ht="13.5" thickBot="1" x14ac:dyDescent="0.25"/>
    <row r="583" spans="1:30" ht="27" thickTop="1" thickBot="1" x14ac:dyDescent="0.25">
      <c r="A583" s="45" t="s">
        <v>9</v>
      </c>
      <c r="B583" s="76" t="s">
        <v>76</v>
      </c>
      <c r="C583" s="418" t="s">
        <v>116</v>
      </c>
      <c r="D583" s="418" t="s">
        <v>116</v>
      </c>
      <c r="E583" s="418" t="s">
        <v>116</v>
      </c>
      <c r="F583" s="418" t="s">
        <v>116</v>
      </c>
      <c r="G583" s="418" t="s">
        <v>252</v>
      </c>
      <c r="H583" s="418" t="s">
        <v>252</v>
      </c>
      <c r="I583" s="418" t="s">
        <v>252</v>
      </c>
      <c r="J583" s="418" t="s">
        <v>252</v>
      </c>
      <c r="K583" s="418" t="s">
        <v>252</v>
      </c>
      <c r="L583" s="418" t="s">
        <v>252</v>
      </c>
      <c r="M583" s="419"/>
      <c r="N583" s="418" t="s">
        <v>252</v>
      </c>
      <c r="O583" s="418" t="s">
        <v>252</v>
      </c>
      <c r="P583" s="418" t="s">
        <v>502</v>
      </c>
      <c r="Q583" s="418" t="s">
        <v>502</v>
      </c>
      <c r="R583" s="418" t="s">
        <v>571</v>
      </c>
      <c r="S583" s="418" t="s">
        <v>571</v>
      </c>
      <c r="T583" s="418" t="s">
        <v>571</v>
      </c>
      <c r="U583" s="418" t="s">
        <v>571</v>
      </c>
      <c r="V583" s="76" t="s">
        <v>691</v>
      </c>
      <c r="W583" s="76" t="s">
        <v>742</v>
      </c>
      <c r="AA583" s="9"/>
      <c r="AD583" s="1"/>
    </row>
    <row r="584" spans="1:30" ht="14.25" customHeight="1" thickTop="1" x14ac:dyDescent="0.2">
      <c r="A584" s="420" t="s">
        <v>10</v>
      </c>
      <c r="B584" s="418" t="s">
        <v>76</v>
      </c>
      <c r="C584" s="418" t="s">
        <v>117</v>
      </c>
      <c r="D584" s="418" t="s">
        <v>125</v>
      </c>
      <c r="E584" s="418" t="s">
        <v>116</v>
      </c>
      <c r="F584" s="418" t="s">
        <v>242</v>
      </c>
      <c r="G584" s="418" t="s">
        <v>253</v>
      </c>
      <c r="H584" s="418" t="s">
        <v>267</v>
      </c>
      <c r="I584" s="418" t="s">
        <v>286</v>
      </c>
      <c r="J584" s="418" t="s">
        <v>364</v>
      </c>
      <c r="K584" s="418" t="s">
        <v>383</v>
      </c>
      <c r="L584" s="418" t="s">
        <v>396</v>
      </c>
      <c r="M584" s="1"/>
      <c r="N584" s="418" t="s">
        <v>472</v>
      </c>
      <c r="O584" s="418" t="s">
        <v>489</v>
      </c>
      <c r="P584" s="418" t="s">
        <v>503</v>
      </c>
      <c r="Q584" s="418" t="s">
        <v>545</v>
      </c>
      <c r="R584" s="418" t="s">
        <v>572</v>
      </c>
      <c r="S584" s="418" t="s">
        <v>641</v>
      </c>
      <c r="T584" s="418" t="s">
        <v>674</v>
      </c>
      <c r="U584" s="418" t="s">
        <v>681</v>
      </c>
      <c r="V584" s="418" t="s">
        <v>691</v>
      </c>
      <c r="W584" s="418" t="s">
        <v>742</v>
      </c>
      <c r="AA584" s="9"/>
      <c r="AD584" s="1"/>
    </row>
    <row r="585" spans="1:30" ht="13.5" thickBot="1" x14ac:dyDescent="0.25">
      <c r="A585" s="421"/>
      <c r="B585" s="418"/>
      <c r="C585" s="418"/>
      <c r="D585" s="418"/>
      <c r="E585" s="418"/>
      <c r="F585" s="418"/>
      <c r="G585" s="418"/>
      <c r="H585" s="418"/>
      <c r="I585" s="418"/>
      <c r="J585" s="418"/>
      <c r="K585" s="418"/>
      <c r="L585" s="418"/>
      <c r="M585" s="1"/>
      <c r="N585" s="418"/>
      <c r="O585" s="418"/>
      <c r="P585" s="418"/>
      <c r="Q585" s="418"/>
      <c r="R585" s="418"/>
      <c r="S585" s="418"/>
      <c r="T585" s="418"/>
      <c r="U585" s="418"/>
      <c r="V585" s="418"/>
      <c r="W585" s="418"/>
      <c r="AA585" s="9"/>
      <c r="AD585" s="1"/>
    </row>
    <row r="586" spans="1:30" ht="18" thickTop="1" thickBot="1" x14ac:dyDescent="0.25">
      <c r="A586" s="45" t="s">
        <v>13</v>
      </c>
      <c r="B586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1">
        <f>IFERROR(X53*1,"0")+IFERROR(X54*1,"0")</f>
        <v>604.80000000000007</v>
      </c>
      <c r="D586" s="51">
        <f>IFERROR(X59*1,"0")+IFERROR(X60*1,"0")+IFERROR(X61*1,"0")+IFERROR(X62*1,"0")</f>
        <v>604.80000000000007</v>
      </c>
      <c r="E586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6" s="51">
        <f>IFERROR(X136*1,"0")+IFERROR(X137*1,"0")+IFERROR(X138*1,"0")+IFERROR(X139*1,"0")+IFERROR(X140*1,"0")</f>
        <v>0</v>
      </c>
      <c r="G586" s="51">
        <f>IFERROR(X146*1,"0")+IFERROR(X147*1,"0")+IFERROR(X148*1,"0")+IFERROR(X149*1,"0")+IFERROR(X150*1,"0")</f>
        <v>0</v>
      </c>
      <c r="H586" s="51">
        <f>IFERROR(X155*1,"0")+IFERROR(X156*1,"0")+IFERROR(X157*1,"0")+IFERROR(X158*1,"0")+IFERROR(X159*1,"0")+IFERROR(X160*1,"0")+IFERROR(X161*1,"0")+IFERROR(X162*1,"0")+IFERROR(X163*1,"0")</f>
        <v>0</v>
      </c>
      <c r="I586" s="51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51">
        <f>IFERROR(X218*1,"0")+IFERROR(X219*1,"0")+IFERROR(X220*1,"0")+IFERROR(X221*1,"0")+IFERROR(X222*1,"0")+IFERROR(X223*1,"0")+IFERROR(X224*1,"0")+IFERROR(X228*1,"0")+IFERROR(X229*1,"0")</f>
        <v>0</v>
      </c>
      <c r="K586" s="51">
        <f>IFERROR(X234*1,"0")+IFERROR(X235*1,"0")+IFERROR(X236*1,"0")+IFERROR(X237*1,"0")+IFERROR(X238*1,"0")+IFERROR(X239*1,"0")</f>
        <v>0</v>
      </c>
      <c r="L586" s="51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2457</v>
      </c>
      <c r="M586" s="1"/>
      <c r="N586" s="51">
        <f>IFERROR(X296*1,"0")+IFERROR(X297*1,"0")+IFERROR(X298*1,"0")+IFERROR(X299*1,"0")+IFERROR(X300*1,"0")+IFERROR(X301*1,"0")+IFERROR(X302*1,"0")+IFERROR(X306*1,"0")+IFERROR(X307*1,"0")</f>
        <v>0</v>
      </c>
      <c r="O586" s="51">
        <f>IFERROR(X312*1,"0")+IFERROR(X316*1,"0")+IFERROR(X317*1,"0")+IFERROR(X318*1,"0")+IFERROR(X322*1,"0")+IFERROR(X326*1,"0")</f>
        <v>0</v>
      </c>
      <c r="P586" s="51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13500</v>
      </c>
      <c r="Q586" s="51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51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51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51">
        <f>IFERROR(X475*1,"0")+IFERROR(X476*1,"0")+IFERROR(X477*1,"0")</f>
        <v>0</v>
      </c>
      <c r="U586" s="51">
        <f>IFERROR(X482*1,"0")+IFERROR(X483*1,"0")+IFERROR(X487*1,"0")</f>
        <v>0</v>
      </c>
      <c r="V586" s="51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855.36</v>
      </c>
      <c r="W586" s="51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0</v>
      </c>
      <c r="AA586" s="9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5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T584:T585"/>
    <mergeCell ref="U584:U585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R584:R585"/>
    <mergeCell ref="S584:S58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2" t="s">
        <v>826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827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828</v>
      </c>
      <c r="C6" s="52" t="s">
        <v>829</v>
      </c>
      <c r="D6" s="52" t="s">
        <v>830</v>
      </c>
      <c r="E6" s="52" t="s">
        <v>48</v>
      </c>
    </row>
    <row r="7" spans="2:8" x14ac:dyDescent="0.2">
      <c r="B7" s="52" t="s">
        <v>831</v>
      </c>
      <c r="C7" s="52" t="s">
        <v>832</v>
      </c>
      <c r="D7" s="52" t="s">
        <v>833</v>
      </c>
      <c r="E7" s="52" t="s">
        <v>48</v>
      </c>
    </row>
    <row r="8" spans="2:8" x14ac:dyDescent="0.2">
      <c r="B8" s="52" t="s">
        <v>834</v>
      </c>
      <c r="C8" s="52" t="s">
        <v>835</v>
      </c>
      <c r="D8" s="52" t="s">
        <v>836</v>
      </c>
      <c r="E8" s="52" t="s">
        <v>48</v>
      </c>
    </row>
    <row r="9" spans="2:8" x14ac:dyDescent="0.2">
      <c r="B9" s="52" t="s">
        <v>837</v>
      </c>
      <c r="C9" s="52" t="s">
        <v>838</v>
      </c>
      <c r="D9" s="52" t="s">
        <v>839</v>
      </c>
      <c r="E9" s="52" t="s">
        <v>48</v>
      </c>
    </row>
    <row r="10" spans="2:8" x14ac:dyDescent="0.2">
      <c r="B10" s="52" t="s">
        <v>840</v>
      </c>
      <c r="C10" s="52" t="s">
        <v>841</v>
      </c>
      <c r="D10" s="52" t="s">
        <v>842</v>
      </c>
      <c r="E10" s="52" t="s">
        <v>48</v>
      </c>
    </row>
    <row r="11" spans="2:8" x14ac:dyDescent="0.2">
      <c r="B11" s="52" t="s">
        <v>843</v>
      </c>
      <c r="C11" s="52" t="s">
        <v>844</v>
      </c>
      <c r="D11" s="52" t="s">
        <v>845</v>
      </c>
      <c r="E11" s="52" t="s">
        <v>48</v>
      </c>
    </row>
    <row r="13" spans="2:8" x14ac:dyDescent="0.2">
      <c r="B13" s="52" t="s">
        <v>846</v>
      </c>
      <c r="C13" s="52" t="s">
        <v>829</v>
      </c>
      <c r="D13" s="52" t="s">
        <v>48</v>
      </c>
      <c r="E13" s="52" t="s">
        <v>48</v>
      </c>
    </row>
    <row r="15" spans="2:8" x14ac:dyDescent="0.2">
      <c r="B15" s="52" t="s">
        <v>847</v>
      </c>
      <c r="C15" s="52" t="s">
        <v>832</v>
      </c>
      <c r="D15" s="52" t="s">
        <v>48</v>
      </c>
      <c r="E15" s="52" t="s">
        <v>48</v>
      </c>
    </row>
    <row r="17" spans="2:5" x14ac:dyDescent="0.2">
      <c r="B17" s="52" t="s">
        <v>848</v>
      </c>
      <c r="C17" s="52" t="s">
        <v>835</v>
      </c>
      <c r="D17" s="52" t="s">
        <v>48</v>
      </c>
      <c r="E17" s="52" t="s">
        <v>48</v>
      </c>
    </row>
    <row r="19" spans="2:5" x14ac:dyDescent="0.2">
      <c r="B19" s="52" t="s">
        <v>849</v>
      </c>
      <c r="C19" s="52" t="s">
        <v>838</v>
      </c>
      <c r="D19" s="52" t="s">
        <v>48</v>
      </c>
      <c r="E19" s="52" t="s">
        <v>48</v>
      </c>
    </row>
    <row r="21" spans="2:5" x14ac:dyDescent="0.2">
      <c r="B21" s="52" t="s">
        <v>850</v>
      </c>
      <c r="C21" s="52" t="s">
        <v>841</v>
      </c>
      <c r="D21" s="52" t="s">
        <v>48</v>
      </c>
      <c r="E21" s="52" t="s">
        <v>48</v>
      </c>
    </row>
    <row r="23" spans="2:5" x14ac:dyDescent="0.2">
      <c r="B23" s="52" t="s">
        <v>851</v>
      </c>
      <c r="C23" s="52" t="s">
        <v>844</v>
      </c>
      <c r="D23" s="52" t="s">
        <v>48</v>
      </c>
      <c r="E23" s="52" t="s">
        <v>48</v>
      </c>
    </row>
    <row r="25" spans="2:5" x14ac:dyDescent="0.2">
      <c r="B25" s="52" t="s">
        <v>852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853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854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855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856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857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858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859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860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861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862</v>
      </c>
      <c r="C35" s="52" t="s">
        <v>48</v>
      </c>
      <c r="D35" s="52" t="s">
        <v>48</v>
      </c>
      <c r="E35" s="52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1376</vt:i4>
      </vt:variant>
    </vt:vector>
  </HeadingPairs>
  <TitlesOfParts>
    <vt:vector size="13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