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2D26D69-4947-4E7E-BC07-887A292D5C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X548" i="1"/>
  <c r="W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Y548" i="1" s="1"/>
  <c r="X544" i="1"/>
  <c r="X549" i="1" s="1"/>
  <c r="W542" i="1"/>
  <c r="W541" i="1"/>
  <c r="BN540" i="1"/>
  <c r="BL540" i="1"/>
  <c r="X540" i="1"/>
  <c r="BN539" i="1"/>
  <c r="BL539" i="1"/>
  <c r="X539" i="1"/>
  <c r="BN538" i="1"/>
  <c r="BL538" i="1"/>
  <c r="X538" i="1"/>
  <c r="W536" i="1"/>
  <c r="X535" i="1"/>
  <c r="W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35" i="1" s="1"/>
  <c r="X531" i="1"/>
  <c r="X536" i="1" s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X520" i="1"/>
  <c r="W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Y520" i="1" s="1"/>
  <c r="X511" i="1"/>
  <c r="W560" i="1" s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W488" i="1"/>
  <c r="X487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X440" i="1"/>
  <c r="O440" i="1"/>
  <c r="BN439" i="1"/>
  <c r="BL439" i="1"/>
  <c r="X439" i="1"/>
  <c r="O439" i="1"/>
  <c r="W437" i="1"/>
  <c r="W436" i="1"/>
  <c r="BN435" i="1"/>
  <c r="BL435" i="1"/>
  <c r="X435" i="1"/>
  <c r="O435" i="1"/>
  <c r="BO434" i="1"/>
  <c r="BN434" i="1"/>
  <c r="BM434" i="1"/>
  <c r="BL434" i="1"/>
  <c r="Y434" i="1"/>
  <c r="X434" i="1"/>
  <c r="BO433" i="1"/>
  <c r="BN433" i="1"/>
  <c r="BM433" i="1"/>
  <c r="BL433" i="1"/>
  <c r="Y433" i="1"/>
  <c r="X433" i="1"/>
  <c r="O433" i="1"/>
  <c r="BN432" i="1"/>
  <c r="BL432" i="1"/>
  <c r="X432" i="1"/>
  <c r="BN431" i="1"/>
  <c r="BL431" i="1"/>
  <c r="X431" i="1"/>
  <c r="O431" i="1"/>
  <c r="BO430" i="1"/>
  <c r="BN430" i="1"/>
  <c r="BM430" i="1"/>
  <c r="BL430" i="1"/>
  <c r="Y430" i="1"/>
  <c r="X430" i="1"/>
  <c r="BO429" i="1"/>
  <c r="BN429" i="1"/>
  <c r="BM429" i="1"/>
  <c r="BL429" i="1"/>
  <c r="Y429" i="1"/>
  <c r="X429" i="1"/>
  <c r="O429" i="1"/>
  <c r="BN428" i="1"/>
  <c r="BL428" i="1"/>
  <c r="X428" i="1"/>
  <c r="W426" i="1"/>
  <c r="X425" i="1"/>
  <c r="W425" i="1"/>
  <c r="BO424" i="1"/>
  <c r="BN424" i="1"/>
  <c r="BM424" i="1"/>
  <c r="BL424" i="1"/>
  <c r="Y424" i="1"/>
  <c r="X424" i="1"/>
  <c r="BO423" i="1"/>
  <c r="BN423" i="1"/>
  <c r="BM423" i="1"/>
  <c r="BL423" i="1"/>
  <c r="Y423" i="1"/>
  <c r="Y425" i="1" s="1"/>
  <c r="X423" i="1"/>
  <c r="O423" i="1"/>
  <c r="W420" i="1"/>
  <c r="X419" i="1"/>
  <c r="W419" i="1"/>
  <c r="BO418" i="1"/>
  <c r="BN418" i="1"/>
  <c r="BM418" i="1"/>
  <c r="BL418" i="1"/>
  <c r="Y418" i="1"/>
  <c r="X418" i="1"/>
  <c r="O418" i="1"/>
  <c r="BN417" i="1"/>
  <c r="BL417" i="1"/>
  <c r="X417" i="1"/>
  <c r="O417" i="1"/>
  <c r="BO416" i="1"/>
  <c r="BN416" i="1"/>
  <c r="BM416" i="1"/>
  <c r="BL416" i="1"/>
  <c r="Y416" i="1"/>
  <c r="X416" i="1"/>
  <c r="X420" i="1" s="1"/>
  <c r="O416" i="1"/>
  <c r="W414" i="1"/>
  <c r="W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BN406" i="1"/>
  <c r="BL406" i="1"/>
  <c r="X406" i="1"/>
  <c r="O406" i="1"/>
  <c r="BO405" i="1"/>
  <c r="BN405" i="1"/>
  <c r="BM405" i="1"/>
  <c r="BL405" i="1"/>
  <c r="Y405" i="1"/>
  <c r="X405" i="1"/>
  <c r="O405" i="1"/>
  <c r="BN404" i="1"/>
  <c r="BL404" i="1"/>
  <c r="X404" i="1"/>
  <c r="BN403" i="1"/>
  <c r="BL403" i="1"/>
  <c r="X403" i="1"/>
  <c r="O403" i="1"/>
  <c r="BO402" i="1"/>
  <c r="BN402" i="1"/>
  <c r="BM402" i="1"/>
  <c r="BL402" i="1"/>
  <c r="Y402" i="1"/>
  <c r="X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BO397" i="1"/>
  <c r="BN397" i="1"/>
  <c r="BM397" i="1"/>
  <c r="BL397" i="1"/>
  <c r="Y397" i="1"/>
  <c r="X397" i="1"/>
  <c r="O397" i="1"/>
  <c r="BN396" i="1"/>
  <c r="BL396" i="1"/>
  <c r="X396" i="1"/>
  <c r="BN395" i="1"/>
  <c r="BL395" i="1"/>
  <c r="X395" i="1"/>
  <c r="O395" i="1"/>
  <c r="BO394" i="1"/>
  <c r="BN394" i="1"/>
  <c r="BM394" i="1"/>
  <c r="BL394" i="1"/>
  <c r="Y394" i="1"/>
  <c r="X394" i="1"/>
  <c r="BO393" i="1"/>
  <c r="BN393" i="1"/>
  <c r="BM393" i="1"/>
  <c r="BL393" i="1"/>
  <c r="Y393" i="1"/>
  <c r="X393" i="1"/>
  <c r="O393" i="1"/>
  <c r="BN392" i="1"/>
  <c r="BL392" i="1"/>
  <c r="X392" i="1"/>
  <c r="BN391" i="1"/>
  <c r="BL391" i="1"/>
  <c r="X391" i="1"/>
  <c r="O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BO388" i="1"/>
  <c r="BN388" i="1"/>
  <c r="BM388" i="1"/>
  <c r="BL388" i="1"/>
  <c r="Y388" i="1"/>
  <c r="X388" i="1"/>
  <c r="O388" i="1"/>
  <c r="BN387" i="1"/>
  <c r="BL387" i="1"/>
  <c r="X387" i="1"/>
  <c r="BN386" i="1"/>
  <c r="BL386" i="1"/>
  <c r="X386" i="1"/>
  <c r="O386" i="1"/>
  <c r="BO385" i="1"/>
  <c r="BN385" i="1"/>
  <c r="BM385" i="1"/>
  <c r="BL385" i="1"/>
  <c r="Y385" i="1"/>
  <c r="X385" i="1"/>
  <c r="W383" i="1"/>
  <c r="W382" i="1"/>
  <c r="BN381" i="1"/>
  <c r="BL381" i="1"/>
  <c r="X381" i="1"/>
  <c r="O381" i="1"/>
  <c r="BO380" i="1"/>
  <c r="BN380" i="1"/>
  <c r="BM380" i="1"/>
  <c r="BL380" i="1"/>
  <c r="Y380" i="1"/>
  <c r="X380" i="1"/>
  <c r="X382" i="1" s="1"/>
  <c r="O380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BO366" i="1"/>
  <c r="BN366" i="1"/>
  <c r="BM366" i="1"/>
  <c r="BL366" i="1"/>
  <c r="Y366" i="1"/>
  <c r="X366" i="1"/>
  <c r="O366" i="1"/>
  <c r="BN365" i="1"/>
  <c r="BL365" i="1"/>
  <c r="X365" i="1"/>
  <c r="O365" i="1"/>
  <c r="W363" i="1"/>
  <c r="W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W357" i="1"/>
  <c r="W356" i="1"/>
  <c r="BN355" i="1"/>
  <c r="BL355" i="1"/>
  <c r="X355" i="1"/>
  <c r="O355" i="1"/>
  <c r="BO354" i="1"/>
  <c r="BN354" i="1"/>
  <c r="BM354" i="1"/>
  <c r="BL354" i="1"/>
  <c r="Y354" i="1"/>
  <c r="X354" i="1"/>
  <c r="O354" i="1"/>
  <c r="BN353" i="1"/>
  <c r="BL353" i="1"/>
  <c r="X353" i="1"/>
  <c r="O353" i="1"/>
  <c r="BO352" i="1"/>
  <c r="BN352" i="1"/>
  <c r="BM352" i="1"/>
  <c r="BL352" i="1"/>
  <c r="Y352" i="1"/>
  <c r="X352" i="1"/>
  <c r="O352" i="1"/>
  <c r="W349" i="1"/>
  <c r="X348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O341" i="1"/>
  <c r="BN341" i="1"/>
  <c r="BM341" i="1"/>
  <c r="BL341" i="1"/>
  <c r="Y341" i="1"/>
  <c r="X341" i="1"/>
  <c r="O341" i="1"/>
  <c r="BN340" i="1"/>
  <c r="BL340" i="1"/>
  <c r="X340" i="1"/>
  <c r="O340" i="1"/>
  <c r="W338" i="1"/>
  <c r="W337" i="1"/>
  <c r="BN336" i="1"/>
  <c r="BL336" i="1"/>
  <c r="X336" i="1"/>
  <c r="O336" i="1"/>
  <c r="BO335" i="1"/>
  <c r="BN335" i="1"/>
  <c r="BM335" i="1"/>
  <c r="BL335" i="1"/>
  <c r="Y335" i="1"/>
  <c r="X335" i="1"/>
  <c r="O335" i="1"/>
  <c r="BN334" i="1"/>
  <c r="BL334" i="1"/>
  <c r="X334" i="1"/>
  <c r="O334" i="1"/>
  <c r="W332" i="1"/>
  <c r="W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BO323" i="1"/>
  <c r="BN323" i="1"/>
  <c r="BM323" i="1"/>
  <c r="BL323" i="1"/>
  <c r="Y323" i="1"/>
  <c r="X323" i="1"/>
  <c r="O323" i="1"/>
  <c r="BN322" i="1"/>
  <c r="BL322" i="1"/>
  <c r="X322" i="1"/>
  <c r="O322" i="1"/>
  <c r="BO321" i="1"/>
  <c r="BN321" i="1"/>
  <c r="BM321" i="1"/>
  <c r="BL321" i="1"/>
  <c r="Y321" i="1"/>
  <c r="X321" i="1"/>
  <c r="O321" i="1"/>
  <c r="BN320" i="1"/>
  <c r="BL320" i="1"/>
  <c r="X320" i="1"/>
  <c r="O320" i="1"/>
  <c r="BO319" i="1"/>
  <c r="BN319" i="1"/>
  <c r="BM319" i="1"/>
  <c r="BL319" i="1"/>
  <c r="Y319" i="1"/>
  <c r="X319" i="1"/>
  <c r="O319" i="1"/>
  <c r="W315" i="1"/>
  <c r="X314" i="1"/>
  <c r="W314" i="1"/>
  <c r="BO313" i="1"/>
  <c r="BN313" i="1"/>
  <c r="BM313" i="1"/>
  <c r="BL313" i="1"/>
  <c r="Y313" i="1"/>
  <c r="Y314" i="1" s="1"/>
  <c r="X313" i="1"/>
  <c r="X315" i="1" s="1"/>
  <c r="O313" i="1"/>
  <c r="W311" i="1"/>
  <c r="X310" i="1"/>
  <c r="W310" i="1"/>
  <c r="BO309" i="1"/>
  <c r="BN309" i="1"/>
  <c r="BM309" i="1"/>
  <c r="BL309" i="1"/>
  <c r="Y309" i="1"/>
  <c r="X309" i="1"/>
  <c r="O309" i="1"/>
  <c r="BN308" i="1"/>
  <c r="BL308" i="1"/>
  <c r="X308" i="1"/>
  <c r="O308" i="1"/>
  <c r="BO307" i="1"/>
  <c r="BN307" i="1"/>
  <c r="BM307" i="1"/>
  <c r="BL307" i="1"/>
  <c r="Y307" i="1"/>
  <c r="X307" i="1"/>
  <c r="X311" i="1" s="1"/>
  <c r="O307" i="1"/>
  <c r="W305" i="1"/>
  <c r="X304" i="1"/>
  <c r="W304" i="1"/>
  <c r="BO303" i="1"/>
  <c r="BN303" i="1"/>
  <c r="BM303" i="1"/>
  <c r="BL303" i="1"/>
  <c r="Y303" i="1"/>
  <c r="Y304" i="1" s="1"/>
  <c r="X303" i="1"/>
  <c r="O303" i="1"/>
  <c r="W300" i="1"/>
  <c r="X299" i="1"/>
  <c r="W299" i="1"/>
  <c r="BO298" i="1"/>
  <c r="BN298" i="1"/>
  <c r="BM298" i="1"/>
  <c r="BL298" i="1"/>
  <c r="Y298" i="1"/>
  <c r="Y299" i="1" s="1"/>
  <c r="X298" i="1"/>
  <c r="X300" i="1" s="1"/>
  <c r="O298" i="1"/>
  <c r="W296" i="1"/>
  <c r="W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BN291" i="1"/>
  <c r="BL291" i="1"/>
  <c r="X291" i="1"/>
  <c r="O291" i="1"/>
  <c r="BO290" i="1"/>
  <c r="BN290" i="1"/>
  <c r="BM290" i="1"/>
  <c r="BL290" i="1"/>
  <c r="Y290" i="1"/>
  <c r="X290" i="1"/>
  <c r="O290" i="1"/>
  <c r="BN289" i="1"/>
  <c r="BL289" i="1"/>
  <c r="X289" i="1"/>
  <c r="O289" i="1"/>
  <c r="BO288" i="1"/>
  <c r="BN288" i="1"/>
  <c r="BM288" i="1"/>
  <c r="BL288" i="1"/>
  <c r="Y288" i="1"/>
  <c r="X288" i="1"/>
  <c r="O288" i="1"/>
  <c r="W285" i="1"/>
  <c r="X284" i="1"/>
  <c r="W284" i="1"/>
  <c r="BO283" i="1"/>
  <c r="BN283" i="1"/>
  <c r="BM283" i="1"/>
  <c r="BL283" i="1"/>
  <c r="Y283" i="1"/>
  <c r="X283" i="1"/>
  <c r="O283" i="1"/>
  <c r="BN282" i="1"/>
  <c r="BL282" i="1"/>
  <c r="X282" i="1"/>
  <c r="O282" i="1"/>
  <c r="BO281" i="1"/>
  <c r="BN281" i="1"/>
  <c r="BM281" i="1"/>
  <c r="BL281" i="1"/>
  <c r="Y281" i="1"/>
  <c r="X281" i="1"/>
  <c r="X285" i="1" s="1"/>
  <c r="O281" i="1"/>
  <c r="W279" i="1"/>
  <c r="W278" i="1"/>
  <c r="BO277" i="1"/>
  <c r="BN277" i="1"/>
  <c r="BM277" i="1"/>
  <c r="BL277" i="1"/>
  <c r="Y277" i="1"/>
  <c r="X277" i="1"/>
  <c r="O277" i="1"/>
  <c r="BN276" i="1"/>
  <c r="BL276" i="1"/>
  <c r="X276" i="1"/>
  <c r="BN275" i="1"/>
  <c r="BL275" i="1"/>
  <c r="X275" i="1"/>
  <c r="W273" i="1"/>
  <c r="W272" i="1"/>
  <c r="BO271" i="1"/>
  <c r="BN271" i="1"/>
  <c r="BM271" i="1"/>
  <c r="BL271" i="1"/>
  <c r="Y271" i="1"/>
  <c r="X271" i="1"/>
  <c r="O271" i="1"/>
  <c r="BN270" i="1"/>
  <c r="BL270" i="1"/>
  <c r="X270" i="1"/>
  <c r="O270" i="1"/>
  <c r="BO269" i="1"/>
  <c r="BN269" i="1"/>
  <c r="BM269" i="1"/>
  <c r="BL269" i="1"/>
  <c r="Y269" i="1"/>
  <c r="X269" i="1"/>
  <c r="W267" i="1"/>
  <c r="W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O259" i="1"/>
  <c r="BN259" i="1"/>
  <c r="BM259" i="1"/>
  <c r="BL259" i="1"/>
  <c r="Y259" i="1"/>
  <c r="X259" i="1"/>
  <c r="O259" i="1"/>
  <c r="W257" i="1"/>
  <c r="W256" i="1"/>
  <c r="BO255" i="1"/>
  <c r="BN255" i="1"/>
  <c r="BM255" i="1"/>
  <c r="BL255" i="1"/>
  <c r="Y255" i="1"/>
  <c r="X255" i="1"/>
  <c r="O255" i="1"/>
  <c r="BN254" i="1"/>
  <c r="BL254" i="1"/>
  <c r="X254" i="1"/>
  <c r="O254" i="1"/>
  <c r="BO253" i="1"/>
  <c r="BN253" i="1"/>
  <c r="BM253" i="1"/>
  <c r="BL253" i="1"/>
  <c r="Y253" i="1"/>
  <c r="X253" i="1"/>
  <c r="O253" i="1"/>
  <c r="W251" i="1"/>
  <c r="W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BN243" i="1"/>
  <c r="BL243" i="1"/>
  <c r="X243" i="1"/>
  <c r="BN242" i="1"/>
  <c r="BL242" i="1"/>
  <c r="X242" i="1"/>
  <c r="W239" i="1"/>
  <c r="W238" i="1"/>
  <c r="BO237" i="1"/>
  <c r="BN237" i="1"/>
  <c r="BM237" i="1"/>
  <c r="BL237" i="1"/>
  <c r="Y237" i="1"/>
  <c r="X237" i="1"/>
  <c r="O237" i="1"/>
  <c r="BN236" i="1"/>
  <c r="BL236" i="1"/>
  <c r="X236" i="1"/>
  <c r="O236" i="1"/>
  <c r="BO235" i="1"/>
  <c r="BN235" i="1"/>
  <c r="BM235" i="1"/>
  <c r="BL235" i="1"/>
  <c r="Y235" i="1"/>
  <c r="X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BN230" i="1"/>
  <c r="BL230" i="1"/>
  <c r="X230" i="1"/>
  <c r="O230" i="1"/>
  <c r="W227" i="1"/>
  <c r="W226" i="1"/>
  <c r="BN225" i="1"/>
  <c r="BL225" i="1"/>
  <c r="X225" i="1"/>
  <c r="O225" i="1"/>
  <c r="BO224" i="1"/>
  <c r="BN224" i="1"/>
  <c r="BM224" i="1"/>
  <c r="BL224" i="1"/>
  <c r="Y224" i="1"/>
  <c r="X224" i="1"/>
  <c r="X226" i="1" s="1"/>
  <c r="O224" i="1"/>
  <c r="W222" i="1"/>
  <c r="W221" i="1"/>
  <c r="BO220" i="1"/>
  <c r="BN220" i="1"/>
  <c r="BM220" i="1"/>
  <c r="BL220" i="1"/>
  <c r="Y220" i="1"/>
  <c r="X220" i="1"/>
  <c r="O220" i="1"/>
  <c r="BN219" i="1"/>
  <c r="BL219" i="1"/>
  <c r="X219" i="1"/>
  <c r="O219" i="1"/>
  <c r="BO218" i="1"/>
  <c r="BN218" i="1"/>
  <c r="BM218" i="1"/>
  <c r="BL218" i="1"/>
  <c r="Y218" i="1"/>
  <c r="X218" i="1"/>
  <c r="O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O214" i="1"/>
  <c r="W211" i="1"/>
  <c r="X210" i="1"/>
  <c r="W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O207" i="1"/>
  <c r="BN206" i="1"/>
  <c r="BL206" i="1"/>
  <c r="X206" i="1"/>
  <c r="O206" i="1"/>
  <c r="BO205" i="1"/>
  <c r="BN205" i="1"/>
  <c r="BM205" i="1"/>
  <c r="BL205" i="1"/>
  <c r="Y205" i="1"/>
  <c r="X205" i="1"/>
  <c r="X211" i="1" s="1"/>
  <c r="W203" i="1"/>
  <c r="W202" i="1"/>
  <c r="BN201" i="1"/>
  <c r="BL201" i="1"/>
  <c r="X201" i="1"/>
  <c r="O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BN189" i="1"/>
  <c r="BL189" i="1"/>
  <c r="X189" i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O186" i="1"/>
  <c r="BO185" i="1"/>
  <c r="BN185" i="1"/>
  <c r="BM185" i="1"/>
  <c r="BL185" i="1"/>
  <c r="Y185" i="1"/>
  <c r="X185" i="1"/>
  <c r="O185" i="1"/>
  <c r="W183" i="1"/>
  <c r="W182" i="1"/>
  <c r="BO181" i="1"/>
  <c r="BN181" i="1"/>
  <c r="BM181" i="1"/>
  <c r="BL181" i="1"/>
  <c r="Y181" i="1"/>
  <c r="X181" i="1"/>
  <c r="O181" i="1"/>
  <c r="BN180" i="1"/>
  <c r="BL180" i="1"/>
  <c r="X180" i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O169" i="1"/>
  <c r="W167" i="1"/>
  <c r="X166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W149" i="1"/>
  <c r="X148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Y148" i="1" s="1"/>
  <c r="X144" i="1"/>
  <c r="G560" i="1" s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O137" i="1"/>
  <c r="BO136" i="1"/>
  <c r="BN136" i="1"/>
  <c r="BM136" i="1"/>
  <c r="BL136" i="1"/>
  <c r="Y136" i="1"/>
  <c r="X136" i="1"/>
  <c r="O136" i="1"/>
  <c r="BN135" i="1"/>
  <c r="BL135" i="1"/>
  <c r="X135" i="1"/>
  <c r="O135" i="1"/>
  <c r="BO134" i="1"/>
  <c r="BN134" i="1"/>
  <c r="BM134" i="1"/>
  <c r="BL134" i="1"/>
  <c r="Y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O128" i="1"/>
  <c r="BO127" i="1"/>
  <c r="BN127" i="1"/>
  <c r="BM127" i="1"/>
  <c r="BL127" i="1"/>
  <c r="Y127" i="1"/>
  <c r="X127" i="1"/>
  <c r="O127" i="1"/>
  <c r="BN126" i="1"/>
  <c r="BL126" i="1"/>
  <c r="X126" i="1"/>
  <c r="O126" i="1"/>
  <c r="BO125" i="1"/>
  <c r="BN125" i="1"/>
  <c r="BM125" i="1"/>
  <c r="BL125" i="1"/>
  <c r="Y125" i="1"/>
  <c r="X125" i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X123" i="1" s="1"/>
  <c r="O107" i="1"/>
  <c r="W105" i="1"/>
  <c r="W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X104" i="1" s="1"/>
  <c r="O97" i="1"/>
  <c r="W95" i="1"/>
  <c r="W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4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60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60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50" i="1" s="1"/>
  <c r="W24" i="1"/>
  <c r="BO23" i="1"/>
  <c r="BN23" i="1"/>
  <c r="BM23" i="1"/>
  <c r="BL23" i="1"/>
  <c r="Y23" i="1"/>
  <c r="X23" i="1"/>
  <c r="O23" i="1"/>
  <c r="BN22" i="1"/>
  <c r="W552" i="1" s="1"/>
  <c r="BL22" i="1"/>
  <c r="W551" i="1" s="1"/>
  <c r="W553" i="1" s="1"/>
  <c r="X22" i="1"/>
  <c r="B560" i="1" s="1"/>
  <c r="O22" i="1"/>
  <c r="H10" i="1"/>
  <c r="A9" i="1"/>
  <c r="F10" i="1" s="1"/>
  <c r="D7" i="1"/>
  <c r="P6" i="1"/>
  <c r="O2" i="1"/>
  <c r="BO170" i="1" l="1"/>
  <c r="BM170" i="1"/>
  <c r="Y170" i="1"/>
  <c r="Y171" i="1" s="1"/>
  <c r="X172" i="1"/>
  <c r="X183" i="1"/>
  <c r="BO174" i="1"/>
  <c r="BM174" i="1"/>
  <c r="Y174" i="1"/>
  <c r="BO178" i="1"/>
  <c r="BM178" i="1"/>
  <c r="Y178" i="1"/>
  <c r="X182" i="1"/>
  <c r="BO186" i="1"/>
  <c r="BM186" i="1"/>
  <c r="Y186" i="1"/>
  <c r="Y202" i="1" s="1"/>
  <c r="BO190" i="1"/>
  <c r="BM190" i="1"/>
  <c r="Y190" i="1"/>
  <c r="BO194" i="1"/>
  <c r="BM194" i="1"/>
  <c r="Y194" i="1"/>
  <c r="BO215" i="1"/>
  <c r="BM215" i="1"/>
  <c r="Y215" i="1"/>
  <c r="Y221" i="1" s="1"/>
  <c r="BO219" i="1"/>
  <c r="BM219" i="1"/>
  <c r="Y219" i="1"/>
  <c r="BO231" i="1"/>
  <c r="BM231" i="1"/>
  <c r="Y231" i="1"/>
  <c r="BO236" i="1"/>
  <c r="BM236" i="1"/>
  <c r="Y236" i="1"/>
  <c r="BO243" i="1"/>
  <c r="BM243" i="1"/>
  <c r="Y243" i="1"/>
  <c r="BO246" i="1"/>
  <c r="BM246" i="1"/>
  <c r="Y246" i="1"/>
  <c r="X250" i="1"/>
  <c r="BO254" i="1"/>
  <c r="BM254" i="1"/>
  <c r="Y254" i="1"/>
  <c r="Y256" i="1" s="1"/>
  <c r="BO262" i="1"/>
  <c r="BM262" i="1"/>
  <c r="Y262" i="1"/>
  <c r="BO276" i="1"/>
  <c r="BM276" i="1"/>
  <c r="Y276" i="1"/>
  <c r="BO320" i="1"/>
  <c r="BM320" i="1"/>
  <c r="Y320" i="1"/>
  <c r="Y331" i="1" s="1"/>
  <c r="X332" i="1"/>
  <c r="BO324" i="1"/>
  <c r="BM324" i="1"/>
  <c r="Y324" i="1"/>
  <c r="BO328" i="1"/>
  <c r="BM328" i="1"/>
  <c r="Y328" i="1"/>
  <c r="BO336" i="1"/>
  <c r="BM336" i="1"/>
  <c r="Y336" i="1"/>
  <c r="X338" i="1"/>
  <c r="X343" i="1"/>
  <c r="BO340" i="1"/>
  <c r="BM340" i="1"/>
  <c r="Y340" i="1"/>
  <c r="X344" i="1"/>
  <c r="BO353" i="1"/>
  <c r="BM353" i="1"/>
  <c r="Y353" i="1"/>
  <c r="Y356" i="1" s="1"/>
  <c r="X357" i="1"/>
  <c r="BO361" i="1"/>
  <c r="BM361" i="1"/>
  <c r="Y361" i="1"/>
  <c r="X363" i="1"/>
  <c r="X370" i="1"/>
  <c r="BO365" i="1"/>
  <c r="BM365" i="1"/>
  <c r="Y365" i="1"/>
  <c r="BO369" i="1"/>
  <c r="BM369" i="1"/>
  <c r="Y369" i="1"/>
  <c r="X371" i="1"/>
  <c r="X376" i="1"/>
  <c r="BO373" i="1"/>
  <c r="BM373" i="1"/>
  <c r="Y373" i="1"/>
  <c r="Y375" i="1" s="1"/>
  <c r="X375" i="1"/>
  <c r="H9" i="1"/>
  <c r="A10" i="1"/>
  <c r="X24" i="1"/>
  <c r="X36" i="1"/>
  <c r="X56" i="1"/>
  <c r="X64" i="1"/>
  <c r="X89" i="1"/>
  <c r="X95" i="1"/>
  <c r="X105" i="1"/>
  <c r="BO126" i="1"/>
  <c r="BM126" i="1"/>
  <c r="Y126" i="1"/>
  <c r="X130" i="1"/>
  <c r="BO135" i="1"/>
  <c r="BM135" i="1"/>
  <c r="Y135" i="1"/>
  <c r="Y139" i="1" s="1"/>
  <c r="X139" i="1"/>
  <c r="BO153" i="1"/>
  <c r="BM153" i="1"/>
  <c r="Y153" i="1"/>
  <c r="Y160" i="1" s="1"/>
  <c r="BO157" i="1"/>
  <c r="BM157" i="1"/>
  <c r="Y157" i="1"/>
  <c r="F9" i="1"/>
  <c r="J9" i="1"/>
  <c r="Y22" i="1"/>
  <c r="Y24" i="1" s="1"/>
  <c r="BM22" i="1"/>
  <c r="BO22" i="1"/>
  <c r="W554" i="1"/>
  <c r="X25" i="1"/>
  <c r="Y28" i="1"/>
  <c r="Y36" i="1" s="1"/>
  <c r="BM28" i="1"/>
  <c r="Y30" i="1"/>
  <c r="BM30" i="1"/>
  <c r="Y31" i="1"/>
  <c r="BM31" i="1"/>
  <c r="Y34" i="1"/>
  <c r="BM34" i="1"/>
  <c r="C560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BM91" i="1"/>
  <c r="BO91" i="1"/>
  <c r="Y93" i="1"/>
  <c r="BM93" i="1"/>
  <c r="Y97" i="1"/>
  <c r="Y104" i="1" s="1"/>
  <c r="BM97" i="1"/>
  <c r="BO97" i="1"/>
  <c r="Y99" i="1"/>
  <c r="BM99" i="1"/>
  <c r="Y101" i="1"/>
  <c r="BM101" i="1"/>
  <c r="Y103" i="1"/>
  <c r="BM103" i="1"/>
  <c r="Y107" i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X122" i="1"/>
  <c r="X131" i="1"/>
  <c r="BO128" i="1"/>
  <c r="BM128" i="1"/>
  <c r="Y128" i="1"/>
  <c r="Y130" i="1" s="1"/>
  <c r="BO137" i="1"/>
  <c r="BM137" i="1"/>
  <c r="Y137" i="1"/>
  <c r="BO155" i="1"/>
  <c r="BM155" i="1"/>
  <c r="Y155" i="1"/>
  <c r="BO159" i="1"/>
  <c r="BM159" i="1"/>
  <c r="Y159" i="1"/>
  <c r="X161" i="1"/>
  <c r="I560" i="1"/>
  <c r="X167" i="1"/>
  <c r="BO164" i="1"/>
  <c r="BM164" i="1"/>
  <c r="Y164" i="1"/>
  <c r="Y166" i="1" s="1"/>
  <c r="X171" i="1"/>
  <c r="BO176" i="1"/>
  <c r="BM176" i="1"/>
  <c r="Y176" i="1"/>
  <c r="BO180" i="1"/>
  <c r="BM180" i="1"/>
  <c r="Y180" i="1"/>
  <c r="X202" i="1"/>
  <c r="BO189" i="1"/>
  <c r="BM189" i="1"/>
  <c r="Y189" i="1"/>
  <c r="BO192" i="1"/>
  <c r="BM192" i="1"/>
  <c r="Y192" i="1"/>
  <c r="BO201" i="1"/>
  <c r="BM201" i="1"/>
  <c r="Y201" i="1"/>
  <c r="X203" i="1"/>
  <c r="Y210" i="1"/>
  <c r="BO206" i="1"/>
  <c r="BM206" i="1"/>
  <c r="Y206" i="1"/>
  <c r="BO217" i="1"/>
  <c r="BM217" i="1"/>
  <c r="Y217" i="1"/>
  <c r="X221" i="1"/>
  <c r="BO225" i="1"/>
  <c r="BM225" i="1"/>
  <c r="Y225" i="1"/>
  <c r="Y226" i="1" s="1"/>
  <c r="X227" i="1"/>
  <c r="K560" i="1"/>
  <c r="X239" i="1"/>
  <c r="BO230" i="1"/>
  <c r="BM230" i="1"/>
  <c r="Y230" i="1"/>
  <c r="Y238" i="1" s="1"/>
  <c r="BO233" i="1"/>
  <c r="BM233" i="1"/>
  <c r="Y233" i="1"/>
  <c r="X238" i="1"/>
  <c r="L560" i="1"/>
  <c r="X251" i="1"/>
  <c r="BO242" i="1"/>
  <c r="BM242" i="1"/>
  <c r="Y242" i="1"/>
  <c r="BO244" i="1"/>
  <c r="BM244" i="1"/>
  <c r="Y244" i="1"/>
  <c r="BO248" i="1"/>
  <c r="BM248" i="1"/>
  <c r="Y248" i="1"/>
  <c r="X257" i="1"/>
  <c r="X256" i="1"/>
  <c r="BO260" i="1"/>
  <c r="BM260" i="1"/>
  <c r="Y260" i="1"/>
  <c r="Y266" i="1" s="1"/>
  <c r="BO265" i="1"/>
  <c r="BM265" i="1"/>
  <c r="Y265" i="1"/>
  <c r="X267" i="1"/>
  <c r="BO270" i="1"/>
  <c r="BM270" i="1"/>
  <c r="Y270" i="1"/>
  <c r="Y272" i="1" s="1"/>
  <c r="X272" i="1"/>
  <c r="BO289" i="1"/>
  <c r="BM289" i="1"/>
  <c r="Y289" i="1"/>
  <c r="X295" i="1"/>
  <c r="BO293" i="1"/>
  <c r="BM293" i="1"/>
  <c r="Y293" i="1"/>
  <c r="BO387" i="1"/>
  <c r="BM387" i="1"/>
  <c r="Y387" i="1"/>
  <c r="Y408" i="1" s="1"/>
  <c r="BO392" i="1"/>
  <c r="BM392" i="1"/>
  <c r="Y392" i="1"/>
  <c r="BO396" i="1"/>
  <c r="BM396" i="1"/>
  <c r="Y396" i="1"/>
  <c r="BO403" i="1"/>
  <c r="BM403" i="1"/>
  <c r="Y403" i="1"/>
  <c r="BO406" i="1"/>
  <c r="BM406" i="1"/>
  <c r="Y406" i="1"/>
  <c r="X436" i="1"/>
  <c r="BO428" i="1"/>
  <c r="BM428" i="1"/>
  <c r="Y428" i="1"/>
  <c r="X437" i="1"/>
  <c r="BO432" i="1"/>
  <c r="BM432" i="1"/>
  <c r="Y432" i="1"/>
  <c r="BO454" i="1"/>
  <c r="BM454" i="1"/>
  <c r="Y454" i="1"/>
  <c r="Y456" i="1" s="1"/>
  <c r="X456" i="1"/>
  <c r="R560" i="1"/>
  <c r="F560" i="1"/>
  <c r="X140" i="1"/>
  <c r="X149" i="1"/>
  <c r="H560" i="1"/>
  <c r="X160" i="1"/>
  <c r="J560" i="1"/>
  <c r="X222" i="1"/>
  <c r="X266" i="1"/>
  <c r="BO263" i="1"/>
  <c r="BM263" i="1"/>
  <c r="Y263" i="1"/>
  <c r="X273" i="1"/>
  <c r="X279" i="1"/>
  <c r="BO275" i="1"/>
  <c r="BM275" i="1"/>
  <c r="Y275" i="1"/>
  <c r="X278" i="1"/>
  <c r="BO282" i="1"/>
  <c r="BM282" i="1"/>
  <c r="Y282" i="1"/>
  <c r="Y284" i="1" s="1"/>
  <c r="N560" i="1"/>
  <c r="BO291" i="1"/>
  <c r="BM291" i="1"/>
  <c r="Y291" i="1"/>
  <c r="Y295" i="1" s="1"/>
  <c r="BO308" i="1"/>
  <c r="BM308" i="1"/>
  <c r="Y308" i="1"/>
  <c r="Y310" i="1" s="1"/>
  <c r="BO322" i="1"/>
  <c r="BM322" i="1"/>
  <c r="Y322" i="1"/>
  <c r="BO326" i="1"/>
  <c r="BM326" i="1"/>
  <c r="Y326" i="1"/>
  <c r="BO330" i="1"/>
  <c r="BM330" i="1"/>
  <c r="Y330" i="1"/>
  <c r="X337" i="1"/>
  <c r="BO334" i="1"/>
  <c r="BM334" i="1"/>
  <c r="Y334" i="1"/>
  <c r="BO342" i="1"/>
  <c r="BM342" i="1"/>
  <c r="Y342" i="1"/>
  <c r="X349" i="1"/>
  <c r="BO346" i="1"/>
  <c r="BM346" i="1"/>
  <c r="Y346" i="1"/>
  <c r="Y348" i="1" s="1"/>
  <c r="BO355" i="1"/>
  <c r="BM355" i="1"/>
  <c r="Y355" i="1"/>
  <c r="X362" i="1"/>
  <c r="BO359" i="1"/>
  <c r="BM359" i="1"/>
  <c r="Y359" i="1"/>
  <c r="BO367" i="1"/>
  <c r="BM367" i="1"/>
  <c r="Y367" i="1"/>
  <c r="BO381" i="1"/>
  <c r="BM381" i="1"/>
  <c r="Y381" i="1"/>
  <c r="Y382" i="1" s="1"/>
  <c r="X383" i="1"/>
  <c r="BO386" i="1"/>
  <c r="BM386" i="1"/>
  <c r="Y386" i="1"/>
  <c r="BO391" i="1"/>
  <c r="BM391" i="1"/>
  <c r="Y391" i="1"/>
  <c r="BO395" i="1"/>
  <c r="BM395" i="1"/>
  <c r="Y395" i="1"/>
  <c r="BO399" i="1"/>
  <c r="BM399" i="1"/>
  <c r="Y399" i="1"/>
  <c r="BO404" i="1"/>
  <c r="BM404" i="1"/>
  <c r="Y404" i="1"/>
  <c r="BO407" i="1"/>
  <c r="BM407" i="1"/>
  <c r="Y407" i="1"/>
  <c r="X409" i="1"/>
  <c r="X414" i="1"/>
  <c r="BO411" i="1"/>
  <c r="BM411" i="1"/>
  <c r="Y411" i="1"/>
  <c r="Y413" i="1" s="1"/>
  <c r="X413" i="1"/>
  <c r="X466" i="1"/>
  <c r="BO465" i="1"/>
  <c r="BM465" i="1"/>
  <c r="Y465" i="1"/>
  <c r="Y466" i="1" s="1"/>
  <c r="X467" i="1"/>
  <c r="X482" i="1"/>
  <c r="X483" i="1"/>
  <c r="BO471" i="1"/>
  <c r="BM471" i="1"/>
  <c r="Y471" i="1"/>
  <c r="V560" i="1"/>
  <c r="BO474" i="1"/>
  <c r="BM474" i="1"/>
  <c r="Y474" i="1"/>
  <c r="X296" i="1"/>
  <c r="O560" i="1"/>
  <c r="X305" i="1"/>
  <c r="P560" i="1"/>
  <c r="X331" i="1"/>
  <c r="Q560" i="1"/>
  <c r="X356" i="1"/>
  <c r="X408" i="1"/>
  <c r="BO417" i="1"/>
  <c r="BM417" i="1"/>
  <c r="Y417" i="1"/>
  <c r="Y419" i="1" s="1"/>
  <c r="BO431" i="1"/>
  <c r="BM431" i="1"/>
  <c r="Y431" i="1"/>
  <c r="BO435" i="1"/>
  <c r="BM435" i="1"/>
  <c r="Y435" i="1"/>
  <c r="X442" i="1"/>
  <c r="BO439" i="1"/>
  <c r="BM439" i="1"/>
  <c r="Y439" i="1"/>
  <c r="Y441" i="1" s="1"/>
  <c r="T560" i="1"/>
  <c r="U560" i="1"/>
  <c r="X463" i="1"/>
  <c r="BO460" i="1"/>
  <c r="BM460" i="1"/>
  <c r="Y460" i="1"/>
  <c r="Y462" i="1" s="1"/>
  <c r="BO473" i="1"/>
  <c r="BM473" i="1"/>
  <c r="Y473" i="1"/>
  <c r="BO476" i="1"/>
  <c r="BM476" i="1"/>
  <c r="Y476" i="1"/>
  <c r="BO479" i="1"/>
  <c r="BM479" i="1"/>
  <c r="Y479" i="1"/>
  <c r="BO491" i="1"/>
  <c r="BM491" i="1"/>
  <c r="Y491" i="1"/>
  <c r="Y496" i="1" s="1"/>
  <c r="BO495" i="1"/>
  <c r="BM495" i="1"/>
  <c r="Y495" i="1"/>
  <c r="X497" i="1"/>
  <c r="X502" i="1"/>
  <c r="BO499" i="1"/>
  <c r="BM499" i="1"/>
  <c r="Y499" i="1"/>
  <c r="X503" i="1"/>
  <c r="BO524" i="1"/>
  <c r="BM524" i="1"/>
  <c r="Y524" i="1"/>
  <c r="BO526" i="1"/>
  <c r="BM526" i="1"/>
  <c r="Y526" i="1"/>
  <c r="BO539" i="1"/>
  <c r="BM539" i="1"/>
  <c r="Y539" i="1"/>
  <c r="S560" i="1"/>
  <c r="X426" i="1"/>
  <c r="X457" i="1"/>
  <c r="BO478" i="1"/>
  <c r="BM478" i="1"/>
  <c r="Y478" i="1"/>
  <c r="BO481" i="1"/>
  <c r="BM481" i="1"/>
  <c r="Y481" i="1"/>
  <c r="X488" i="1"/>
  <c r="BO485" i="1"/>
  <c r="BM485" i="1"/>
  <c r="Y485" i="1"/>
  <c r="Y487" i="1" s="1"/>
  <c r="X496" i="1"/>
  <c r="BO493" i="1"/>
  <c r="BM493" i="1"/>
  <c r="Y493" i="1"/>
  <c r="BO501" i="1"/>
  <c r="BM501" i="1"/>
  <c r="Y501" i="1"/>
  <c r="X506" i="1"/>
  <c r="BO505" i="1"/>
  <c r="BM505" i="1"/>
  <c r="Y505" i="1"/>
  <c r="Y506" i="1" s="1"/>
  <c r="X507" i="1"/>
  <c r="X528" i="1"/>
  <c r="BO523" i="1"/>
  <c r="BM523" i="1"/>
  <c r="Y523" i="1"/>
  <c r="BO525" i="1"/>
  <c r="BM525" i="1"/>
  <c r="Y525" i="1"/>
  <c r="BO527" i="1"/>
  <c r="BM527" i="1"/>
  <c r="Y527" i="1"/>
  <c r="X529" i="1"/>
  <c r="X541" i="1"/>
  <c r="BO538" i="1"/>
  <c r="BM538" i="1"/>
  <c r="Y538" i="1"/>
  <c r="Y541" i="1" s="1"/>
  <c r="BO540" i="1"/>
  <c r="BM540" i="1"/>
  <c r="Y540" i="1"/>
  <c r="X542" i="1"/>
  <c r="X521" i="1"/>
  <c r="Y502" i="1" l="1"/>
  <c r="Y482" i="1"/>
  <c r="Y436" i="1"/>
  <c r="X550" i="1"/>
  <c r="X552" i="1"/>
  <c r="Y528" i="1"/>
  <c r="Y362" i="1"/>
  <c r="Y337" i="1"/>
  <c r="Y278" i="1"/>
  <c r="Y250" i="1"/>
  <c r="Y122" i="1"/>
  <c r="Y94" i="1"/>
  <c r="Y88" i="1"/>
  <c r="Y63" i="1"/>
  <c r="Y555" i="1" s="1"/>
  <c r="X551" i="1"/>
  <c r="X553" i="1" s="1"/>
  <c r="X554" i="1"/>
  <c r="Y370" i="1"/>
  <c r="Y343" i="1"/>
  <c r="Y182" i="1"/>
</calcChain>
</file>

<file path=xl/sharedStrings.xml><?xml version="1.0" encoding="utf-8"?>
<sst xmlns="http://schemas.openxmlformats.org/spreadsheetml/2006/main" count="2436" uniqueCount="816">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</sst>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0"/>
  <sheetViews>
    <sheetView showGridLines="0" tabSelected="1" topLeftCell="A544" zoomScaleNormal="100" zoomScaleSheetLayoutView="100" workbookViewId="0">
      <selection activeCell="AA558" sqref="AA558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76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4"/>
      <c r="Q2" s="394"/>
      <c r="R2" s="394"/>
      <c r="S2" s="394"/>
      <c r="T2" s="394"/>
      <c r="U2" s="394"/>
      <c r="V2" s="394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4"/>
      <c r="P3" s="394"/>
      <c r="Q3" s="394"/>
      <c r="R3" s="394"/>
      <c r="S3" s="394"/>
      <c r="T3" s="394"/>
      <c r="U3" s="394"/>
      <c r="V3" s="394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37" t="s">
        <v>8</v>
      </c>
      <c r="B5" s="520"/>
      <c r="C5" s="521"/>
      <c r="D5" s="434"/>
      <c r="E5" s="436"/>
      <c r="F5" s="735" t="s">
        <v>9</v>
      </c>
      <c r="G5" s="521"/>
      <c r="H5" s="434"/>
      <c r="I5" s="435"/>
      <c r="J5" s="435"/>
      <c r="K5" s="435"/>
      <c r="L5" s="436"/>
      <c r="M5" s="58"/>
      <c r="O5" s="24" t="s">
        <v>10</v>
      </c>
      <c r="P5" s="773">
        <v>45486</v>
      </c>
      <c r="Q5" s="551"/>
      <c r="S5" s="632" t="s">
        <v>11</v>
      </c>
      <c r="T5" s="448"/>
      <c r="U5" s="634" t="s">
        <v>12</v>
      </c>
      <c r="V5" s="551"/>
      <c r="AA5" s="51"/>
      <c r="AB5" s="51"/>
      <c r="AC5" s="51"/>
    </row>
    <row r="6" spans="1:30" s="381" customFormat="1" ht="24" customHeight="1" x14ac:dyDescent="0.2">
      <c r="A6" s="537" t="s">
        <v>13</v>
      </c>
      <c r="B6" s="520"/>
      <c r="C6" s="521"/>
      <c r="D6" s="698" t="s">
        <v>14</v>
      </c>
      <c r="E6" s="699"/>
      <c r="F6" s="699"/>
      <c r="G6" s="699"/>
      <c r="H6" s="699"/>
      <c r="I6" s="699"/>
      <c r="J6" s="699"/>
      <c r="K6" s="699"/>
      <c r="L6" s="551"/>
      <c r="M6" s="59"/>
      <c r="O6" s="24" t="s">
        <v>15</v>
      </c>
      <c r="P6" s="416" t="str">
        <f>IF(P5=0," ",CHOOSE(WEEKDAY(P5,2),"Понедельник","Вторник","Среда","Четверг","Пятница","Суббота","Воскресенье"))</f>
        <v>Суббота</v>
      </c>
      <c r="Q6" s="390"/>
      <c r="S6" s="447" t="s">
        <v>16</v>
      </c>
      <c r="T6" s="448"/>
      <c r="U6" s="690" t="s">
        <v>17</v>
      </c>
      <c r="V6" s="461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8" t="str">
        <f>IFERROR(VLOOKUP(DeliveryAddress,Table,3,0),1)</f>
        <v>5</v>
      </c>
      <c r="E7" s="619"/>
      <c r="F7" s="619"/>
      <c r="G7" s="619"/>
      <c r="H7" s="619"/>
      <c r="I7" s="619"/>
      <c r="J7" s="619"/>
      <c r="K7" s="619"/>
      <c r="L7" s="585"/>
      <c r="M7" s="60"/>
      <c r="O7" s="24"/>
      <c r="P7" s="42"/>
      <c r="Q7" s="42"/>
      <c r="S7" s="394"/>
      <c r="T7" s="448"/>
      <c r="U7" s="691"/>
      <c r="V7" s="692"/>
      <c r="AA7" s="51"/>
      <c r="AB7" s="51"/>
      <c r="AC7" s="51"/>
    </row>
    <row r="8" spans="1:30" s="381" customFormat="1" ht="25.5" customHeight="1" x14ac:dyDescent="0.2">
      <c r="A8" s="777" t="s">
        <v>18</v>
      </c>
      <c r="B8" s="421"/>
      <c r="C8" s="422"/>
      <c r="D8" s="500"/>
      <c r="E8" s="501"/>
      <c r="F8" s="501"/>
      <c r="G8" s="501"/>
      <c r="H8" s="501"/>
      <c r="I8" s="501"/>
      <c r="J8" s="501"/>
      <c r="K8" s="501"/>
      <c r="L8" s="502"/>
      <c r="M8" s="61"/>
      <c r="O8" s="24" t="s">
        <v>19</v>
      </c>
      <c r="P8" s="584">
        <v>0.41666666666666669</v>
      </c>
      <c r="Q8" s="585"/>
      <c r="S8" s="394"/>
      <c r="T8" s="448"/>
      <c r="U8" s="691"/>
      <c r="V8" s="692"/>
      <c r="AA8" s="51"/>
      <c r="AB8" s="51"/>
      <c r="AC8" s="51"/>
    </row>
    <row r="9" spans="1:30" s="381" customFormat="1" ht="39.950000000000003" customHeight="1" x14ac:dyDescent="0.2">
      <c r="A9" s="5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61"/>
      <c r="E9" s="408"/>
      <c r="F9" s="5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383"/>
      <c r="O9" s="26" t="s">
        <v>20</v>
      </c>
      <c r="P9" s="544"/>
      <c r="Q9" s="545"/>
      <c r="S9" s="394"/>
      <c r="T9" s="448"/>
      <c r="U9" s="693"/>
      <c r="V9" s="694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61"/>
      <c r="E10" s="408"/>
      <c r="F10" s="5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74" t="str">
        <f>IFERROR(VLOOKUP($D$10,Proxy,2,FALSE),"")</f>
        <v/>
      </c>
      <c r="I10" s="394"/>
      <c r="J10" s="394"/>
      <c r="K10" s="394"/>
      <c r="L10" s="394"/>
      <c r="M10" s="380"/>
      <c r="O10" s="26" t="s">
        <v>21</v>
      </c>
      <c r="P10" s="640"/>
      <c r="Q10" s="641"/>
      <c r="T10" s="24" t="s">
        <v>22</v>
      </c>
      <c r="U10" s="460" t="s">
        <v>23</v>
      </c>
      <c r="V10" s="461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0"/>
      <c r="Q11" s="551"/>
      <c r="T11" s="24" t="s">
        <v>26</v>
      </c>
      <c r="U11" s="630" t="s">
        <v>27</v>
      </c>
      <c r="V11" s="54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27" t="s">
        <v>28</v>
      </c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1"/>
      <c r="M12" s="62"/>
      <c r="O12" s="24" t="s">
        <v>29</v>
      </c>
      <c r="P12" s="584"/>
      <c r="Q12" s="585"/>
      <c r="R12" s="23"/>
      <c r="T12" s="24"/>
      <c r="U12" s="507"/>
      <c r="V12" s="394"/>
      <c r="AA12" s="51"/>
      <c r="AB12" s="51"/>
      <c r="AC12" s="51"/>
    </row>
    <row r="13" spans="1:30" s="381" customFormat="1" ht="23.25" customHeight="1" x14ac:dyDescent="0.2">
      <c r="A13" s="727" t="s">
        <v>30</v>
      </c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1"/>
      <c r="M13" s="62"/>
      <c r="N13" s="26"/>
      <c r="O13" s="26" t="s">
        <v>31</v>
      </c>
      <c r="P13" s="630"/>
      <c r="Q13" s="54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27" t="s">
        <v>32</v>
      </c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1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8" t="s">
        <v>33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1"/>
      <c r="M15" s="63"/>
      <c r="O15" s="532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3" t="s">
        <v>35</v>
      </c>
      <c r="B17" s="443" t="s">
        <v>36</v>
      </c>
      <c r="C17" s="560" t="s">
        <v>37</v>
      </c>
      <c r="D17" s="443" t="s">
        <v>38</v>
      </c>
      <c r="E17" s="470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69"/>
      <c r="Q17" s="469"/>
      <c r="R17" s="469"/>
      <c r="S17" s="470"/>
      <c r="T17" s="764" t="s">
        <v>49</v>
      </c>
      <c r="U17" s="521"/>
      <c r="V17" s="443" t="s">
        <v>50</v>
      </c>
      <c r="W17" s="443" t="s">
        <v>51</v>
      </c>
      <c r="X17" s="790" t="s">
        <v>52</v>
      </c>
      <c r="Y17" s="443" t="s">
        <v>53</v>
      </c>
      <c r="Z17" s="480" t="s">
        <v>54</v>
      </c>
      <c r="AA17" s="480" t="s">
        <v>55</v>
      </c>
      <c r="AB17" s="480" t="s">
        <v>56</v>
      </c>
      <c r="AC17" s="481"/>
      <c r="AD17" s="482"/>
      <c r="AE17" s="494"/>
      <c r="BB17" s="762" t="s">
        <v>57</v>
      </c>
    </row>
    <row r="18" spans="1:67" ht="14.25" customHeight="1" x14ac:dyDescent="0.2">
      <c r="A18" s="444"/>
      <c r="B18" s="444"/>
      <c r="C18" s="444"/>
      <c r="D18" s="471"/>
      <c r="E18" s="473"/>
      <c r="F18" s="444"/>
      <c r="G18" s="444"/>
      <c r="H18" s="444"/>
      <c r="I18" s="444"/>
      <c r="J18" s="444"/>
      <c r="K18" s="444"/>
      <c r="L18" s="444"/>
      <c r="M18" s="444"/>
      <c r="N18" s="444"/>
      <c r="O18" s="471"/>
      <c r="P18" s="472"/>
      <c r="Q18" s="472"/>
      <c r="R18" s="472"/>
      <c r="S18" s="473"/>
      <c r="T18" s="382" t="s">
        <v>58</v>
      </c>
      <c r="U18" s="382" t="s">
        <v>59</v>
      </c>
      <c r="V18" s="444"/>
      <c r="W18" s="444"/>
      <c r="X18" s="791"/>
      <c r="Y18" s="444"/>
      <c r="Z18" s="656"/>
      <c r="AA18" s="656"/>
      <c r="AB18" s="483"/>
      <c r="AC18" s="484"/>
      <c r="AD18" s="485"/>
      <c r="AE18" s="495"/>
      <c r="BB18" s="394"/>
    </row>
    <row r="19" spans="1:67" ht="27.75" customHeight="1" x14ac:dyDescent="0.2">
      <c r="A19" s="403" t="s">
        <v>60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04"/>
      <c r="Z19" s="48"/>
      <c r="AA19" s="48"/>
    </row>
    <row r="20" spans="1:67" ht="16.5" customHeight="1" x14ac:dyDescent="0.25">
      <c r="A20" s="457" t="s">
        <v>60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79"/>
      <c r="AA20" s="379"/>
    </row>
    <row r="21" spans="1:67" ht="14.25" customHeight="1" x14ac:dyDescent="0.25">
      <c r="A21" s="393" t="s">
        <v>61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78"/>
      <c r="AA21" s="37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9">
        <v>4607091389258</v>
      </c>
      <c r="E22" s="390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0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9">
        <v>4680115885004</v>
      </c>
      <c r="E23" s="390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0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x14ac:dyDescent="0.2">
      <c r="A25" s="394"/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customHeight="1" x14ac:dyDescent="0.25">
      <c r="A26" s="393" t="s">
        <v>72</v>
      </c>
      <c r="B26" s="394"/>
      <c r="C26" s="394"/>
      <c r="D26" s="394"/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78"/>
      <c r="AA26" s="37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9">
        <v>4607091383881</v>
      </c>
      <c r="E27" s="390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0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9">
        <v>4607091388237</v>
      </c>
      <c r="E28" s="390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0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9">
        <v>4607091383935</v>
      </c>
      <c r="E29" s="390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2"/>
      <c r="Q29" s="392"/>
      <c r="R29" s="392"/>
      <c r="S29" s="390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9">
        <v>4607091383935</v>
      </c>
      <c r="E30" s="390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1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2"/>
      <c r="Q30" s="392"/>
      <c r="R30" s="392"/>
      <c r="S30" s="390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9">
        <v>4680115881990</v>
      </c>
      <c r="E31" s="390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23" t="s">
        <v>82</v>
      </c>
      <c r="P31" s="392"/>
      <c r="Q31" s="392"/>
      <c r="R31" s="392"/>
      <c r="S31" s="390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9">
        <v>4680115881853</v>
      </c>
      <c r="E32" s="390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2"/>
      <c r="Q32" s="392"/>
      <c r="R32" s="392"/>
      <c r="S32" s="390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9">
        <v>4680115881853</v>
      </c>
      <c r="E33" s="390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2" t="s">
        <v>86</v>
      </c>
      <c r="P33" s="392"/>
      <c r="Q33" s="392"/>
      <c r="R33" s="392"/>
      <c r="S33" s="390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9">
        <v>4607091383911</v>
      </c>
      <c r="E34" s="390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2"/>
      <c r="Q34" s="392"/>
      <c r="R34" s="392"/>
      <c r="S34" s="390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9">
        <v>4607091388244</v>
      </c>
      <c r="E35" s="390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2"/>
      <c r="Q35" s="392"/>
      <c r="R35" s="392"/>
      <c r="S35" s="390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9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400"/>
      <c r="O36" s="420" t="s">
        <v>70</v>
      </c>
      <c r="P36" s="421"/>
      <c r="Q36" s="421"/>
      <c r="R36" s="421"/>
      <c r="S36" s="421"/>
      <c r="T36" s="421"/>
      <c r="U36" s="422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400"/>
      <c r="O37" s="420" t="s">
        <v>70</v>
      </c>
      <c r="P37" s="421"/>
      <c r="Q37" s="421"/>
      <c r="R37" s="421"/>
      <c r="S37" s="421"/>
      <c r="T37" s="421"/>
      <c r="U37" s="422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customHeight="1" x14ac:dyDescent="0.25">
      <c r="A38" s="393" t="s">
        <v>91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78"/>
      <c r="AA38" s="37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9">
        <v>4607091388503</v>
      </c>
      <c r="E39" s="390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2"/>
      <c r="Q39" s="392"/>
      <c r="R39" s="392"/>
      <c r="S39" s="390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9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400"/>
      <c r="O40" s="420" t="s">
        <v>70</v>
      </c>
      <c r="P40" s="421"/>
      <c r="Q40" s="421"/>
      <c r="R40" s="421"/>
      <c r="S40" s="421"/>
      <c r="T40" s="421"/>
      <c r="U40" s="422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400"/>
      <c r="O41" s="420" t="s">
        <v>70</v>
      </c>
      <c r="P41" s="421"/>
      <c r="Q41" s="421"/>
      <c r="R41" s="421"/>
      <c r="S41" s="421"/>
      <c r="T41" s="421"/>
      <c r="U41" s="422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customHeight="1" x14ac:dyDescent="0.25">
      <c r="A42" s="393" t="s">
        <v>96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78"/>
      <c r="AA42" s="37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9">
        <v>4607091388282</v>
      </c>
      <c r="E43" s="390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2"/>
      <c r="Q43" s="392"/>
      <c r="R43" s="392"/>
      <c r="S43" s="390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9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400"/>
      <c r="O44" s="420" t="s">
        <v>70</v>
      </c>
      <c r="P44" s="421"/>
      <c r="Q44" s="421"/>
      <c r="R44" s="421"/>
      <c r="S44" s="421"/>
      <c r="T44" s="421"/>
      <c r="U44" s="422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4"/>
      <c r="N45" s="400"/>
      <c r="O45" s="420" t="s">
        <v>70</v>
      </c>
      <c r="P45" s="421"/>
      <c r="Q45" s="421"/>
      <c r="R45" s="421"/>
      <c r="S45" s="421"/>
      <c r="T45" s="421"/>
      <c r="U45" s="422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customHeight="1" x14ac:dyDescent="0.25">
      <c r="A46" s="393" t="s">
        <v>100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78"/>
      <c r="AA46" s="37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9">
        <v>4607091389111</v>
      </c>
      <c r="E47" s="390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2"/>
      <c r="Q47" s="392"/>
      <c r="R47" s="392"/>
      <c r="S47" s="390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9"/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400"/>
      <c r="O48" s="420" t="s">
        <v>70</v>
      </c>
      <c r="P48" s="421"/>
      <c r="Q48" s="421"/>
      <c r="R48" s="421"/>
      <c r="S48" s="421"/>
      <c r="T48" s="421"/>
      <c r="U48" s="422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x14ac:dyDescent="0.2">
      <c r="A49" s="394"/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customHeight="1" x14ac:dyDescent="0.2">
      <c r="A50" s="403" t="s">
        <v>103</v>
      </c>
      <c r="B50" s="404"/>
      <c r="C50" s="404"/>
      <c r="D50" s="404"/>
      <c r="E50" s="404"/>
      <c r="F50" s="404"/>
      <c r="G50" s="404"/>
      <c r="H50" s="404"/>
      <c r="I50" s="404"/>
      <c r="J50" s="404"/>
      <c r="K50" s="404"/>
      <c r="L50" s="404"/>
      <c r="M50" s="404"/>
      <c r="N50" s="404"/>
      <c r="O50" s="404"/>
      <c r="P50" s="404"/>
      <c r="Q50" s="404"/>
      <c r="R50" s="404"/>
      <c r="S50" s="404"/>
      <c r="T50" s="404"/>
      <c r="U50" s="404"/>
      <c r="V50" s="404"/>
      <c r="W50" s="404"/>
      <c r="X50" s="404"/>
      <c r="Y50" s="404"/>
      <c r="Z50" s="48"/>
      <c r="AA50" s="48"/>
    </row>
    <row r="51" spans="1:67" ht="16.5" customHeight="1" x14ac:dyDescent="0.25">
      <c r="A51" s="457" t="s">
        <v>104</v>
      </c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79"/>
      <c r="AA51" s="379"/>
    </row>
    <row r="52" spans="1:67" ht="14.25" customHeight="1" x14ac:dyDescent="0.25">
      <c r="A52" s="393" t="s">
        <v>105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9">
        <v>4680115881440</v>
      </c>
      <c r="E53" s="390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2"/>
      <c r="Q53" s="392"/>
      <c r="R53" s="392"/>
      <c r="S53" s="390"/>
      <c r="T53" s="34"/>
      <c r="U53" s="34"/>
      <c r="V53" s="35" t="s">
        <v>66</v>
      </c>
      <c r="W53" s="385">
        <v>0</v>
      </c>
      <c r="X53" s="38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9">
        <v>4680115881433</v>
      </c>
      <c r="E54" s="390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2"/>
      <c r="Q54" s="392"/>
      <c r="R54" s="392"/>
      <c r="S54" s="390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9"/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400"/>
      <c r="O55" s="420" t="s">
        <v>70</v>
      </c>
      <c r="P55" s="421"/>
      <c r="Q55" s="421"/>
      <c r="R55" s="421"/>
      <c r="S55" s="421"/>
      <c r="T55" s="421"/>
      <c r="U55" s="422"/>
      <c r="V55" s="37" t="s">
        <v>71</v>
      </c>
      <c r="W55" s="387">
        <f>IFERROR(W53/H53,"0")+IFERROR(W54/H54,"0")</f>
        <v>0</v>
      </c>
      <c r="X55" s="387">
        <f>IFERROR(X53/H53,"0")+IFERROR(X54/H54,"0")</f>
        <v>0</v>
      </c>
      <c r="Y55" s="387">
        <f>IFERROR(IF(Y53="",0,Y53),"0")+IFERROR(IF(Y54="",0,Y54),"0")</f>
        <v>0</v>
      </c>
      <c r="Z55" s="388"/>
      <c r="AA55" s="388"/>
    </row>
    <row r="56" spans="1:67" x14ac:dyDescent="0.2">
      <c r="A56" s="394"/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400"/>
      <c r="O56" s="420" t="s">
        <v>70</v>
      </c>
      <c r="P56" s="421"/>
      <c r="Q56" s="421"/>
      <c r="R56" s="421"/>
      <c r="S56" s="421"/>
      <c r="T56" s="421"/>
      <c r="U56" s="422"/>
      <c r="V56" s="37" t="s">
        <v>66</v>
      </c>
      <c r="W56" s="387">
        <f>IFERROR(SUM(W53:W54),"0")</f>
        <v>0</v>
      </c>
      <c r="X56" s="387">
        <f>IFERROR(SUM(X53:X54),"0")</f>
        <v>0</v>
      </c>
      <c r="Y56" s="37"/>
      <c r="Z56" s="388"/>
      <c r="AA56" s="388"/>
    </row>
    <row r="57" spans="1:67" ht="16.5" customHeight="1" x14ac:dyDescent="0.25">
      <c r="A57" s="457" t="s">
        <v>112</v>
      </c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W57" s="394"/>
      <c r="X57" s="394"/>
      <c r="Y57" s="394"/>
      <c r="Z57" s="379"/>
      <c r="AA57" s="379"/>
    </row>
    <row r="58" spans="1:67" ht="14.25" customHeight="1" x14ac:dyDescent="0.25">
      <c r="A58" s="393" t="s">
        <v>113</v>
      </c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W58" s="394"/>
      <c r="X58" s="394"/>
      <c r="Y58" s="394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9">
        <v>4680115881426</v>
      </c>
      <c r="E59" s="390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2"/>
      <c r="Q59" s="392"/>
      <c r="R59" s="392"/>
      <c r="S59" s="390"/>
      <c r="T59" s="34"/>
      <c r="U59" s="34"/>
      <c r="V59" s="35" t="s">
        <v>66</v>
      </c>
      <c r="W59" s="385">
        <v>0</v>
      </c>
      <c r="X59" s="386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9">
        <v>4680115881426</v>
      </c>
      <c r="E60" s="390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2"/>
      <c r="Q60" s="392"/>
      <c r="R60" s="392"/>
      <c r="S60" s="390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9">
        <v>4680115881419</v>
      </c>
      <c r="E61" s="390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2"/>
      <c r="Q61" s="392"/>
      <c r="R61" s="392"/>
      <c r="S61" s="390"/>
      <c r="T61" s="34"/>
      <c r="U61" s="34"/>
      <c r="V61" s="35" t="s">
        <v>66</v>
      </c>
      <c r="W61" s="385">
        <v>0</v>
      </c>
      <c r="X61" s="386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9">
        <v>4680115881525</v>
      </c>
      <c r="E62" s="390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5" t="s">
        <v>122</v>
      </c>
      <c r="P62" s="392"/>
      <c r="Q62" s="392"/>
      <c r="R62" s="392"/>
      <c r="S62" s="390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9"/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400"/>
      <c r="O63" s="420" t="s">
        <v>70</v>
      </c>
      <c r="P63" s="421"/>
      <c r="Q63" s="421"/>
      <c r="R63" s="421"/>
      <c r="S63" s="421"/>
      <c r="T63" s="421"/>
      <c r="U63" s="422"/>
      <c r="V63" s="37" t="s">
        <v>71</v>
      </c>
      <c r="W63" s="387">
        <f>IFERROR(W59/H59,"0")+IFERROR(W60/H60,"0")+IFERROR(W61/H61,"0")+IFERROR(W62/H62,"0")</f>
        <v>0</v>
      </c>
      <c r="X63" s="387">
        <f>IFERROR(X59/H59,"0")+IFERROR(X60/H60,"0")+IFERROR(X61/H61,"0")+IFERROR(X62/H62,"0")</f>
        <v>0</v>
      </c>
      <c r="Y63" s="387">
        <f>IFERROR(IF(Y59="",0,Y59),"0")+IFERROR(IF(Y60="",0,Y60),"0")+IFERROR(IF(Y61="",0,Y61),"0")+IFERROR(IF(Y62="",0,Y62),"0")</f>
        <v>0</v>
      </c>
      <c r="Z63" s="388"/>
      <c r="AA63" s="388"/>
    </row>
    <row r="64" spans="1:67" x14ac:dyDescent="0.2">
      <c r="A64" s="394"/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400"/>
      <c r="O64" s="420" t="s">
        <v>70</v>
      </c>
      <c r="P64" s="421"/>
      <c r="Q64" s="421"/>
      <c r="R64" s="421"/>
      <c r="S64" s="421"/>
      <c r="T64" s="421"/>
      <c r="U64" s="422"/>
      <c r="V64" s="37" t="s">
        <v>66</v>
      </c>
      <c r="W64" s="387">
        <f>IFERROR(SUM(W59:W62),"0")</f>
        <v>0</v>
      </c>
      <c r="X64" s="387">
        <f>IFERROR(SUM(X59:X62),"0")</f>
        <v>0</v>
      </c>
      <c r="Y64" s="37"/>
      <c r="Z64" s="388"/>
      <c r="AA64" s="388"/>
    </row>
    <row r="65" spans="1:67" ht="16.5" customHeight="1" x14ac:dyDescent="0.25">
      <c r="A65" s="457" t="s">
        <v>103</v>
      </c>
      <c r="B65" s="394"/>
      <c r="C65" s="394"/>
      <c r="D65" s="394"/>
      <c r="E65" s="394"/>
      <c r="F65" s="394"/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  <c r="S65" s="394"/>
      <c r="T65" s="394"/>
      <c r="U65" s="394"/>
      <c r="V65" s="394"/>
      <c r="W65" s="394"/>
      <c r="X65" s="394"/>
      <c r="Y65" s="394"/>
      <c r="Z65" s="379"/>
      <c r="AA65" s="379"/>
    </row>
    <row r="66" spans="1:67" ht="14.25" customHeight="1" x14ac:dyDescent="0.25">
      <c r="A66" s="393" t="s">
        <v>113</v>
      </c>
      <c r="B66" s="394"/>
      <c r="C66" s="394"/>
      <c r="D66" s="394"/>
      <c r="E66" s="394"/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4"/>
      <c r="S66" s="394"/>
      <c r="T66" s="394"/>
      <c r="U66" s="394"/>
      <c r="V66" s="394"/>
      <c r="W66" s="394"/>
      <c r="X66" s="394"/>
      <c r="Y66" s="394"/>
      <c r="Z66" s="378"/>
      <c r="AA66" s="37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9">
        <v>4607091382945</v>
      </c>
      <c r="E67" s="390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2"/>
      <c r="Q67" s="392"/>
      <c r="R67" s="392"/>
      <c r="S67" s="390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9">
        <v>4607091385670</v>
      </c>
      <c r="E68" s="390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2"/>
      <c r="Q68" s="392"/>
      <c r="R68" s="392"/>
      <c r="S68" s="390"/>
      <c r="T68" s="34"/>
      <c r="U68" s="34"/>
      <c r="V68" s="35" t="s">
        <v>66</v>
      </c>
      <c r="W68" s="385">
        <v>0</v>
      </c>
      <c r="X68" s="38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9">
        <v>4607091385670</v>
      </c>
      <c r="E69" s="390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2"/>
      <c r="Q69" s="392"/>
      <c r="R69" s="392"/>
      <c r="S69" s="390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9">
        <v>4680115883956</v>
      </c>
      <c r="E70" s="390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2"/>
      <c r="Q70" s="392"/>
      <c r="R70" s="392"/>
      <c r="S70" s="390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9">
        <v>4680115881327</v>
      </c>
      <c r="E71" s="390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2"/>
      <c r="Q71" s="392"/>
      <c r="R71" s="392"/>
      <c r="S71" s="390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9">
        <v>4680115882133</v>
      </c>
      <c r="E72" s="390"/>
      <c r="F72" s="384">
        <v>1.35</v>
      </c>
      <c r="G72" s="32">
        <v>8</v>
      </c>
      <c r="H72" s="384">
        <v>10.8</v>
      </c>
      <c r="I72" s="38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2"/>
      <c r="Q72" s="392"/>
      <c r="R72" s="392"/>
      <c r="S72" s="390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9">
        <v>4680115882133</v>
      </c>
      <c r="E73" s="390"/>
      <c r="F73" s="384">
        <v>1.4</v>
      </c>
      <c r="G73" s="32">
        <v>8</v>
      </c>
      <c r="H73" s="384">
        <v>11.2</v>
      </c>
      <c r="I73" s="38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2"/>
      <c r="Q73" s="392"/>
      <c r="R73" s="392"/>
      <c r="S73" s="390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9">
        <v>4607091382952</v>
      </c>
      <c r="E74" s="390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2"/>
      <c r="Q74" s="392"/>
      <c r="R74" s="392"/>
      <c r="S74" s="390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9">
        <v>4607091385687</v>
      </c>
      <c r="E75" s="390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2"/>
      <c r="Q75" s="392"/>
      <c r="R75" s="392"/>
      <c r="S75" s="390"/>
      <c r="T75" s="34"/>
      <c r="U75" s="34"/>
      <c r="V75" s="35" t="s">
        <v>66</v>
      </c>
      <c r="W75" s="385">
        <v>0</v>
      </c>
      <c r="X75" s="38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9">
        <v>4680115882539</v>
      </c>
      <c r="E76" s="390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2"/>
      <c r="Q76" s="392"/>
      <c r="R76" s="392"/>
      <c r="S76" s="390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9">
        <v>4607091384604</v>
      </c>
      <c r="E77" s="390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2"/>
      <c r="Q77" s="392"/>
      <c r="R77" s="392"/>
      <c r="S77" s="390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9">
        <v>4680115880283</v>
      </c>
      <c r="E78" s="390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2"/>
      <c r="Q78" s="392"/>
      <c r="R78" s="392"/>
      <c r="S78" s="390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9">
        <v>4680115883949</v>
      </c>
      <c r="E79" s="390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2"/>
      <c r="Q79" s="392"/>
      <c r="R79" s="392"/>
      <c r="S79" s="390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389">
        <v>4680115881518</v>
      </c>
      <c r="E80" s="390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2"/>
      <c r="Q80" s="392"/>
      <c r="R80" s="392"/>
      <c r="S80" s="390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89">
        <v>4680115881303</v>
      </c>
      <c r="E81" s="390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2"/>
      <c r="Q81" s="392"/>
      <c r="R81" s="392"/>
      <c r="S81" s="390"/>
      <c r="T81" s="34"/>
      <c r="U81" s="34"/>
      <c r="V81" s="35" t="s">
        <v>66</v>
      </c>
      <c r="W81" s="385">
        <v>0</v>
      </c>
      <c r="X81" s="386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89">
        <v>4680115882577</v>
      </c>
      <c r="E82" s="390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2"/>
      <c r="Q82" s="392"/>
      <c r="R82" s="392"/>
      <c r="S82" s="390"/>
      <c r="T82" s="34"/>
      <c r="U82" s="34"/>
      <c r="V82" s="35" t="s">
        <v>66</v>
      </c>
      <c r="W82" s="385">
        <v>0</v>
      </c>
      <c r="X82" s="38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389">
        <v>4680115882577</v>
      </c>
      <c r="E83" s="390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2"/>
      <c r="Q83" s="392"/>
      <c r="R83" s="392"/>
      <c r="S83" s="390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389">
        <v>4680115882720</v>
      </c>
      <c r="E84" s="390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2"/>
      <c r="Q84" s="392"/>
      <c r="R84" s="392"/>
      <c r="S84" s="390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389">
        <v>4680115880269</v>
      </c>
      <c r="E85" s="390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2"/>
      <c r="Q85" s="392"/>
      <c r="R85" s="392"/>
      <c r="S85" s="390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89">
        <v>4680115880429</v>
      </c>
      <c r="E86" s="390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2"/>
      <c r="Q86" s="392"/>
      <c r="R86" s="392"/>
      <c r="S86" s="390"/>
      <c r="T86" s="34"/>
      <c r="U86" s="34"/>
      <c r="V86" s="35" t="s">
        <v>66</v>
      </c>
      <c r="W86" s="385">
        <v>0</v>
      </c>
      <c r="X86" s="38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389">
        <v>4680115881457</v>
      </c>
      <c r="E87" s="390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2"/>
      <c r="Q87" s="392"/>
      <c r="R87" s="392"/>
      <c r="S87" s="390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9"/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388"/>
      <c r="AA88" s="388"/>
    </row>
    <row r="89" spans="1:67" x14ac:dyDescent="0.2">
      <c r="A89" s="394"/>
      <c r="B89" s="394"/>
      <c r="C89" s="394"/>
      <c r="D89" s="394"/>
      <c r="E89" s="394"/>
      <c r="F89" s="394"/>
      <c r="G89" s="394"/>
      <c r="H89" s="394"/>
      <c r="I89" s="394"/>
      <c r="J89" s="394"/>
      <c r="K89" s="394"/>
      <c r="L89" s="394"/>
      <c r="M89" s="394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7">
        <f>IFERROR(SUM(W67:W87),"0")</f>
        <v>0</v>
      </c>
      <c r="X89" s="387">
        <f>IFERROR(SUM(X67:X87),"0")</f>
        <v>0</v>
      </c>
      <c r="Y89" s="37"/>
      <c r="Z89" s="388"/>
      <c r="AA89" s="388"/>
    </row>
    <row r="90" spans="1:67" ht="14.25" customHeight="1" x14ac:dyDescent="0.25">
      <c r="A90" s="393" t="s">
        <v>105</v>
      </c>
      <c r="B90" s="394"/>
      <c r="C90" s="394"/>
      <c r="D90" s="394"/>
      <c r="E90" s="394"/>
      <c r="F90" s="394"/>
      <c r="G90" s="394"/>
      <c r="H90" s="394"/>
      <c r="I90" s="394"/>
      <c r="J90" s="394"/>
      <c r="K90" s="394"/>
      <c r="L90" s="394"/>
      <c r="M90" s="394"/>
      <c r="N90" s="394"/>
      <c r="O90" s="394"/>
      <c r="P90" s="394"/>
      <c r="Q90" s="394"/>
      <c r="R90" s="394"/>
      <c r="S90" s="394"/>
      <c r="T90" s="394"/>
      <c r="U90" s="394"/>
      <c r="V90" s="394"/>
      <c r="W90" s="394"/>
      <c r="X90" s="394"/>
      <c r="Y90" s="394"/>
      <c r="Z90" s="378"/>
      <c r="AA90" s="37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389">
        <v>4680115881488</v>
      </c>
      <c r="E91" s="390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2"/>
      <c r="Q91" s="392"/>
      <c r="R91" s="392"/>
      <c r="S91" s="390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389">
        <v>4680115882775</v>
      </c>
      <c r="E92" s="390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0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2"/>
      <c r="Q92" s="392"/>
      <c r="R92" s="392"/>
      <c r="S92" s="390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389">
        <v>4680115880658</v>
      </c>
      <c r="E93" s="390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7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2"/>
      <c r="Q93" s="392"/>
      <c r="R93" s="392"/>
      <c r="S93" s="390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399"/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400"/>
      <c r="O94" s="420" t="s">
        <v>70</v>
      </c>
      <c r="P94" s="421"/>
      <c r="Q94" s="421"/>
      <c r="R94" s="421"/>
      <c r="S94" s="421"/>
      <c r="T94" s="421"/>
      <c r="U94" s="422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x14ac:dyDescent="0.2">
      <c r="A95" s="394"/>
      <c r="B95" s="394"/>
      <c r="C95" s="394"/>
      <c r="D95" s="394"/>
      <c r="E95" s="394"/>
      <c r="F95" s="394"/>
      <c r="G95" s="394"/>
      <c r="H95" s="394"/>
      <c r="I95" s="394"/>
      <c r="J95" s="394"/>
      <c r="K95" s="394"/>
      <c r="L95" s="394"/>
      <c r="M95" s="394"/>
      <c r="N95" s="400"/>
      <c r="O95" s="420" t="s">
        <v>70</v>
      </c>
      <c r="P95" s="421"/>
      <c r="Q95" s="421"/>
      <c r="R95" s="421"/>
      <c r="S95" s="421"/>
      <c r="T95" s="421"/>
      <c r="U95" s="422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customHeight="1" x14ac:dyDescent="0.25">
      <c r="A96" s="393" t="s">
        <v>61</v>
      </c>
      <c r="B96" s="394"/>
      <c r="C96" s="394"/>
      <c r="D96" s="394"/>
      <c r="E96" s="394"/>
      <c r="F96" s="394"/>
      <c r="G96" s="394"/>
      <c r="H96" s="394"/>
      <c r="I96" s="394"/>
      <c r="J96" s="394"/>
      <c r="K96" s="394"/>
      <c r="L96" s="394"/>
      <c r="M96" s="394"/>
      <c r="N96" s="394"/>
      <c r="O96" s="394"/>
      <c r="P96" s="394"/>
      <c r="Q96" s="394"/>
      <c r="R96" s="394"/>
      <c r="S96" s="394"/>
      <c r="T96" s="394"/>
      <c r="U96" s="394"/>
      <c r="V96" s="394"/>
      <c r="W96" s="394"/>
      <c r="X96" s="394"/>
      <c r="Y96" s="394"/>
      <c r="Z96" s="378"/>
      <c r="AA96" s="378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389">
        <v>4607091387667</v>
      </c>
      <c r="E97" s="390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2"/>
      <c r="Q97" s="392"/>
      <c r="R97" s="392"/>
      <c r="S97" s="390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389">
        <v>4607091387636</v>
      </c>
      <c r="E98" s="390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2"/>
      <c r="Q98" s="392"/>
      <c r="R98" s="392"/>
      <c r="S98" s="390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389">
        <v>4607091382426</v>
      </c>
      <c r="E99" s="390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2"/>
      <c r="Q99" s="392"/>
      <c r="R99" s="392"/>
      <c r="S99" s="390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389">
        <v>4607091386547</v>
      </c>
      <c r="E100" s="390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2"/>
      <c r="Q100" s="392"/>
      <c r="R100" s="392"/>
      <c r="S100" s="390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389">
        <v>4607091382464</v>
      </c>
      <c r="E101" s="390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2"/>
      <c r="Q101" s="392"/>
      <c r="R101" s="392"/>
      <c r="S101" s="390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389">
        <v>4680115883444</v>
      </c>
      <c r="E102" s="390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2"/>
      <c r="Q102" s="392"/>
      <c r="R102" s="392"/>
      <c r="S102" s="390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89">
        <v>4680115883444</v>
      </c>
      <c r="E103" s="390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4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2"/>
      <c r="Q103" s="392"/>
      <c r="R103" s="392"/>
      <c r="S103" s="390"/>
      <c r="T103" s="34"/>
      <c r="U103" s="34"/>
      <c r="V103" s="35" t="s">
        <v>66</v>
      </c>
      <c r="W103" s="385">
        <v>0</v>
      </c>
      <c r="X103" s="38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x14ac:dyDescent="0.2">
      <c r="A104" s="399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400"/>
      <c r="O104" s="420" t="s">
        <v>70</v>
      </c>
      <c r="P104" s="421"/>
      <c r="Q104" s="421"/>
      <c r="R104" s="421"/>
      <c r="S104" s="421"/>
      <c r="T104" s="421"/>
      <c r="U104" s="422"/>
      <c r="V104" s="37" t="s">
        <v>71</v>
      </c>
      <c r="W104" s="387">
        <f>IFERROR(W97/H97,"0")+IFERROR(W98/H98,"0")+IFERROR(W99/H99,"0")+IFERROR(W100/H100,"0")+IFERROR(W101/H101,"0")+IFERROR(W102/H102,"0")+IFERROR(W103/H103,"0")</f>
        <v>0</v>
      </c>
      <c r="X104" s="387">
        <f>IFERROR(X97/H97,"0")+IFERROR(X98/H98,"0")+IFERROR(X99/H99,"0")+IFERROR(X100/H100,"0")+IFERROR(X101/H101,"0")+IFERROR(X102/H102,"0")+IFERROR(X103/H103,"0")</f>
        <v>0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388"/>
      <c r="AA104" s="388"/>
    </row>
    <row r="105" spans="1:67" x14ac:dyDescent="0.2">
      <c r="A105" s="394"/>
      <c r="B105" s="394"/>
      <c r="C105" s="394"/>
      <c r="D105" s="394"/>
      <c r="E105" s="394"/>
      <c r="F105" s="394"/>
      <c r="G105" s="394"/>
      <c r="H105" s="394"/>
      <c r="I105" s="394"/>
      <c r="J105" s="394"/>
      <c r="K105" s="394"/>
      <c r="L105" s="394"/>
      <c r="M105" s="394"/>
      <c r="N105" s="400"/>
      <c r="O105" s="420" t="s">
        <v>70</v>
      </c>
      <c r="P105" s="421"/>
      <c r="Q105" s="421"/>
      <c r="R105" s="421"/>
      <c r="S105" s="421"/>
      <c r="T105" s="421"/>
      <c r="U105" s="422"/>
      <c r="V105" s="37" t="s">
        <v>66</v>
      </c>
      <c r="W105" s="387">
        <f>IFERROR(SUM(W97:W103),"0")</f>
        <v>0</v>
      </c>
      <c r="X105" s="387">
        <f>IFERROR(SUM(X97:X103),"0")</f>
        <v>0</v>
      </c>
      <c r="Y105" s="37"/>
      <c r="Z105" s="388"/>
      <c r="AA105" s="388"/>
    </row>
    <row r="106" spans="1:67" ht="14.25" customHeight="1" x14ac:dyDescent="0.25">
      <c r="A106" s="393" t="s">
        <v>72</v>
      </c>
      <c r="B106" s="394"/>
      <c r="C106" s="394"/>
      <c r="D106" s="394"/>
      <c r="E106" s="394"/>
      <c r="F106" s="394"/>
      <c r="G106" s="394"/>
      <c r="H106" s="394"/>
      <c r="I106" s="394"/>
      <c r="J106" s="394"/>
      <c r="K106" s="394"/>
      <c r="L106" s="394"/>
      <c r="M106" s="394"/>
      <c r="N106" s="394"/>
      <c r="O106" s="394"/>
      <c r="P106" s="394"/>
      <c r="Q106" s="394"/>
      <c r="R106" s="394"/>
      <c r="S106" s="394"/>
      <c r="T106" s="394"/>
      <c r="U106" s="394"/>
      <c r="V106" s="394"/>
      <c r="W106" s="394"/>
      <c r="X106" s="394"/>
      <c r="Y106" s="394"/>
      <c r="Z106" s="378"/>
      <c r="AA106" s="378"/>
    </row>
    <row r="107" spans="1:67" ht="27" customHeight="1" x14ac:dyDescent="0.25">
      <c r="A107" s="54" t="s">
        <v>183</v>
      </c>
      <c r="B107" s="54" t="s">
        <v>184</v>
      </c>
      <c r="C107" s="31">
        <v>4301051437</v>
      </c>
      <c r="D107" s="389">
        <v>4607091386967</v>
      </c>
      <c r="E107" s="390"/>
      <c r="F107" s="384">
        <v>1.35</v>
      </c>
      <c r="G107" s="32">
        <v>6</v>
      </c>
      <c r="H107" s="384">
        <v>8.1</v>
      </c>
      <c r="I107" s="384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5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2"/>
      <c r="Q107" s="392"/>
      <c r="R107" s="392"/>
      <c r="S107" s="390"/>
      <c r="T107" s="34"/>
      <c r="U107" s="34"/>
      <c r="V107" s="35" t="s">
        <v>66</v>
      </c>
      <c r="W107" s="385">
        <v>0</v>
      </c>
      <c r="X107" s="386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89">
        <v>4607091386967</v>
      </c>
      <c r="E108" s="390"/>
      <c r="F108" s="384">
        <v>1.4</v>
      </c>
      <c r="G108" s="32">
        <v>6</v>
      </c>
      <c r="H108" s="384">
        <v>8.4</v>
      </c>
      <c r="I108" s="384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2"/>
      <c r="Q108" s="392"/>
      <c r="R108" s="392"/>
      <c r="S108" s="390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89">
        <v>4607091385304</v>
      </c>
      <c r="E109" s="390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2"/>
      <c r="Q109" s="392"/>
      <c r="R109" s="392"/>
      <c r="S109" s="390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389">
        <v>4607091386264</v>
      </c>
      <c r="E110" s="390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8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2"/>
      <c r="Q110" s="392"/>
      <c r="R110" s="392"/>
      <c r="S110" s="390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389">
        <v>4680115882584</v>
      </c>
      <c r="E111" s="390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2"/>
      <c r="Q111" s="392"/>
      <c r="R111" s="392"/>
      <c r="S111" s="390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89">
        <v>4680115882584</v>
      </c>
      <c r="E112" s="390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2"/>
      <c r="Q112" s="392"/>
      <c r="R112" s="392"/>
      <c r="S112" s="390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89">
        <v>4607091385731</v>
      </c>
      <c r="E113" s="390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2"/>
      <c r="Q113" s="392"/>
      <c r="R113" s="392"/>
      <c r="S113" s="390"/>
      <c r="T113" s="34"/>
      <c r="U113" s="34"/>
      <c r="V113" s="35" t="s">
        <v>66</v>
      </c>
      <c r="W113" s="385">
        <v>0</v>
      </c>
      <c r="X113" s="38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9">
        <v>4680115880214</v>
      </c>
      <c r="E114" s="390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92"/>
      <c r="Q114" s="392"/>
      <c r="R114" s="392"/>
      <c r="S114" s="390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4301051438</v>
      </c>
      <c r="D115" s="389">
        <v>4680115880894</v>
      </c>
      <c r="E115" s="390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92"/>
      <c r="Q115" s="392"/>
      <c r="R115" s="392"/>
      <c r="S115" s="390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389">
        <v>4680115885233</v>
      </c>
      <c r="E116" s="390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76" t="s">
        <v>201</v>
      </c>
      <c r="P116" s="392"/>
      <c r="Q116" s="392"/>
      <c r="R116" s="392"/>
      <c r="S116" s="390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389">
        <v>4680115884915</v>
      </c>
      <c r="E117" s="390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23" t="s">
        <v>204</v>
      </c>
      <c r="P117" s="392"/>
      <c r="Q117" s="392"/>
      <c r="R117" s="392"/>
      <c r="S117" s="390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89">
        <v>4607091385427</v>
      </c>
      <c r="E118" s="390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2"/>
      <c r="Q118" s="392"/>
      <c r="R118" s="392"/>
      <c r="S118" s="390"/>
      <c r="T118" s="34"/>
      <c r="U118" s="34"/>
      <c r="V118" s="35" t="s">
        <v>66</v>
      </c>
      <c r="W118" s="385">
        <v>0</v>
      </c>
      <c r="X118" s="38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389">
        <v>4680115882645</v>
      </c>
      <c r="E119" s="390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8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2"/>
      <c r="Q119" s="392"/>
      <c r="R119" s="392"/>
      <c r="S119" s="390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389">
        <v>4680115884311</v>
      </c>
      <c r="E120" s="390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493" t="s">
        <v>211</v>
      </c>
      <c r="P120" s="392"/>
      <c r="Q120" s="392"/>
      <c r="R120" s="392"/>
      <c r="S120" s="390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389">
        <v>4680115884403</v>
      </c>
      <c r="E121" s="390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66" t="s">
        <v>214</v>
      </c>
      <c r="P121" s="392"/>
      <c r="Q121" s="392"/>
      <c r="R121" s="392"/>
      <c r="S121" s="390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9"/>
      <c r="B122" s="394"/>
      <c r="C122" s="394"/>
      <c r="D122" s="394"/>
      <c r="E122" s="394"/>
      <c r="F122" s="394"/>
      <c r="G122" s="394"/>
      <c r="H122" s="394"/>
      <c r="I122" s="394"/>
      <c r="J122" s="394"/>
      <c r="K122" s="394"/>
      <c r="L122" s="394"/>
      <c r="M122" s="394"/>
      <c r="N122" s="400"/>
      <c r="O122" s="420" t="s">
        <v>70</v>
      </c>
      <c r="P122" s="421"/>
      <c r="Q122" s="421"/>
      <c r="R122" s="421"/>
      <c r="S122" s="421"/>
      <c r="T122" s="421"/>
      <c r="U122" s="422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388"/>
      <c r="AA122" s="388"/>
    </row>
    <row r="123" spans="1:67" x14ac:dyDescent="0.2">
      <c r="A123" s="394"/>
      <c r="B123" s="394"/>
      <c r="C123" s="394"/>
      <c r="D123" s="394"/>
      <c r="E123" s="394"/>
      <c r="F123" s="394"/>
      <c r="G123" s="394"/>
      <c r="H123" s="394"/>
      <c r="I123" s="394"/>
      <c r="J123" s="394"/>
      <c r="K123" s="394"/>
      <c r="L123" s="394"/>
      <c r="M123" s="394"/>
      <c r="N123" s="400"/>
      <c r="O123" s="420" t="s">
        <v>70</v>
      </c>
      <c r="P123" s="421"/>
      <c r="Q123" s="421"/>
      <c r="R123" s="421"/>
      <c r="S123" s="421"/>
      <c r="T123" s="421"/>
      <c r="U123" s="422"/>
      <c r="V123" s="37" t="s">
        <v>66</v>
      </c>
      <c r="W123" s="387">
        <f>IFERROR(SUM(W107:W121),"0")</f>
        <v>0</v>
      </c>
      <c r="X123" s="387">
        <f>IFERROR(SUM(X107:X121),"0")</f>
        <v>0</v>
      </c>
      <c r="Y123" s="37"/>
      <c r="Z123" s="388"/>
      <c r="AA123" s="388"/>
    </row>
    <row r="124" spans="1:67" ht="14.25" customHeight="1" x14ac:dyDescent="0.25">
      <c r="A124" s="393" t="s">
        <v>215</v>
      </c>
      <c r="B124" s="394"/>
      <c r="C124" s="394"/>
      <c r="D124" s="394"/>
      <c r="E124" s="394"/>
      <c r="F124" s="394"/>
      <c r="G124" s="394"/>
      <c r="H124" s="394"/>
      <c r="I124" s="394"/>
      <c r="J124" s="394"/>
      <c r="K124" s="394"/>
      <c r="L124" s="394"/>
      <c r="M124" s="394"/>
      <c r="N124" s="394"/>
      <c r="O124" s="394"/>
      <c r="P124" s="394"/>
      <c r="Q124" s="394"/>
      <c r="R124" s="394"/>
      <c r="S124" s="394"/>
      <c r="T124" s="394"/>
      <c r="U124" s="394"/>
      <c r="V124" s="394"/>
      <c r="W124" s="394"/>
      <c r="X124" s="394"/>
      <c r="Y124" s="394"/>
      <c r="Z124" s="378"/>
      <c r="AA124" s="378"/>
    </row>
    <row r="125" spans="1:67" ht="27" customHeight="1" x14ac:dyDescent="0.25">
      <c r="A125" s="54" t="s">
        <v>216</v>
      </c>
      <c r="B125" s="54" t="s">
        <v>217</v>
      </c>
      <c r="C125" s="31">
        <v>4301060371</v>
      </c>
      <c r="D125" s="389">
        <v>4680115881532</v>
      </c>
      <c r="E125" s="390"/>
      <c r="F125" s="384">
        <v>1.4</v>
      </c>
      <c r="G125" s="32">
        <v>6</v>
      </c>
      <c r="H125" s="384">
        <v>8.4</v>
      </c>
      <c r="I125" s="384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2"/>
      <c r="Q125" s="392"/>
      <c r="R125" s="392"/>
      <c r="S125" s="390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216</v>
      </c>
      <c r="B126" s="54" t="s">
        <v>218</v>
      </c>
      <c r="C126" s="31">
        <v>4301060366</v>
      </c>
      <c r="D126" s="389">
        <v>4680115881532</v>
      </c>
      <c r="E126" s="390"/>
      <c r="F126" s="384">
        <v>1.3</v>
      </c>
      <c r="G126" s="32">
        <v>6</v>
      </c>
      <c r="H126" s="384">
        <v>7.8</v>
      </c>
      <c r="I126" s="384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5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2"/>
      <c r="Q126" s="392"/>
      <c r="R126" s="392"/>
      <c r="S126" s="390"/>
      <c r="T126" s="34"/>
      <c r="U126" s="34"/>
      <c r="V126" s="35" t="s">
        <v>66</v>
      </c>
      <c r="W126" s="385">
        <v>0</v>
      </c>
      <c r="X126" s="386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customHeight="1" x14ac:dyDescent="0.25">
      <c r="A127" s="54" t="s">
        <v>219</v>
      </c>
      <c r="B127" s="54" t="s">
        <v>220</v>
      </c>
      <c r="C127" s="31">
        <v>4301060356</v>
      </c>
      <c r="D127" s="389">
        <v>4680115882652</v>
      </c>
      <c r="E127" s="390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2"/>
      <c r="Q127" s="392"/>
      <c r="R127" s="392"/>
      <c r="S127" s="390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89">
        <v>4680115880238</v>
      </c>
      <c r="E128" s="390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2"/>
      <c r="Q128" s="392"/>
      <c r="R128" s="392"/>
      <c r="S128" s="390"/>
      <c r="T128" s="34"/>
      <c r="U128" s="34"/>
      <c r="V128" s="35" t="s">
        <v>66</v>
      </c>
      <c r="W128" s="385">
        <v>0</v>
      </c>
      <c r="X128" s="386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4301060351</v>
      </c>
      <c r="D129" s="389">
        <v>4680115881464</v>
      </c>
      <c r="E129" s="390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6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2"/>
      <c r="Q129" s="392"/>
      <c r="R129" s="392"/>
      <c r="S129" s="390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9"/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400"/>
      <c r="O130" s="420" t="s">
        <v>70</v>
      </c>
      <c r="P130" s="421"/>
      <c r="Q130" s="421"/>
      <c r="R130" s="421"/>
      <c r="S130" s="421"/>
      <c r="T130" s="421"/>
      <c r="U130" s="422"/>
      <c r="V130" s="37" t="s">
        <v>71</v>
      </c>
      <c r="W130" s="387">
        <f>IFERROR(W125/H125,"0")+IFERROR(W126/H126,"0")+IFERROR(W127/H127,"0")+IFERROR(W128/H128,"0")+IFERROR(W129/H129,"0")</f>
        <v>0</v>
      </c>
      <c r="X130" s="387">
        <f>IFERROR(X125/H125,"0")+IFERROR(X126/H126,"0")+IFERROR(X127/H127,"0")+IFERROR(X128/H128,"0")+IFERROR(X129/H129,"0")</f>
        <v>0</v>
      </c>
      <c r="Y130" s="387">
        <f>IFERROR(IF(Y125="",0,Y125),"0")+IFERROR(IF(Y126="",0,Y126),"0")+IFERROR(IF(Y127="",0,Y127),"0")+IFERROR(IF(Y128="",0,Y128),"0")+IFERROR(IF(Y129="",0,Y129),"0")</f>
        <v>0</v>
      </c>
      <c r="Z130" s="388"/>
      <c r="AA130" s="388"/>
    </row>
    <row r="131" spans="1:67" x14ac:dyDescent="0.2">
      <c r="A131" s="394"/>
      <c r="B131" s="394"/>
      <c r="C131" s="394"/>
      <c r="D131" s="394"/>
      <c r="E131" s="394"/>
      <c r="F131" s="394"/>
      <c r="G131" s="394"/>
      <c r="H131" s="394"/>
      <c r="I131" s="394"/>
      <c r="J131" s="394"/>
      <c r="K131" s="394"/>
      <c r="L131" s="394"/>
      <c r="M131" s="394"/>
      <c r="N131" s="400"/>
      <c r="O131" s="420" t="s">
        <v>70</v>
      </c>
      <c r="P131" s="421"/>
      <c r="Q131" s="421"/>
      <c r="R131" s="421"/>
      <c r="S131" s="421"/>
      <c r="T131" s="421"/>
      <c r="U131" s="422"/>
      <c r="V131" s="37" t="s">
        <v>66</v>
      </c>
      <c r="W131" s="387">
        <f>IFERROR(SUM(W125:W129),"0")</f>
        <v>0</v>
      </c>
      <c r="X131" s="387">
        <f>IFERROR(SUM(X125:X129),"0")</f>
        <v>0</v>
      </c>
      <c r="Y131" s="37"/>
      <c r="Z131" s="388"/>
      <c r="AA131" s="388"/>
    </row>
    <row r="132" spans="1:67" ht="16.5" customHeight="1" x14ac:dyDescent="0.25">
      <c r="A132" s="457" t="s">
        <v>225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79"/>
      <c r="AA132" s="379"/>
    </row>
    <row r="133" spans="1:67" ht="14.25" customHeight="1" x14ac:dyDescent="0.25">
      <c r="A133" s="393" t="s">
        <v>72</v>
      </c>
      <c r="B133" s="394"/>
      <c r="C133" s="394"/>
      <c r="D133" s="394"/>
      <c r="E133" s="394"/>
      <c r="F133" s="394"/>
      <c r="G133" s="394"/>
      <c r="H133" s="394"/>
      <c r="I133" s="394"/>
      <c r="J133" s="394"/>
      <c r="K133" s="394"/>
      <c r="L133" s="394"/>
      <c r="M133" s="394"/>
      <c r="N133" s="394"/>
      <c r="O133" s="394"/>
      <c r="P133" s="394"/>
      <c r="Q133" s="394"/>
      <c r="R133" s="394"/>
      <c r="S133" s="394"/>
      <c r="T133" s="394"/>
      <c r="U133" s="394"/>
      <c r="V133" s="394"/>
      <c r="W133" s="394"/>
      <c r="X133" s="394"/>
      <c r="Y133" s="394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4301051612</v>
      </c>
      <c r="D134" s="389">
        <v>4607091385168</v>
      </c>
      <c r="E134" s="390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2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92"/>
      <c r="Q134" s="392"/>
      <c r="R134" s="392"/>
      <c r="S134" s="390"/>
      <c r="T134" s="34"/>
      <c r="U134" s="34"/>
      <c r="V134" s="35" t="s">
        <v>66</v>
      </c>
      <c r="W134" s="385">
        <v>0</v>
      </c>
      <c r="X134" s="386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226</v>
      </c>
      <c r="B135" s="54" t="s">
        <v>228</v>
      </c>
      <c r="C135" s="31">
        <v>4301051360</v>
      </c>
      <c r="D135" s="389">
        <v>4607091385168</v>
      </c>
      <c r="E135" s="390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7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92"/>
      <c r="Q135" s="392"/>
      <c r="R135" s="392"/>
      <c r="S135" s="390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4301051362</v>
      </c>
      <c r="D136" s="389">
        <v>4607091383256</v>
      </c>
      <c r="E136" s="390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2"/>
      <c r="Q136" s="392"/>
      <c r="R136" s="392"/>
      <c r="S136" s="390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89">
        <v>4607091385748</v>
      </c>
      <c r="E137" s="390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2"/>
      <c r="Q137" s="392"/>
      <c r="R137" s="392"/>
      <c r="S137" s="390"/>
      <c r="T137" s="34"/>
      <c r="U137" s="34"/>
      <c r="V137" s="35" t="s">
        <v>66</v>
      </c>
      <c r="W137" s="385">
        <v>0</v>
      </c>
      <c r="X137" s="38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233</v>
      </c>
      <c r="B138" s="54" t="s">
        <v>234</v>
      </c>
      <c r="C138" s="31">
        <v>4301051738</v>
      </c>
      <c r="D138" s="389">
        <v>4680115884533</v>
      </c>
      <c r="E138" s="390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2"/>
      <c r="Q138" s="392"/>
      <c r="R138" s="392"/>
      <c r="S138" s="390"/>
      <c r="T138" s="34"/>
      <c r="U138" s="34"/>
      <c r="V138" s="35" t="s">
        <v>66</v>
      </c>
      <c r="W138" s="385">
        <v>0</v>
      </c>
      <c r="X138" s="38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400"/>
      <c r="O139" s="420" t="s">
        <v>70</v>
      </c>
      <c r="P139" s="421"/>
      <c r="Q139" s="421"/>
      <c r="R139" s="421"/>
      <c r="S139" s="421"/>
      <c r="T139" s="421"/>
      <c r="U139" s="422"/>
      <c r="V139" s="37" t="s">
        <v>71</v>
      </c>
      <c r="W139" s="387">
        <f>IFERROR(W134/H134,"0")+IFERROR(W135/H135,"0")+IFERROR(W136/H136,"0")+IFERROR(W137/H137,"0")+IFERROR(W138/H138,"0")</f>
        <v>0</v>
      </c>
      <c r="X139" s="387">
        <f>IFERROR(X134/H134,"0")+IFERROR(X135/H135,"0")+IFERROR(X136/H136,"0")+IFERROR(X137/H137,"0")+IFERROR(X138/H138,"0")</f>
        <v>0</v>
      </c>
      <c r="Y139" s="387">
        <f>IFERROR(IF(Y134="",0,Y134),"0")+IFERROR(IF(Y135="",0,Y135),"0")+IFERROR(IF(Y136="",0,Y136),"0")+IFERROR(IF(Y137="",0,Y137),"0")+IFERROR(IF(Y138="",0,Y138),"0")</f>
        <v>0</v>
      </c>
      <c r="Z139" s="388"/>
      <c r="AA139" s="388"/>
    </row>
    <row r="140" spans="1:67" x14ac:dyDescent="0.2">
      <c r="A140" s="394"/>
      <c r="B140" s="394"/>
      <c r="C140" s="394"/>
      <c r="D140" s="394"/>
      <c r="E140" s="394"/>
      <c r="F140" s="394"/>
      <c r="G140" s="394"/>
      <c r="H140" s="394"/>
      <c r="I140" s="394"/>
      <c r="J140" s="394"/>
      <c r="K140" s="394"/>
      <c r="L140" s="394"/>
      <c r="M140" s="394"/>
      <c r="N140" s="400"/>
      <c r="O140" s="420" t="s">
        <v>70</v>
      </c>
      <c r="P140" s="421"/>
      <c r="Q140" s="421"/>
      <c r="R140" s="421"/>
      <c r="S140" s="421"/>
      <c r="T140" s="421"/>
      <c r="U140" s="422"/>
      <c r="V140" s="37" t="s">
        <v>66</v>
      </c>
      <c r="W140" s="387">
        <f>IFERROR(SUM(W134:W138),"0")</f>
        <v>0</v>
      </c>
      <c r="X140" s="387">
        <f>IFERROR(SUM(X134:X138),"0")</f>
        <v>0</v>
      </c>
      <c r="Y140" s="37"/>
      <c r="Z140" s="388"/>
      <c r="AA140" s="388"/>
    </row>
    <row r="141" spans="1:67" ht="27.75" customHeight="1" x14ac:dyDescent="0.2">
      <c r="A141" s="403" t="s">
        <v>235</v>
      </c>
      <c r="B141" s="404"/>
      <c r="C141" s="404"/>
      <c r="D141" s="404"/>
      <c r="E141" s="404"/>
      <c r="F141" s="404"/>
      <c r="G141" s="404"/>
      <c r="H141" s="404"/>
      <c r="I141" s="404"/>
      <c r="J141" s="404"/>
      <c r="K141" s="404"/>
      <c r="L141" s="404"/>
      <c r="M141" s="404"/>
      <c r="N141" s="404"/>
      <c r="O141" s="404"/>
      <c r="P141" s="404"/>
      <c r="Q141" s="404"/>
      <c r="R141" s="404"/>
      <c r="S141" s="404"/>
      <c r="T141" s="404"/>
      <c r="U141" s="404"/>
      <c r="V141" s="404"/>
      <c r="W141" s="404"/>
      <c r="X141" s="404"/>
      <c r="Y141" s="404"/>
      <c r="Z141" s="48"/>
      <c r="AA141" s="48"/>
    </row>
    <row r="142" spans="1:67" ht="16.5" customHeight="1" x14ac:dyDescent="0.25">
      <c r="A142" s="457" t="s">
        <v>236</v>
      </c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4"/>
      <c r="M142" s="394"/>
      <c r="N142" s="394"/>
      <c r="O142" s="394"/>
      <c r="P142" s="394"/>
      <c r="Q142" s="394"/>
      <c r="R142" s="394"/>
      <c r="S142" s="394"/>
      <c r="T142" s="394"/>
      <c r="U142" s="394"/>
      <c r="V142" s="394"/>
      <c r="W142" s="394"/>
      <c r="X142" s="394"/>
      <c r="Y142" s="394"/>
      <c r="Z142" s="379"/>
      <c r="AA142" s="379"/>
    </row>
    <row r="143" spans="1:67" ht="14.25" customHeight="1" x14ac:dyDescent="0.25">
      <c r="A143" s="393" t="s">
        <v>113</v>
      </c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4"/>
      <c r="P143" s="394"/>
      <c r="Q143" s="394"/>
      <c r="R143" s="394"/>
      <c r="S143" s="394"/>
      <c r="T143" s="394"/>
      <c r="U143" s="394"/>
      <c r="V143" s="394"/>
      <c r="W143" s="394"/>
      <c r="X143" s="394"/>
      <c r="Y143" s="394"/>
      <c r="Z143" s="378"/>
      <c r="AA143" s="378"/>
    </row>
    <row r="144" spans="1:67" ht="27" customHeight="1" x14ac:dyDescent="0.25">
      <c r="A144" s="54" t="s">
        <v>237</v>
      </c>
      <c r="B144" s="54" t="s">
        <v>238</v>
      </c>
      <c r="C144" s="31">
        <v>4301011223</v>
      </c>
      <c r="D144" s="389">
        <v>4607091383423</v>
      </c>
      <c r="E144" s="390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2"/>
      <c r="Q144" s="392"/>
      <c r="R144" s="392"/>
      <c r="S144" s="390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239</v>
      </c>
      <c r="B145" s="54" t="s">
        <v>240</v>
      </c>
      <c r="C145" s="31">
        <v>4301011876</v>
      </c>
      <c r="D145" s="389">
        <v>4680115885707</v>
      </c>
      <c r="E145" s="390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492" t="s">
        <v>241</v>
      </c>
      <c r="P145" s="392"/>
      <c r="Q145" s="392"/>
      <c r="R145" s="392"/>
      <c r="S145" s="390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242</v>
      </c>
      <c r="B146" s="54" t="s">
        <v>243</v>
      </c>
      <c r="C146" s="31">
        <v>4301011878</v>
      </c>
      <c r="D146" s="389">
        <v>4680115885660</v>
      </c>
      <c r="E146" s="390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84" t="s">
        <v>244</v>
      </c>
      <c r="P146" s="392"/>
      <c r="Q146" s="392"/>
      <c r="R146" s="392"/>
      <c r="S146" s="390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customHeight="1" x14ac:dyDescent="0.25">
      <c r="A147" s="54" t="s">
        <v>245</v>
      </c>
      <c r="B147" s="54" t="s">
        <v>246</v>
      </c>
      <c r="C147" s="31">
        <v>4301011879</v>
      </c>
      <c r="D147" s="389">
        <v>4680115885691</v>
      </c>
      <c r="E147" s="390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499" t="s">
        <v>247</v>
      </c>
      <c r="P147" s="392"/>
      <c r="Q147" s="392"/>
      <c r="R147" s="392"/>
      <c r="S147" s="390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9"/>
      <c r="B148" s="394"/>
      <c r="C148" s="394"/>
      <c r="D148" s="394"/>
      <c r="E148" s="394"/>
      <c r="F148" s="394"/>
      <c r="G148" s="394"/>
      <c r="H148" s="394"/>
      <c r="I148" s="394"/>
      <c r="J148" s="394"/>
      <c r="K148" s="394"/>
      <c r="L148" s="394"/>
      <c r="M148" s="394"/>
      <c r="N148" s="400"/>
      <c r="O148" s="420" t="s">
        <v>70</v>
      </c>
      <c r="P148" s="421"/>
      <c r="Q148" s="421"/>
      <c r="R148" s="421"/>
      <c r="S148" s="421"/>
      <c r="T148" s="421"/>
      <c r="U148" s="422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x14ac:dyDescent="0.2">
      <c r="A149" s="394"/>
      <c r="B149" s="394"/>
      <c r="C149" s="394"/>
      <c r="D149" s="394"/>
      <c r="E149" s="394"/>
      <c r="F149" s="394"/>
      <c r="G149" s="394"/>
      <c r="H149" s="394"/>
      <c r="I149" s="394"/>
      <c r="J149" s="394"/>
      <c r="K149" s="394"/>
      <c r="L149" s="394"/>
      <c r="M149" s="394"/>
      <c r="N149" s="400"/>
      <c r="O149" s="420" t="s">
        <v>70</v>
      </c>
      <c r="P149" s="421"/>
      <c r="Q149" s="421"/>
      <c r="R149" s="421"/>
      <c r="S149" s="421"/>
      <c r="T149" s="421"/>
      <c r="U149" s="422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customHeight="1" x14ac:dyDescent="0.25">
      <c r="A150" s="457" t="s">
        <v>248</v>
      </c>
      <c r="B150" s="394"/>
      <c r="C150" s="394"/>
      <c r="D150" s="394"/>
      <c r="E150" s="394"/>
      <c r="F150" s="394"/>
      <c r="G150" s="394"/>
      <c r="H150" s="394"/>
      <c r="I150" s="394"/>
      <c r="J150" s="394"/>
      <c r="K150" s="394"/>
      <c r="L150" s="394"/>
      <c r="M150" s="394"/>
      <c r="N150" s="394"/>
      <c r="O150" s="394"/>
      <c r="P150" s="394"/>
      <c r="Q150" s="394"/>
      <c r="R150" s="394"/>
      <c r="S150" s="394"/>
      <c r="T150" s="394"/>
      <c r="U150" s="394"/>
      <c r="V150" s="394"/>
      <c r="W150" s="394"/>
      <c r="X150" s="394"/>
      <c r="Y150" s="394"/>
      <c r="Z150" s="379"/>
      <c r="AA150" s="379"/>
    </row>
    <row r="151" spans="1:67" ht="14.25" customHeight="1" x14ac:dyDescent="0.25">
      <c r="A151" s="393" t="s">
        <v>61</v>
      </c>
      <c r="B151" s="394"/>
      <c r="C151" s="394"/>
      <c r="D151" s="394"/>
      <c r="E151" s="394"/>
      <c r="F151" s="394"/>
      <c r="G151" s="394"/>
      <c r="H151" s="394"/>
      <c r="I151" s="394"/>
      <c r="J151" s="394"/>
      <c r="K151" s="394"/>
      <c r="L151" s="394"/>
      <c r="M151" s="394"/>
      <c r="N151" s="394"/>
      <c r="O151" s="394"/>
      <c r="P151" s="394"/>
      <c r="Q151" s="394"/>
      <c r="R151" s="394"/>
      <c r="S151" s="394"/>
      <c r="T151" s="394"/>
      <c r="U151" s="394"/>
      <c r="V151" s="394"/>
      <c r="W151" s="394"/>
      <c r="X151" s="394"/>
      <c r="Y151" s="394"/>
      <c r="Z151" s="378"/>
      <c r="AA151" s="378"/>
    </row>
    <row r="152" spans="1:67" ht="27" customHeight="1" x14ac:dyDescent="0.25">
      <c r="A152" s="54" t="s">
        <v>249</v>
      </c>
      <c r="B152" s="54" t="s">
        <v>250</v>
      </c>
      <c r="C152" s="31">
        <v>4301031191</v>
      </c>
      <c r="D152" s="389">
        <v>4680115880993</v>
      </c>
      <c r="E152" s="390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92"/>
      <c r="Q152" s="392"/>
      <c r="R152" s="392"/>
      <c r="S152" s="390"/>
      <c r="T152" s="34"/>
      <c r="U152" s="34"/>
      <c r="V152" s="35" t="s">
        <v>66</v>
      </c>
      <c r="W152" s="385">
        <v>0</v>
      </c>
      <c r="X152" s="386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4301031204</v>
      </c>
      <c r="D153" s="389">
        <v>4680115881761</v>
      </c>
      <c r="E153" s="390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92"/>
      <c r="Q153" s="392"/>
      <c r="R153" s="392"/>
      <c r="S153" s="390"/>
      <c r="T153" s="34"/>
      <c r="U153" s="34"/>
      <c r="V153" s="35" t="s">
        <v>66</v>
      </c>
      <c r="W153" s="385">
        <v>0</v>
      </c>
      <c r="X153" s="386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253</v>
      </c>
      <c r="B154" s="54" t="s">
        <v>254</v>
      </c>
      <c r="C154" s="31">
        <v>4301031201</v>
      </c>
      <c r="D154" s="389">
        <v>4680115881563</v>
      </c>
      <c r="E154" s="390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92"/>
      <c r="Q154" s="392"/>
      <c r="R154" s="392"/>
      <c r="S154" s="390"/>
      <c r="T154" s="34"/>
      <c r="U154" s="34"/>
      <c r="V154" s="35" t="s">
        <v>66</v>
      </c>
      <c r="W154" s="385">
        <v>0</v>
      </c>
      <c r="X154" s="386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4301031199</v>
      </c>
      <c r="D155" s="389">
        <v>4680115880986</v>
      </c>
      <c r="E155" s="390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92"/>
      <c r="Q155" s="392"/>
      <c r="R155" s="392"/>
      <c r="S155" s="390"/>
      <c r="T155" s="34"/>
      <c r="U155" s="34"/>
      <c r="V155" s="35" t="s">
        <v>66</v>
      </c>
      <c r="W155" s="385">
        <v>0</v>
      </c>
      <c r="X155" s="386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4301031205</v>
      </c>
      <c r="D156" s="389">
        <v>4680115881785</v>
      </c>
      <c r="E156" s="390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2"/>
      <c r="Q156" s="392"/>
      <c r="R156" s="392"/>
      <c r="S156" s="390"/>
      <c r="T156" s="34"/>
      <c r="U156" s="34"/>
      <c r="V156" s="35" t="s">
        <v>66</v>
      </c>
      <c r="W156" s="385">
        <v>0</v>
      </c>
      <c r="X156" s="386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4301031202</v>
      </c>
      <c r="D157" s="389">
        <v>4680115881679</v>
      </c>
      <c r="E157" s="390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2"/>
      <c r="Q157" s="392"/>
      <c r="R157" s="392"/>
      <c r="S157" s="390"/>
      <c r="T157" s="34"/>
      <c r="U157" s="34"/>
      <c r="V157" s="35" t="s">
        <v>66</v>
      </c>
      <c r="W157" s="385">
        <v>0</v>
      </c>
      <c r="X157" s="386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261</v>
      </c>
      <c r="B158" s="54" t="s">
        <v>262</v>
      </c>
      <c r="C158" s="31">
        <v>4301031158</v>
      </c>
      <c r="D158" s="389">
        <v>4680115880191</v>
      </c>
      <c r="E158" s="390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2"/>
      <c r="Q158" s="392"/>
      <c r="R158" s="392"/>
      <c r="S158" s="390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customHeight="1" x14ac:dyDescent="0.25">
      <c r="A159" s="54" t="s">
        <v>263</v>
      </c>
      <c r="B159" s="54" t="s">
        <v>264</v>
      </c>
      <c r="C159" s="31">
        <v>4301031245</v>
      </c>
      <c r="D159" s="389">
        <v>4680115883963</v>
      </c>
      <c r="E159" s="390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2"/>
      <c r="Q159" s="392"/>
      <c r="R159" s="392"/>
      <c r="S159" s="390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9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4"/>
      <c r="N160" s="400"/>
      <c r="O160" s="420" t="s">
        <v>70</v>
      </c>
      <c r="P160" s="421"/>
      <c r="Q160" s="421"/>
      <c r="R160" s="421"/>
      <c r="S160" s="421"/>
      <c r="T160" s="421"/>
      <c r="U160" s="422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0</v>
      </c>
      <c r="X160" s="387">
        <f>IFERROR(X152/H152,"0")+IFERROR(X153/H153,"0")+IFERROR(X154/H154,"0")+IFERROR(X155/H155,"0")+IFERROR(X156/H156,"0")+IFERROR(X157/H157,"0")+IFERROR(X158/H158,"0")+IFERROR(X159/H159,"0")</f>
        <v>0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8"/>
      <c r="AA160" s="388"/>
    </row>
    <row r="161" spans="1:67" x14ac:dyDescent="0.2">
      <c r="A161" s="394"/>
      <c r="B161" s="394"/>
      <c r="C161" s="394"/>
      <c r="D161" s="394"/>
      <c r="E161" s="394"/>
      <c r="F161" s="394"/>
      <c r="G161" s="394"/>
      <c r="H161" s="394"/>
      <c r="I161" s="394"/>
      <c r="J161" s="394"/>
      <c r="K161" s="394"/>
      <c r="L161" s="394"/>
      <c r="M161" s="394"/>
      <c r="N161" s="400"/>
      <c r="O161" s="420" t="s">
        <v>70</v>
      </c>
      <c r="P161" s="421"/>
      <c r="Q161" s="421"/>
      <c r="R161" s="421"/>
      <c r="S161" s="421"/>
      <c r="T161" s="421"/>
      <c r="U161" s="422"/>
      <c r="V161" s="37" t="s">
        <v>66</v>
      </c>
      <c r="W161" s="387">
        <f>IFERROR(SUM(W152:W159),"0")</f>
        <v>0</v>
      </c>
      <c r="X161" s="387">
        <f>IFERROR(SUM(X152:X159),"0")</f>
        <v>0</v>
      </c>
      <c r="Y161" s="37"/>
      <c r="Z161" s="388"/>
      <c r="AA161" s="388"/>
    </row>
    <row r="162" spans="1:67" ht="16.5" customHeight="1" x14ac:dyDescent="0.25">
      <c r="A162" s="457" t="s">
        <v>265</v>
      </c>
      <c r="B162" s="394"/>
      <c r="C162" s="394"/>
      <c r="D162" s="394"/>
      <c r="E162" s="394"/>
      <c r="F162" s="394"/>
      <c r="G162" s="394"/>
      <c r="H162" s="394"/>
      <c r="I162" s="394"/>
      <c r="J162" s="394"/>
      <c r="K162" s="394"/>
      <c r="L162" s="394"/>
      <c r="M162" s="394"/>
      <c r="N162" s="394"/>
      <c r="O162" s="394"/>
      <c r="P162" s="394"/>
      <c r="Q162" s="394"/>
      <c r="R162" s="394"/>
      <c r="S162" s="394"/>
      <c r="T162" s="394"/>
      <c r="U162" s="394"/>
      <c r="V162" s="394"/>
      <c r="W162" s="394"/>
      <c r="X162" s="394"/>
      <c r="Y162" s="394"/>
      <c r="Z162" s="379"/>
      <c r="AA162" s="379"/>
    </row>
    <row r="163" spans="1:67" ht="14.25" customHeight="1" x14ac:dyDescent="0.25">
      <c r="A163" s="393" t="s">
        <v>113</v>
      </c>
      <c r="B163" s="394"/>
      <c r="C163" s="394"/>
      <c r="D163" s="394"/>
      <c r="E163" s="394"/>
      <c r="F163" s="394"/>
      <c r="G163" s="394"/>
      <c r="H163" s="394"/>
      <c r="I163" s="394"/>
      <c r="J163" s="394"/>
      <c r="K163" s="394"/>
      <c r="L163" s="394"/>
      <c r="M163" s="394"/>
      <c r="N163" s="394"/>
      <c r="O163" s="394"/>
      <c r="P163" s="394"/>
      <c r="Q163" s="394"/>
      <c r="R163" s="394"/>
      <c r="S163" s="394"/>
      <c r="T163" s="394"/>
      <c r="U163" s="394"/>
      <c r="V163" s="394"/>
      <c r="W163" s="394"/>
      <c r="X163" s="394"/>
      <c r="Y163" s="394"/>
      <c r="Z163" s="378"/>
      <c r="AA163" s="378"/>
    </row>
    <row r="164" spans="1:67" ht="16.5" customHeight="1" x14ac:dyDescent="0.25">
      <c r="A164" s="54" t="s">
        <v>266</v>
      </c>
      <c r="B164" s="54" t="s">
        <v>267</v>
      </c>
      <c r="C164" s="31">
        <v>4301011450</v>
      </c>
      <c r="D164" s="389">
        <v>4680115881402</v>
      </c>
      <c r="E164" s="390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2"/>
      <c r="Q164" s="392"/>
      <c r="R164" s="392"/>
      <c r="S164" s="390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268</v>
      </c>
      <c r="B165" s="54" t="s">
        <v>269</v>
      </c>
      <c r="C165" s="31">
        <v>4301011454</v>
      </c>
      <c r="D165" s="389">
        <v>4680115881396</v>
      </c>
      <c r="E165" s="390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2"/>
      <c r="Q165" s="392"/>
      <c r="R165" s="392"/>
      <c r="S165" s="390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9"/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400"/>
      <c r="O166" s="420" t="s">
        <v>70</v>
      </c>
      <c r="P166" s="421"/>
      <c r="Q166" s="421"/>
      <c r="R166" s="421"/>
      <c r="S166" s="421"/>
      <c r="T166" s="421"/>
      <c r="U166" s="422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x14ac:dyDescent="0.2">
      <c r="A167" s="394"/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400"/>
      <c r="O167" s="420" t="s">
        <v>70</v>
      </c>
      <c r="P167" s="421"/>
      <c r="Q167" s="421"/>
      <c r="R167" s="421"/>
      <c r="S167" s="421"/>
      <c r="T167" s="421"/>
      <c r="U167" s="422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customHeight="1" x14ac:dyDescent="0.25">
      <c r="A168" s="393" t="s">
        <v>105</v>
      </c>
      <c r="B168" s="394"/>
      <c r="C168" s="394"/>
      <c r="D168" s="394"/>
      <c r="E168" s="394"/>
      <c r="F168" s="394"/>
      <c r="G168" s="394"/>
      <c r="H168" s="394"/>
      <c r="I168" s="394"/>
      <c r="J168" s="394"/>
      <c r="K168" s="394"/>
      <c r="L168" s="394"/>
      <c r="M168" s="394"/>
      <c r="N168" s="394"/>
      <c r="O168" s="394"/>
      <c r="P168" s="394"/>
      <c r="Q168" s="394"/>
      <c r="R168" s="394"/>
      <c r="S168" s="394"/>
      <c r="T168" s="394"/>
      <c r="U168" s="394"/>
      <c r="V168" s="394"/>
      <c r="W168" s="394"/>
      <c r="X168" s="394"/>
      <c r="Y168" s="394"/>
      <c r="Z168" s="378"/>
      <c r="AA168" s="378"/>
    </row>
    <row r="169" spans="1:67" ht="16.5" customHeight="1" x14ac:dyDescent="0.25">
      <c r="A169" s="54" t="s">
        <v>270</v>
      </c>
      <c r="B169" s="54" t="s">
        <v>271</v>
      </c>
      <c r="C169" s="31">
        <v>4301020262</v>
      </c>
      <c r="D169" s="389">
        <v>4680115882935</v>
      </c>
      <c r="E169" s="390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2"/>
      <c r="Q169" s="392"/>
      <c r="R169" s="392"/>
      <c r="S169" s="390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272</v>
      </c>
      <c r="B170" s="54" t="s">
        <v>273</v>
      </c>
      <c r="C170" s="31">
        <v>4301020220</v>
      </c>
      <c r="D170" s="389">
        <v>4680115880764</v>
      </c>
      <c r="E170" s="390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2"/>
      <c r="Q170" s="392"/>
      <c r="R170" s="392"/>
      <c r="S170" s="390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9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400"/>
      <c r="O171" s="420" t="s">
        <v>70</v>
      </c>
      <c r="P171" s="421"/>
      <c r="Q171" s="421"/>
      <c r="R171" s="421"/>
      <c r="S171" s="421"/>
      <c r="T171" s="421"/>
      <c r="U171" s="422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x14ac:dyDescent="0.2">
      <c r="A172" s="394"/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400"/>
      <c r="O172" s="420" t="s">
        <v>70</v>
      </c>
      <c r="P172" s="421"/>
      <c r="Q172" s="421"/>
      <c r="R172" s="421"/>
      <c r="S172" s="421"/>
      <c r="T172" s="421"/>
      <c r="U172" s="422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customHeight="1" x14ac:dyDescent="0.25">
      <c r="A173" s="393" t="s">
        <v>61</v>
      </c>
      <c r="B173" s="394"/>
      <c r="C173" s="394"/>
      <c r="D173" s="394"/>
      <c r="E173" s="394"/>
      <c r="F173" s="394"/>
      <c r="G173" s="394"/>
      <c r="H173" s="394"/>
      <c r="I173" s="394"/>
      <c r="J173" s="394"/>
      <c r="K173" s="394"/>
      <c r="L173" s="394"/>
      <c r="M173" s="394"/>
      <c r="N173" s="394"/>
      <c r="O173" s="394"/>
      <c r="P173" s="394"/>
      <c r="Q173" s="394"/>
      <c r="R173" s="394"/>
      <c r="S173" s="394"/>
      <c r="T173" s="394"/>
      <c r="U173" s="394"/>
      <c r="V173" s="394"/>
      <c r="W173" s="394"/>
      <c r="X173" s="394"/>
      <c r="Y173" s="394"/>
      <c r="Z173" s="378"/>
      <c r="AA173" s="378"/>
    </row>
    <row r="174" spans="1:67" ht="27" customHeight="1" x14ac:dyDescent="0.25">
      <c r="A174" s="54" t="s">
        <v>274</v>
      </c>
      <c r="B174" s="54" t="s">
        <v>275</v>
      </c>
      <c r="C174" s="31">
        <v>4301031224</v>
      </c>
      <c r="D174" s="389">
        <v>4680115882683</v>
      </c>
      <c r="E174" s="390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2"/>
      <c r="Q174" s="392"/>
      <c r="R174" s="392"/>
      <c r="S174" s="390"/>
      <c r="T174" s="34"/>
      <c r="U174" s="34"/>
      <c r="V174" s="35" t="s">
        <v>66</v>
      </c>
      <c r="W174" s="385">
        <v>0</v>
      </c>
      <c r="X174" s="386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276</v>
      </c>
      <c r="B175" s="54" t="s">
        <v>277</v>
      </c>
      <c r="C175" s="31">
        <v>4301031230</v>
      </c>
      <c r="D175" s="389">
        <v>4680115882690</v>
      </c>
      <c r="E175" s="390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2"/>
      <c r="Q175" s="392"/>
      <c r="R175" s="392"/>
      <c r="S175" s="390"/>
      <c r="T175" s="34"/>
      <c r="U175" s="34"/>
      <c r="V175" s="35" t="s">
        <v>66</v>
      </c>
      <c r="W175" s="385">
        <v>0</v>
      </c>
      <c r="X175" s="386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4301031220</v>
      </c>
      <c r="D176" s="389">
        <v>4680115882669</v>
      </c>
      <c r="E176" s="390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2"/>
      <c r="Q176" s="392"/>
      <c r="R176" s="392"/>
      <c r="S176" s="390"/>
      <c r="T176" s="34"/>
      <c r="U176" s="34"/>
      <c r="V176" s="35" t="s">
        <v>66</v>
      </c>
      <c r="W176" s="385">
        <v>0</v>
      </c>
      <c r="X176" s="386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280</v>
      </c>
      <c r="B177" s="54" t="s">
        <v>281</v>
      </c>
      <c r="C177" s="31">
        <v>4301031221</v>
      </c>
      <c r="D177" s="389">
        <v>4680115882676</v>
      </c>
      <c r="E177" s="390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2"/>
      <c r="Q177" s="392"/>
      <c r="R177" s="392"/>
      <c r="S177" s="390"/>
      <c r="T177" s="34"/>
      <c r="U177" s="34"/>
      <c r="V177" s="35" t="s">
        <v>66</v>
      </c>
      <c r="W177" s="385">
        <v>0</v>
      </c>
      <c r="X177" s="386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4301031223</v>
      </c>
      <c r="D178" s="389">
        <v>4680115884014</v>
      </c>
      <c r="E178" s="390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92"/>
      <c r="Q178" s="392"/>
      <c r="R178" s="392"/>
      <c r="S178" s="390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4301031222</v>
      </c>
      <c r="D179" s="389">
        <v>4680115884007</v>
      </c>
      <c r="E179" s="390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92"/>
      <c r="Q179" s="392"/>
      <c r="R179" s="392"/>
      <c r="S179" s="390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4301031229</v>
      </c>
      <c r="D180" s="389">
        <v>4680115884038</v>
      </c>
      <c r="E180" s="390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92"/>
      <c r="Q180" s="392"/>
      <c r="R180" s="392"/>
      <c r="S180" s="390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288</v>
      </c>
      <c r="B181" s="54" t="s">
        <v>289</v>
      </c>
      <c r="C181" s="31">
        <v>4301031225</v>
      </c>
      <c r="D181" s="389">
        <v>4680115884021</v>
      </c>
      <c r="E181" s="390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92"/>
      <c r="Q181" s="392"/>
      <c r="R181" s="392"/>
      <c r="S181" s="390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9"/>
      <c r="B182" s="394"/>
      <c r="C182" s="394"/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400"/>
      <c r="O182" s="420" t="s">
        <v>70</v>
      </c>
      <c r="P182" s="421"/>
      <c r="Q182" s="421"/>
      <c r="R182" s="421"/>
      <c r="S182" s="421"/>
      <c r="T182" s="421"/>
      <c r="U182" s="422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0</v>
      </c>
      <c r="X182" s="387">
        <f>IFERROR(X174/H174,"0")+IFERROR(X175/H175,"0")+IFERROR(X176/H176,"0")+IFERROR(X177/H177,"0")+IFERROR(X178/H178,"0")+IFERROR(X179/H179,"0")+IFERROR(X180/H180,"0")+IFERROR(X181/H181,"0")</f>
        <v>0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8"/>
      <c r="AA182" s="388"/>
    </row>
    <row r="183" spans="1:67" x14ac:dyDescent="0.2">
      <c r="A183" s="394"/>
      <c r="B183" s="394"/>
      <c r="C183" s="394"/>
      <c r="D183" s="394"/>
      <c r="E183" s="394"/>
      <c r="F183" s="394"/>
      <c r="G183" s="394"/>
      <c r="H183" s="394"/>
      <c r="I183" s="394"/>
      <c r="J183" s="394"/>
      <c r="K183" s="394"/>
      <c r="L183" s="394"/>
      <c r="M183" s="394"/>
      <c r="N183" s="400"/>
      <c r="O183" s="420" t="s">
        <v>70</v>
      </c>
      <c r="P183" s="421"/>
      <c r="Q183" s="421"/>
      <c r="R183" s="421"/>
      <c r="S183" s="421"/>
      <c r="T183" s="421"/>
      <c r="U183" s="422"/>
      <c r="V183" s="37" t="s">
        <v>66</v>
      </c>
      <c r="W183" s="387">
        <f>IFERROR(SUM(W174:W181),"0")</f>
        <v>0</v>
      </c>
      <c r="X183" s="387">
        <f>IFERROR(SUM(X174:X181),"0")</f>
        <v>0</v>
      </c>
      <c r="Y183" s="37"/>
      <c r="Z183" s="388"/>
      <c r="AA183" s="388"/>
    </row>
    <row r="184" spans="1:67" ht="14.25" customHeight="1" x14ac:dyDescent="0.25">
      <c r="A184" s="393" t="s">
        <v>72</v>
      </c>
      <c r="B184" s="394"/>
      <c r="C184" s="394"/>
      <c r="D184" s="394"/>
      <c r="E184" s="394"/>
      <c r="F184" s="394"/>
      <c r="G184" s="394"/>
      <c r="H184" s="394"/>
      <c r="I184" s="394"/>
      <c r="J184" s="394"/>
      <c r="K184" s="394"/>
      <c r="L184" s="394"/>
      <c r="M184" s="394"/>
      <c r="N184" s="394"/>
      <c r="O184" s="394"/>
      <c r="P184" s="394"/>
      <c r="Q184" s="394"/>
      <c r="R184" s="394"/>
      <c r="S184" s="394"/>
      <c r="T184" s="394"/>
      <c r="U184" s="394"/>
      <c r="V184" s="394"/>
      <c r="W184" s="394"/>
      <c r="X184" s="394"/>
      <c r="Y184" s="394"/>
      <c r="Z184" s="378"/>
      <c r="AA184" s="378"/>
    </row>
    <row r="185" spans="1:67" ht="27" customHeight="1" x14ac:dyDescent="0.25">
      <c r="A185" s="54" t="s">
        <v>290</v>
      </c>
      <c r="B185" s="54" t="s">
        <v>291</v>
      </c>
      <c r="C185" s="31">
        <v>4301051409</v>
      </c>
      <c r="D185" s="389">
        <v>4680115881556</v>
      </c>
      <c r="E185" s="390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92"/>
      <c r="Q185" s="392"/>
      <c r="R185" s="392"/>
      <c r="S185" s="390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4301051408</v>
      </c>
      <c r="D186" s="389">
        <v>4680115881594</v>
      </c>
      <c r="E186" s="390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92"/>
      <c r="Q186" s="392"/>
      <c r="R186" s="392"/>
      <c r="S186" s="390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294</v>
      </c>
      <c r="B187" s="54" t="s">
        <v>295</v>
      </c>
      <c r="C187" s="31">
        <v>4301051505</v>
      </c>
      <c r="D187" s="389">
        <v>4680115881587</v>
      </c>
      <c r="E187" s="390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68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392"/>
      <c r="Q187" s="392"/>
      <c r="R187" s="392"/>
      <c r="S187" s="390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customHeight="1" x14ac:dyDescent="0.25">
      <c r="A188" s="54" t="s">
        <v>296</v>
      </c>
      <c r="B188" s="54" t="s">
        <v>297</v>
      </c>
      <c r="C188" s="31">
        <v>4301051754</v>
      </c>
      <c r="D188" s="389">
        <v>4680115880962</v>
      </c>
      <c r="E188" s="390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582" t="s">
        <v>298</v>
      </c>
      <c r="P188" s="392"/>
      <c r="Q188" s="392"/>
      <c r="R188" s="392"/>
      <c r="S188" s="390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299</v>
      </c>
      <c r="B189" s="54" t="s">
        <v>300</v>
      </c>
      <c r="C189" s="31">
        <v>4301051411</v>
      </c>
      <c r="D189" s="389">
        <v>4680115881617</v>
      </c>
      <c r="E189" s="390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2"/>
      <c r="Q189" s="392"/>
      <c r="R189" s="392"/>
      <c r="S189" s="390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301</v>
      </c>
      <c r="B190" s="54" t="s">
        <v>302</v>
      </c>
      <c r="C190" s="31">
        <v>4301051632</v>
      </c>
      <c r="D190" s="389">
        <v>4680115880573</v>
      </c>
      <c r="E190" s="390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22" t="s">
        <v>303</v>
      </c>
      <c r="P190" s="392"/>
      <c r="Q190" s="392"/>
      <c r="R190" s="392"/>
      <c r="S190" s="390"/>
      <c r="T190" s="34"/>
      <c r="U190" s="34"/>
      <c r="V190" s="35" t="s">
        <v>66</v>
      </c>
      <c r="W190" s="385">
        <v>0</v>
      </c>
      <c r="X190" s="386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89">
        <v>4680115881228</v>
      </c>
      <c r="E191" s="390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2"/>
      <c r="Q191" s="392"/>
      <c r="R191" s="392"/>
      <c r="S191" s="390"/>
      <c r="T191" s="34"/>
      <c r="U191" s="34"/>
      <c r="V191" s="35" t="s">
        <v>66</v>
      </c>
      <c r="W191" s="385">
        <v>0</v>
      </c>
      <c r="X191" s="386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4301051506</v>
      </c>
      <c r="D192" s="389">
        <v>4680115881037</v>
      </c>
      <c r="E192" s="390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2"/>
      <c r="Q192" s="392"/>
      <c r="R192" s="392"/>
      <c r="S192" s="390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89">
        <v>4680115881211</v>
      </c>
      <c r="E193" s="390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2"/>
      <c r="Q193" s="392"/>
      <c r="R193" s="392"/>
      <c r="S193" s="390"/>
      <c r="T193" s="34"/>
      <c r="U193" s="34"/>
      <c r="V193" s="35" t="s">
        <v>66</v>
      </c>
      <c r="W193" s="385">
        <v>0</v>
      </c>
      <c r="X193" s="386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4301051378</v>
      </c>
      <c r="D194" s="389">
        <v>4680115881020</v>
      </c>
      <c r="E194" s="390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2"/>
      <c r="Q194" s="392"/>
      <c r="R194" s="392"/>
      <c r="S194" s="390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89">
        <v>4680115882195</v>
      </c>
      <c r="E195" s="390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2"/>
      <c r="Q195" s="392"/>
      <c r="R195" s="392"/>
      <c r="S195" s="390"/>
      <c r="T195" s="34"/>
      <c r="U195" s="34"/>
      <c r="V195" s="35" t="s">
        <v>66</v>
      </c>
      <c r="W195" s="385">
        <v>0</v>
      </c>
      <c r="X195" s="386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4301051752</v>
      </c>
      <c r="D196" s="389">
        <v>4680115882607</v>
      </c>
      <c r="E196" s="390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60" t="s">
        <v>316</v>
      </c>
      <c r="P196" s="392"/>
      <c r="Q196" s="392"/>
      <c r="R196" s="392"/>
      <c r="S196" s="390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317</v>
      </c>
      <c r="B197" s="54" t="s">
        <v>318</v>
      </c>
      <c r="C197" s="31">
        <v>4301051630</v>
      </c>
      <c r="D197" s="389">
        <v>4680115880092</v>
      </c>
      <c r="E197" s="390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0" t="s">
        <v>319</v>
      </c>
      <c r="P197" s="392"/>
      <c r="Q197" s="392"/>
      <c r="R197" s="392"/>
      <c r="S197" s="390"/>
      <c r="T197" s="34"/>
      <c r="U197" s="34"/>
      <c r="V197" s="35" t="s">
        <v>66</v>
      </c>
      <c r="W197" s="385">
        <v>0</v>
      </c>
      <c r="X197" s="386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customHeight="1" x14ac:dyDescent="0.25">
      <c r="A198" s="54" t="s">
        <v>320</v>
      </c>
      <c r="B198" s="54" t="s">
        <v>321</v>
      </c>
      <c r="C198" s="31">
        <v>4301051631</v>
      </c>
      <c r="D198" s="389">
        <v>4680115880221</v>
      </c>
      <c r="E198" s="390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63" t="s">
        <v>322</v>
      </c>
      <c r="P198" s="392"/>
      <c r="Q198" s="392"/>
      <c r="R198" s="392"/>
      <c r="S198" s="390"/>
      <c r="T198" s="34"/>
      <c r="U198" s="34"/>
      <c r="V198" s="35" t="s">
        <v>66</v>
      </c>
      <c r="W198" s="385">
        <v>0</v>
      </c>
      <c r="X198" s="386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323</v>
      </c>
      <c r="B199" s="54" t="s">
        <v>324</v>
      </c>
      <c r="C199" s="31">
        <v>4301051749</v>
      </c>
      <c r="D199" s="389">
        <v>4680115882942</v>
      </c>
      <c r="E199" s="390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4" t="s">
        <v>325</v>
      </c>
      <c r="P199" s="392"/>
      <c r="Q199" s="392"/>
      <c r="R199" s="392"/>
      <c r="S199" s="390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customHeight="1" x14ac:dyDescent="0.25">
      <c r="A200" s="54" t="s">
        <v>326</v>
      </c>
      <c r="B200" s="54" t="s">
        <v>327</v>
      </c>
      <c r="C200" s="31">
        <v>4301051753</v>
      </c>
      <c r="D200" s="389">
        <v>4680115880504</v>
      </c>
      <c r="E200" s="390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8" t="s">
        <v>328</v>
      </c>
      <c r="P200" s="392"/>
      <c r="Q200" s="392"/>
      <c r="R200" s="392"/>
      <c r="S200" s="390"/>
      <c r="T200" s="34"/>
      <c r="U200" s="34"/>
      <c r="V200" s="35" t="s">
        <v>66</v>
      </c>
      <c r="W200" s="385">
        <v>0</v>
      </c>
      <c r="X200" s="386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customHeight="1" x14ac:dyDescent="0.25">
      <c r="A201" s="54" t="s">
        <v>329</v>
      </c>
      <c r="B201" s="54" t="s">
        <v>330</v>
      </c>
      <c r="C201" s="31">
        <v>4301051410</v>
      </c>
      <c r="D201" s="389">
        <v>4680115882164</v>
      </c>
      <c r="E201" s="390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2"/>
      <c r="Q201" s="392"/>
      <c r="R201" s="392"/>
      <c r="S201" s="390"/>
      <c r="T201" s="34"/>
      <c r="U201" s="34"/>
      <c r="V201" s="35" t="s">
        <v>66</v>
      </c>
      <c r="W201" s="385">
        <v>0</v>
      </c>
      <c r="X201" s="386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x14ac:dyDescent="0.2">
      <c r="A202" s="399"/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4"/>
      <c r="M202" s="394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388"/>
      <c r="AA202" s="388"/>
    </row>
    <row r="203" spans="1:67" x14ac:dyDescent="0.2">
      <c r="A203" s="394"/>
      <c r="B203" s="394"/>
      <c r="C203" s="394"/>
      <c r="D203" s="394"/>
      <c r="E203" s="394"/>
      <c r="F203" s="394"/>
      <c r="G203" s="394"/>
      <c r="H203" s="394"/>
      <c r="I203" s="394"/>
      <c r="J203" s="394"/>
      <c r="K203" s="394"/>
      <c r="L203" s="394"/>
      <c r="M203" s="394"/>
      <c r="N203" s="400"/>
      <c r="O203" s="420" t="s">
        <v>70</v>
      </c>
      <c r="P203" s="421"/>
      <c r="Q203" s="421"/>
      <c r="R203" s="421"/>
      <c r="S203" s="421"/>
      <c r="T203" s="421"/>
      <c r="U203" s="422"/>
      <c r="V203" s="37" t="s">
        <v>66</v>
      </c>
      <c r="W203" s="387">
        <f>IFERROR(SUM(W185:W201),"0")</f>
        <v>0</v>
      </c>
      <c r="X203" s="387">
        <f>IFERROR(SUM(X185:X201),"0")</f>
        <v>0</v>
      </c>
      <c r="Y203" s="37"/>
      <c r="Z203" s="388"/>
      <c r="AA203" s="388"/>
    </row>
    <row r="204" spans="1:67" ht="14.25" customHeight="1" x14ac:dyDescent="0.25">
      <c r="A204" s="393" t="s">
        <v>215</v>
      </c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4"/>
      <c r="N204" s="394"/>
      <c r="O204" s="394"/>
      <c r="P204" s="394"/>
      <c r="Q204" s="394"/>
      <c r="R204" s="394"/>
      <c r="S204" s="394"/>
      <c r="T204" s="394"/>
      <c r="U204" s="394"/>
      <c r="V204" s="394"/>
      <c r="W204" s="394"/>
      <c r="X204" s="394"/>
      <c r="Y204" s="394"/>
      <c r="Z204" s="378"/>
      <c r="AA204" s="378"/>
    </row>
    <row r="205" spans="1:67" ht="16.5" customHeight="1" x14ac:dyDescent="0.25">
      <c r="A205" s="54" t="s">
        <v>331</v>
      </c>
      <c r="B205" s="54" t="s">
        <v>332</v>
      </c>
      <c r="C205" s="31">
        <v>4301060404</v>
      </c>
      <c r="D205" s="389">
        <v>4680115882874</v>
      </c>
      <c r="E205" s="390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80" t="s">
        <v>333</v>
      </c>
      <c r="P205" s="392"/>
      <c r="Q205" s="392"/>
      <c r="R205" s="392"/>
      <c r="S205" s="390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customHeight="1" x14ac:dyDescent="0.25">
      <c r="A206" s="54" t="s">
        <v>331</v>
      </c>
      <c r="B206" s="54" t="s">
        <v>334</v>
      </c>
      <c r="C206" s="31">
        <v>4301060360</v>
      </c>
      <c r="D206" s="389">
        <v>4680115882874</v>
      </c>
      <c r="E206" s="390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392"/>
      <c r="Q206" s="392"/>
      <c r="R206" s="392"/>
      <c r="S206" s="390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4301060359</v>
      </c>
      <c r="D207" s="389">
        <v>4680115884434</v>
      </c>
      <c r="E207" s="390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2"/>
      <c r="Q207" s="392"/>
      <c r="R207" s="392"/>
      <c r="S207" s="390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337</v>
      </c>
      <c r="B208" s="54" t="s">
        <v>338</v>
      </c>
      <c r="C208" s="31">
        <v>4301060375</v>
      </c>
      <c r="D208" s="389">
        <v>4680115880818</v>
      </c>
      <c r="E208" s="390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2" t="s">
        <v>339</v>
      </c>
      <c r="P208" s="392"/>
      <c r="Q208" s="392"/>
      <c r="R208" s="392"/>
      <c r="S208" s="390"/>
      <c r="T208" s="34"/>
      <c r="U208" s="34"/>
      <c r="V208" s="35" t="s">
        <v>66</v>
      </c>
      <c r="W208" s="385">
        <v>0</v>
      </c>
      <c r="X208" s="386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340</v>
      </c>
      <c r="B209" s="54" t="s">
        <v>341</v>
      </c>
      <c r="C209" s="31">
        <v>4301060389</v>
      </c>
      <c r="D209" s="389">
        <v>4680115880801</v>
      </c>
      <c r="E209" s="390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35" t="s">
        <v>342</v>
      </c>
      <c r="P209" s="392"/>
      <c r="Q209" s="392"/>
      <c r="R209" s="392"/>
      <c r="S209" s="390"/>
      <c r="T209" s="34"/>
      <c r="U209" s="34"/>
      <c r="V209" s="35" t="s">
        <v>66</v>
      </c>
      <c r="W209" s="385">
        <v>0</v>
      </c>
      <c r="X209" s="386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x14ac:dyDescent="0.2">
      <c r="A210" s="399"/>
      <c r="B210" s="394"/>
      <c r="C210" s="394"/>
      <c r="D210" s="394"/>
      <c r="E210" s="394"/>
      <c r="F210" s="394"/>
      <c r="G210" s="394"/>
      <c r="H210" s="394"/>
      <c r="I210" s="394"/>
      <c r="J210" s="394"/>
      <c r="K210" s="394"/>
      <c r="L210" s="394"/>
      <c r="M210" s="394"/>
      <c r="N210" s="400"/>
      <c r="O210" s="420" t="s">
        <v>70</v>
      </c>
      <c r="P210" s="421"/>
      <c r="Q210" s="421"/>
      <c r="R210" s="421"/>
      <c r="S210" s="421"/>
      <c r="T210" s="421"/>
      <c r="U210" s="422"/>
      <c r="V210" s="37" t="s">
        <v>71</v>
      </c>
      <c r="W210" s="387">
        <f>IFERROR(W205/H205,"0")+IFERROR(W206/H206,"0")+IFERROR(W207/H207,"0")+IFERROR(W208/H208,"0")+IFERROR(W209/H209,"0")</f>
        <v>0</v>
      </c>
      <c r="X210" s="387">
        <f>IFERROR(X205/H205,"0")+IFERROR(X206/H206,"0")+IFERROR(X207/H207,"0")+IFERROR(X208/H208,"0")+IFERROR(X209/H209,"0")</f>
        <v>0</v>
      </c>
      <c r="Y210" s="387">
        <f>IFERROR(IF(Y205="",0,Y205),"0")+IFERROR(IF(Y206="",0,Y206),"0")+IFERROR(IF(Y207="",0,Y207),"0")+IFERROR(IF(Y208="",0,Y208),"0")+IFERROR(IF(Y209="",0,Y209),"0")</f>
        <v>0</v>
      </c>
      <c r="Z210" s="388"/>
      <c r="AA210" s="388"/>
    </row>
    <row r="211" spans="1:67" x14ac:dyDescent="0.2">
      <c r="A211" s="394"/>
      <c r="B211" s="394"/>
      <c r="C211" s="394"/>
      <c r="D211" s="394"/>
      <c r="E211" s="394"/>
      <c r="F211" s="394"/>
      <c r="G211" s="394"/>
      <c r="H211" s="394"/>
      <c r="I211" s="394"/>
      <c r="J211" s="394"/>
      <c r="K211" s="394"/>
      <c r="L211" s="394"/>
      <c r="M211" s="394"/>
      <c r="N211" s="400"/>
      <c r="O211" s="420" t="s">
        <v>70</v>
      </c>
      <c r="P211" s="421"/>
      <c r="Q211" s="421"/>
      <c r="R211" s="421"/>
      <c r="S211" s="421"/>
      <c r="T211" s="421"/>
      <c r="U211" s="422"/>
      <c r="V211" s="37" t="s">
        <v>66</v>
      </c>
      <c r="W211" s="387">
        <f>IFERROR(SUM(W205:W209),"0")</f>
        <v>0</v>
      </c>
      <c r="X211" s="387">
        <f>IFERROR(SUM(X205:X209),"0")</f>
        <v>0</v>
      </c>
      <c r="Y211" s="37"/>
      <c r="Z211" s="388"/>
      <c r="AA211" s="388"/>
    </row>
    <row r="212" spans="1:67" ht="16.5" customHeight="1" x14ac:dyDescent="0.25">
      <c r="A212" s="457" t="s">
        <v>343</v>
      </c>
      <c r="B212" s="394"/>
      <c r="C212" s="394"/>
      <c r="D212" s="394"/>
      <c r="E212" s="394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79"/>
      <c r="AA212" s="379"/>
    </row>
    <row r="213" spans="1:67" ht="14.25" customHeight="1" x14ac:dyDescent="0.25">
      <c r="A213" s="393" t="s">
        <v>113</v>
      </c>
      <c r="B213" s="394"/>
      <c r="C213" s="394"/>
      <c r="D213" s="394"/>
      <c r="E213" s="394"/>
      <c r="F213" s="394"/>
      <c r="G213" s="394"/>
      <c r="H213" s="394"/>
      <c r="I213" s="394"/>
      <c r="J213" s="394"/>
      <c r="K213" s="394"/>
      <c r="L213" s="394"/>
      <c r="M213" s="394"/>
      <c r="N213" s="394"/>
      <c r="O213" s="394"/>
      <c r="P213" s="394"/>
      <c r="Q213" s="394"/>
      <c r="R213" s="394"/>
      <c r="S213" s="394"/>
      <c r="T213" s="394"/>
      <c r="U213" s="394"/>
      <c r="V213" s="394"/>
      <c r="W213" s="394"/>
      <c r="X213" s="394"/>
      <c r="Y213" s="394"/>
      <c r="Z213" s="378"/>
      <c r="AA213" s="378"/>
    </row>
    <row r="214" spans="1:67" ht="27" customHeight="1" x14ac:dyDescent="0.25">
      <c r="A214" s="54" t="s">
        <v>344</v>
      </c>
      <c r="B214" s="54" t="s">
        <v>345</v>
      </c>
      <c r="C214" s="31">
        <v>4301011717</v>
      </c>
      <c r="D214" s="389">
        <v>4680115884274</v>
      </c>
      <c r="E214" s="390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2"/>
      <c r="Q214" s="392"/>
      <c r="R214" s="392"/>
      <c r="S214" s="390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4301011719</v>
      </c>
      <c r="D215" s="389">
        <v>4680115884298</v>
      </c>
      <c r="E215" s="390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4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2"/>
      <c r="Q215" s="392"/>
      <c r="R215" s="392"/>
      <c r="S215" s="390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4301011733</v>
      </c>
      <c r="D216" s="389">
        <v>4680115884250</v>
      </c>
      <c r="E216" s="390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1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2"/>
      <c r="Q216" s="392"/>
      <c r="R216" s="392"/>
      <c r="S216" s="390"/>
      <c r="T216" s="34"/>
      <c r="U216" s="34"/>
      <c r="V216" s="35" t="s">
        <v>66</v>
      </c>
      <c r="W216" s="385">
        <v>0</v>
      </c>
      <c r="X216" s="386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4301011718</v>
      </c>
      <c r="D217" s="389">
        <v>4680115884281</v>
      </c>
      <c r="E217" s="390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2"/>
      <c r="Q217" s="392"/>
      <c r="R217" s="392"/>
      <c r="S217" s="390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4301011720</v>
      </c>
      <c r="D218" s="389">
        <v>4680115884199</v>
      </c>
      <c r="E218" s="390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2"/>
      <c r="Q218" s="392"/>
      <c r="R218" s="392"/>
      <c r="S218" s="390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4301011716</v>
      </c>
      <c r="D219" s="389">
        <v>4680115884267</v>
      </c>
      <c r="E219" s="390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2"/>
      <c r="Q219" s="392"/>
      <c r="R219" s="392"/>
      <c r="S219" s="390"/>
      <c r="T219" s="34"/>
      <c r="U219" s="34"/>
      <c r="V219" s="35" t="s">
        <v>66</v>
      </c>
      <c r="W219" s="385">
        <v>0</v>
      </c>
      <c r="X219" s="386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4301011593</v>
      </c>
      <c r="D220" s="389">
        <v>4680115882973</v>
      </c>
      <c r="E220" s="390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4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392"/>
      <c r="Q220" s="392"/>
      <c r="R220" s="392"/>
      <c r="S220" s="390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x14ac:dyDescent="0.2">
      <c r="A221" s="399"/>
      <c r="B221" s="394"/>
      <c r="C221" s="394"/>
      <c r="D221" s="394"/>
      <c r="E221" s="394"/>
      <c r="F221" s="394"/>
      <c r="G221" s="394"/>
      <c r="H221" s="394"/>
      <c r="I221" s="394"/>
      <c r="J221" s="394"/>
      <c r="K221" s="394"/>
      <c r="L221" s="394"/>
      <c r="M221" s="394"/>
      <c r="N221" s="400"/>
      <c r="O221" s="420" t="s">
        <v>70</v>
      </c>
      <c r="P221" s="421"/>
      <c r="Q221" s="421"/>
      <c r="R221" s="421"/>
      <c r="S221" s="421"/>
      <c r="T221" s="421"/>
      <c r="U221" s="422"/>
      <c r="V221" s="37" t="s">
        <v>71</v>
      </c>
      <c r="W221" s="387">
        <f>IFERROR(W214/H214,"0")+IFERROR(W215/H215,"0")+IFERROR(W216/H216,"0")+IFERROR(W217/H217,"0")+IFERROR(W218/H218,"0")+IFERROR(W219/H219,"0")+IFERROR(W220/H220,"0")</f>
        <v>0</v>
      </c>
      <c r="X221" s="387">
        <f>IFERROR(X214/H214,"0")+IFERROR(X215/H215,"0")+IFERROR(X216/H216,"0")+IFERROR(X217/H217,"0")+IFERROR(X218/H218,"0")+IFERROR(X219/H219,"0")+IFERROR(X220/H220,"0")</f>
        <v>0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388"/>
      <c r="AA221" s="388"/>
    </row>
    <row r="222" spans="1:67" x14ac:dyDescent="0.2">
      <c r="A222" s="394"/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4"/>
      <c r="N222" s="400"/>
      <c r="O222" s="420" t="s">
        <v>70</v>
      </c>
      <c r="P222" s="421"/>
      <c r="Q222" s="421"/>
      <c r="R222" s="421"/>
      <c r="S222" s="421"/>
      <c r="T222" s="421"/>
      <c r="U222" s="422"/>
      <c r="V222" s="37" t="s">
        <v>66</v>
      </c>
      <c r="W222" s="387">
        <f>IFERROR(SUM(W214:W220),"0")</f>
        <v>0</v>
      </c>
      <c r="X222" s="387">
        <f>IFERROR(SUM(X214:X220),"0")</f>
        <v>0</v>
      </c>
      <c r="Y222" s="37"/>
      <c r="Z222" s="388"/>
      <c r="AA222" s="388"/>
    </row>
    <row r="223" spans="1:67" ht="14.25" customHeight="1" x14ac:dyDescent="0.25">
      <c r="A223" s="393" t="s">
        <v>61</v>
      </c>
      <c r="B223" s="394"/>
      <c r="C223" s="394"/>
      <c r="D223" s="394"/>
      <c r="E223" s="394"/>
      <c r="F223" s="394"/>
      <c r="G223" s="394"/>
      <c r="H223" s="394"/>
      <c r="I223" s="394"/>
      <c r="J223" s="394"/>
      <c r="K223" s="394"/>
      <c r="L223" s="394"/>
      <c r="M223" s="394"/>
      <c r="N223" s="394"/>
      <c r="O223" s="394"/>
      <c r="P223" s="394"/>
      <c r="Q223" s="394"/>
      <c r="R223" s="394"/>
      <c r="S223" s="394"/>
      <c r="T223" s="394"/>
      <c r="U223" s="394"/>
      <c r="V223" s="394"/>
      <c r="W223" s="394"/>
      <c r="X223" s="394"/>
      <c r="Y223" s="394"/>
      <c r="Z223" s="378"/>
      <c r="AA223" s="378"/>
    </row>
    <row r="224" spans="1:67" ht="27" customHeight="1" x14ac:dyDescent="0.25">
      <c r="A224" s="54" t="s">
        <v>358</v>
      </c>
      <c r="B224" s="54" t="s">
        <v>359</v>
      </c>
      <c r="C224" s="31">
        <v>4301031305</v>
      </c>
      <c r="D224" s="389">
        <v>4607091389845</v>
      </c>
      <c r="E224" s="390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2"/>
      <c r="Q224" s="392"/>
      <c r="R224" s="392"/>
      <c r="S224" s="390"/>
      <c r="T224" s="34"/>
      <c r="U224" s="34"/>
      <c r="V224" s="35" t="s">
        <v>66</v>
      </c>
      <c r="W224" s="385">
        <v>0</v>
      </c>
      <c r="X224" s="386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customHeight="1" x14ac:dyDescent="0.25">
      <c r="A225" s="54" t="s">
        <v>360</v>
      </c>
      <c r="B225" s="54" t="s">
        <v>361</v>
      </c>
      <c r="C225" s="31">
        <v>4301031306</v>
      </c>
      <c r="D225" s="389">
        <v>4680115882881</v>
      </c>
      <c r="E225" s="390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7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2"/>
      <c r="Q225" s="392"/>
      <c r="R225" s="392"/>
      <c r="S225" s="390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399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4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71</v>
      </c>
      <c r="W226" s="387">
        <f>IFERROR(W224/H224,"0")+IFERROR(W225/H225,"0")</f>
        <v>0</v>
      </c>
      <c r="X226" s="387">
        <f>IFERROR(X224/H224,"0")+IFERROR(X225/H225,"0")</f>
        <v>0</v>
      </c>
      <c r="Y226" s="387">
        <f>IFERROR(IF(Y224="",0,Y224),"0")+IFERROR(IF(Y225="",0,Y225),"0")</f>
        <v>0</v>
      </c>
      <c r="Z226" s="388"/>
      <c r="AA226" s="388"/>
    </row>
    <row r="227" spans="1:67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400"/>
      <c r="O227" s="420" t="s">
        <v>70</v>
      </c>
      <c r="P227" s="421"/>
      <c r="Q227" s="421"/>
      <c r="R227" s="421"/>
      <c r="S227" s="421"/>
      <c r="T227" s="421"/>
      <c r="U227" s="422"/>
      <c r="V227" s="37" t="s">
        <v>66</v>
      </c>
      <c r="W227" s="387">
        <f>IFERROR(SUM(W224:W225),"0")</f>
        <v>0</v>
      </c>
      <c r="X227" s="387">
        <f>IFERROR(SUM(X224:X225),"0")</f>
        <v>0</v>
      </c>
      <c r="Y227" s="37"/>
      <c r="Z227" s="388"/>
      <c r="AA227" s="388"/>
    </row>
    <row r="228" spans="1:67" ht="16.5" customHeight="1" x14ac:dyDescent="0.25">
      <c r="A228" s="457" t="s">
        <v>362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79"/>
      <c r="AA228" s="379"/>
    </row>
    <row r="229" spans="1:67" ht="14.25" customHeight="1" x14ac:dyDescent="0.25">
      <c r="A229" s="393" t="s">
        <v>113</v>
      </c>
      <c r="B229" s="394"/>
      <c r="C229" s="394"/>
      <c r="D229" s="394"/>
      <c r="E229" s="394"/>
      <c r="F229" s="394"/>
      <c r="G229" s="394"/>
      <c r="H229" s="394"/>
      <c r="I229" s="394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78"/>
      <c r="AA229" s="378"/>
    </row>
    <row r="230" spans="1:67" ht="27" customHeight="1" x14ac:dyDescent="0.25">
      <c r="A230" s="54" t="s">
        <v>363</v>
      </c>
      <c r="B230" s="54" t="s">
        <v>364</v>
      </c>
      <c r="C230" s="31">
        <v>4301011826</v>
      </c>
      <c r="D230" s="389">
        <v>4680115884137</v>
      </c>
      <c r="E230" s="390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5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2"/>
      <c r="Q230" s="392"/>
      <c r="R230" s="392"/>
      <c r="S230" s="390"/>
      <c r="T230" s="34"/>
      <c r="U230" s="34"/>
      <c r="V230" s="35" t="s">
        <v>66</v>
      </c>
      <c r="W230" s="385">
        <v>0</v>
      </c>
      <c r="X230" s="386">
        <f t="shared" ref="X230:X237" si="44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ref="BL230:BL237" si="45">IFERROR(W230*I230/H230,"0")</f>
        <v>0</v>
      </c>
      <c r="BM230" s="64">
        <f t="shared" ref="BM230:BM237" si="46">IFERROR(X230*I230/H230,"0")</f>
        <v>0</v>
      </c>
      <c r="BN230" s="64">
        <f t="shared" ref="BN230:BN237" si="47">IFERROR(1/J230*(W230/H230),"0")</f>
        <v>0</v>
      </c>
      <c r="BO230" s="64">
        <f t="shared" ref="BO230:BO237" si="48">IFERROR(1/J230*(X230/H230),"0")</f>
        <v>0</v>
      </c>
    </row>
    <row r="231" spans="1:67" ht="27" customHeight="1" x14ac:dyDescent="0.25">
      <c r="A231" s="54" t="s">
        <v>363</v>
      </c>
      <c r="B231" s="54" t="s">
        <v>365</v>
      </c>
      <c r="C231" s="31">
        <v>4301011942</v>
      </c>
      <c r="D231" s="389">
        <v>4680115884137</v>
      </c>
      <c r="E231" s="390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757" t="s">
        <v>366</v>
      </c>
      <c r="P231" s="392"/>
      <c r="Q231" s="392"/>
      <c r="R231" s="392"/>
      <c r="S231" s="390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4301011724</v>
      </c>
      <c r="D232" s="389">
        <v>4680115884236</v>
      </c>
      <c r="E232" s="390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392"/>
      <c r="Q232" s="392"/>
      <c r="R232" s="392"/>
      <c r="S232" s="390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4301011721</v>
      </c>
      <c r="D233" s="389">
        <v>4680115884175</v>
      </c>
      <c r="E233" s="390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392"/>
      <c r="Q233" s="392"/>
      <c r="R233" s="392"/>
      <c r="S233" s="390"/>
      <c r="T233" s="34"/>
      <c r="U233" s="34"/>
      <c r="V233" s="35" t="s">
        <v>66</v>
      </c>
      <c r="W233" s="385">
        <v>0</v>
      </c>
      <c r="X233" s="386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4301011824</v>
      </c>
      <c r="D234" s="389">
        <v>4680115884144</v>
      </c>
      <c r="E234" s="390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392"/>
      <c r="Q234" s="392"/>
      <c r="R234" s="392"/>
      <c r="S234" s="390"/>
      <c r="T234" s="34"/>
      <c r="U234" s="34"/>
      <c r="V234" s="35" t="s">
        <v>66</v>
      </c>
      <c r="W234" s="385">
        <v>0</v>
      </c>
      <c r="X234" s="386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373</v>
      </c>
      <c r="B235" s="54" t="s">
        <v>374</v>
      </c>
      <c r="C235" s="31">
        <v>4301011963</v>
      </c>
      <c r="D235" s="389">
        <v>4680115885288</v>
      </c>
      <c r="E235" s="390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7" t="s">
        <v>375</v>
      </c>
      <c r="P235" s="392"/>
      <c r="Q235" s="392"/>
      <c r="R235" s="392"/>
      <c r="S235" s="390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4301011726</v>
      </c>
      <c r="D236" s="389">
        <v>4680115884182</v>
      </c>
      <c r="E236" s="390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392"/>
      <c r="Q236" s="392"/>
      <c r="R236" s="392"/>
      <c r="S236" s="390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378</v>
      </c>
      <c r="B237" s="54" t="s">
        <v>379</v>
      </c>
      <c r="C237" s="31">
        <v>4301011722</v>
      </c>
      <c r="D237" s="389">
        <v>4680115884205</v>
      </c>
      <c r="E237" s="390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392"/>
      <c r="Q237" s="392"/>
      <c r="R237" s="392"/>
      <c r="S237" s="390"/>
      <c r="T237" s="34"/>
      <c r="U237" s="34"/>
      <c r="V237" s="35" t="s">
        <v>66</v>
      </c>
      <c r="W237" s="385">
        <v>0</v>
      </c>
      <c r="X237" s="386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x14ac:dyDescent="0.2">
      <c r="A238" s="399"/>
      <c r="B238" s="394"/>
      <c r="C238" s="394"/>
      <c r="D238" s="394"/>
      <c r="E238" s="394"/>
      <c r="F238" s="394"/>
      <c r="G238" s="394"/>
      <c r="H238" s="394"/>
      <c r="I238" s="394"/>
      <c r="J238" s="394"/>
      <c r="K238" s="394"/>
      <c r="L238" s="394"/>
      <c r="M238" s="394"/>
      <c r="N238" s="400"/>
      <c r="O238" s="420" t="s">
        <v>70</v>
      </c>
      <c r="P238" s="421"/>
      <c r="Q238" s="421"/>
      <c r="R238" s="421"/>
      <c r="S238" s="421"/>
      <c r="T238" s="421"/>
      <c r="U238" s="422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0</v>
      </c>
      <c r="X238" s="387">
        <f>IFERROR(X230/H230,"0")+IFERROR(X231/H231,"0")+IFERROR(X232/H232,"0")+IFERROR(X233/H233,"0")+IFERROR(X234/H234,"0")+IFERROR(X235/H235,"0")+IFERROR(X236/H236,"0")+IFERROR(X237/H237,"0")</f>
        <v>0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388"/>
      <c r="AA238" s="388"/>
    </row>
    <row r="239" spans="1:67" x14ac:dyDescent="0.2">
      <c r="A239" s="394"/>
      <c r="B239" s="394"/>
      <c r="C239" s="394"/>
      <c r="D239" s="394"/>
      <c r="E239" s="394"/>
      <c r="F239" s="394"/>
      <c r="G239" s="394"/>
      <c r="H239" s="394"/>
      <c r="I239" s="394"/>
      <c r="J239" s="394"/>
      <c r="K239" s="394"/>
      <c r="L239" s="394"/>
      <c r="M239" s="394"/>
      <c r="N239" s="400"/>
      <c r="O239" s="420" t="s">
        <v>70</v>
      </c>
      <c r="P239" s="421"/>
      <c r="Q239" s="421"/>
      <c r="R239" s="421"/>
      <c r="S239" s="421"/>
      <c r="T239" s="421"/>
      <c r="U239" s="422"/>
      <c r="V239" s="37" t="s">
        <v>66</v>
      </c>
      <c r="W239" s="387">
        <f>IFERROR(SUM(W230:W237),"0")</f>
        <v>0</v>
      </c>
      <c r="X239" s="387">
        <f>IFERROR(SUM(X230:X237),"0")</f>
        <v>0</v>
      </c>
      <c r="Y239" s="37"/>
      <c r="Z239" s="388"/>
      <c r="AA239" s="388"/>
    </row>
    <row r="240" spans="1:67" ht="16.5" customHeight="1" x14ac:dyDescent="0.25">
      <c r="A240" s="457" t="s">
        <v>380</v>
      </c>
      <c r="B240" s="394"/>
      <c r="C240" s="394"/>
      <c r="D240" s="394"/>
      <c r="E240" s="394"/>
      <c r="F240" s="394"/>
      <c r="G240" s="394"/>
      <c r="H240" s="394"/>
      <c r="I240" s="394"/>
      <c r="J240" s="394"/>
      <c r="K240" s="394"/>
      <c r="L240" s="394"/>
      <c r="M240" s="394"/>
      <c r="N240" s="394"/>
      <c r="O240" s="394"/>
      <c r="P240" s="394"/>
      <c r="Q240" s="394"/>
      <c r="R240" s="394"/>
      <c r="S240" s="394"/>
      <c r="T240" s="394"/>
      <c r="U240" s="394"/>
      <c r="V240" s="394"/>
      <c r="W240" s="394"/>
      <c r="X240" s="394"/>
      <c r="Y240" s="394"/>
      <c r="Z240" s="379"/>
      <c r="AA240" s="379"/>
    </row>
    <row r="241" spans="1:67" ht="14.25" customHeight="1" x14ac:dyDescent="0.25">
      <c r="A241" s="393" t="s">
        <v>113</v>
      </c>
      <c r="B241" s="394"/>
      <c r="C241" s="394"/>
      <c r="D241" s="394"/>
      <c r="E241" s="394"/>
      <c r="F241" s="394"/>
      <c r="G241" s="394"/>
      <c r="H241" s="394"/>
      <c r="I241" s="394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78"/>
      <c r="AA241" s="378"/>
    </row>
    <row r="242" spans="1:67" ht="27" customHeight="1" x14ac:dyDescent="0.25">
      <c r="A242" s="54" t="s">
        <v>381</v>
      </c>
      <c r="B242" s="54" t="s">
        <v>382</v>
      </c>
      <c r="C242" s="31">
        <v>4301012016</v>
      </c>
      <c r="D242" s="389">
        <v>4680115885554</v>
      </c>
      <c r="E242" s="390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383</v>
      </c>
      <c r="P242" s="392"/>
      <c r="Q242" s="392"/>
      <c r="R242" s="392"/>
      <c r="S242" s="390"/>
      <c r="T242" s="34"/>
      <c r="U242" s="34"/>
      <c r="V242" s="35" t="s">
        <v>66</v>
      </c>
      <c r="W242" s="385">
        <v>0</v>
      </c>
      <c r="X242" s="386">
        <f t="shared" ref="X242:X249" si="49">IFERROR(IF(W242="",0,CEILING((W242/$H242),1)*$H242),"")</f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ref="BL242:BL249" si="50">IFERROR(W242*I242/H242,"0")</f>
        <v>0</v>
      </c>
      <c r="BM242" s="64">
        <f t="shared" ref="BM242:BM249" si="51">IFERROR(X242*I242/H242,"0")</f>
        <v>0</v>
      </c>
      <c r="BN242" s="64">
        <f t="shared" ref="BN242:BN249" si="52">IFERROR(1/J242*(W242/H242),"0")</f>
        <v>0</v>
      </c>
      <c r="BO242" s="64">
        <f t="shared" ref="BO242:BO249" si="53">IFERROR(1/J242*(X242/H242),"0")</f>
        <v>0</v>
      </c>
    </row>
    <row r="243" spans="1:67" ht="27" customHeight="1" x14ac:dyDescent="0.25">
      <c r="A243" s="54" t="s">
        <v>384</v>
      </c>
      <c r="B243" s="54" t="s">
        <v>385</v>
      </c>
      <c r="C243" s="31">
        <v>4301012024</v>
      </c>
      <c r="D243" s="389">
        <v>4680115885615</v>
      </c>
      <c r="E243" s="390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19" t="s">
        <v>386</v>
      </c>
      <c r="P243" s="392"/>
      <c r="Q243" s="392"/>
      <c r="R243" s="392"/>
      <c r="S243" s="390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387</v>
      </c>
      <c r="B244" s="54" t="s">
        <v>388</v>
      </c>
      <c r="C244" s="31">
        <v>4301011858</v>
      </c>
      <c r="D244" s="389">
        <v>4680115885646</v>
      </c>
      <c r="E244" s="390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10" t="s">
        <v>389</v>
      </c>
      <c r="P244" s="392"/>
      <c r="Q244" s="392"/>
      <c r="R244" s="392"/>
      <c r="S244" s="390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4301011328</v>
      </c>
      <c r="D245" s="389">
        <v>4607091386011</v>
      </c>
      <c r="E245" s="390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92"/>
      <c r="Q245" s="392"/>
      <c r="R245" s="392"/>
      <c r="S245" s="390"/>
      <c r="T245" s="34"/>
      <c r="U245" s="34"/>
      <c r="V245" s="35" t="s">
        <v>66</v>
      </c>
      <c r="W245" s="385">
        <v>0</v>
      </c>
      <c r="X245" s="386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4301011329</v>
      </c>
      <c r="D246" s="389">
        <v>4607091387308</v>
      </c>
      <c r="E246" s="390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92"/>
      <c r="Q246" s="392"/>
      <c r="R246" s="392"/>
      <c r="S246" s="390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4301011049</v>
      </c>
      <c r="D247" s="389">
        <v>4607091387339</v>
      </c>
      <c r="E247" s="390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74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92"/>
      <c r="Q247" s="392"/>
      <c r="R247" s="392"/>
      <c r="S247" s="390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4301011573</v>
      </c>
      <c r="D248" s="389">
        <v>4680115881938</v>
      </c>
      <c r="E248" s="390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7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92"/>
      <c r="Q248" s="392"/>
      <c r="R248" s="392"/>
      <c r="S248" s="390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customHeight="1" x14ac:dyDescent="0.25">
      <c r="A249" s="54" t="s">
        <v>398</v>
      </c>
      <c r="B249" s="54" t="s">
        <v>399</v>
      </c>
      <c r="C249" s="31">
        <v>4301010944</v>
      </c>
      <c r="D249" s="389">
        <v>4607091387346</v>
      </c>
      <c r="E249" s="390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7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92"/>
      <c r="Q249" s="392"/>
      <c r="R249" s="392"/>
      <c r="S249" s="390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x14ac:dyDescent="0.2">
      <c r="A250" s="399"/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4"/>
      <c r="N250" s="400"/>
      <c r="O250" s="420" t="s">
        <v>70</v>
      </c>
      <c r="P250" s="421"/>
      <c r="Q250" s="421"/>
      <c r="R250" s="421"/>
      <c r="S250" s="421"/>
      <c r="T250" s="421"/>
      <c r="U250" s="422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0</v>
      </c>
      <c r="X250" s="387">
        <f>IFERROR(X242/H242,"0")+IFERROR(X243/H243,"0")+IFERROR(X244/H244,"0")+IFERROR(X245/H245,"0")+IFERROR(X246/H246,"0")+IFERROR(X247/H247,"0")+IFERROR(X248/H248,"0")+IFERROR(X249/H249,"0")</f>
        <v>0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88"/>
      <c r="AA250" s="388"/>
    </row>
    <row r="251" spans="1:67" x14ac:dyDescent="0.2">
      <c r="A251" s="394"/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4"/>
      <c r="N251" s="400"/>
      <c r="O251" s="420" t="s">
        <v>70</v>
      </c>
      <c r="P251" s="421"/>
      <c r="Q251" s="421"/>
      <c r="R251" s="421"/>
      <c r="S251" s="421"/>
      <c r="T251" s="421"/>
      <c r="U251" s="422"/>
      <c r="V251" s="37" t="s">
        <v>66</v>
      </c>
      <c r="W251" s="387">
        <f>IFERROR(SUM(W242:W249),"0")</f>
        <v>0</v>
      </c>
      <c r="X251" s="387">
        <f>IFERROR(SUM(X242:X249),"0")</f>
        <v>0</v>
      </c>
      <c r="Y251" s="37"/>
      <c r="Z251" s="388"/>
      <c r="AA251" s="388"/>
    </row>
    <row r="252" spans="1:67" ht="14.25" customHeight="1" x14ac:dyDescent="0.25">
      <c r="A252" s="393" t="s">
        <v>61</v>
      </c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4"/>
      <c r="P252" s="394"/>
      <c r="Q252" s="394"/>
      <c r="R252" s="394"/>
      <c r="S252" s="394"/>
      <c r="T252" s="394"/>
      <c r="U252" s="394"/>
      <c r="V252" s="394"/>
      <c r="W252" s="394"/>
      <c r="X252" s="394"/>
      <c r="Y252" s="394"/>
      <c r="Z252" s="378"/>
      <c r="AA252" s="378"/>
    </row>
    <row r="253" spans="1:67" ht="27" customHeight="1" x14ac:dyDescent="0.25">
      <c r="A253" s="54" t="s">
        <v>400</v>
      </c>
      <c r="B253" s="54" t="s">
        <v>401</v>
      </c>
      <c r="C253" s="31">
        <v>4301030878</v>
      </c>
      <c r="D253" s="389">
        <v>4607091387193</v>
      </c>
      <c r="E253" s="390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6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2"/>
      <c r="Q253" s="392"/>
      <c r="R253" s="392"/>
      <c r="S253" s="390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4301031153</v>
      </c>
      <c r="D254" s="389">
        <v>4607091387230</v>
      </c>
      <c r="E254" s="390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2"/>
      <c r="Q254" s="392"/>
      <c r="R254" s="392"/>
      <c r="S254" s="390"/>
      <c r="T254" s="34"/>
      <c r="U254" s="34"/>
      <c r="V254" s="35" t="s">
        <v>66</v>
      </c>
      <c r="W254" s="385">
        <v>0</v>
      </c>
      <c r="X254" s="386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404</v>
      </c>
      <c r="B255" s="54" t="s">
        <v>405</v>
      </c>
      <c r="C255" s="31">
        <v>4301031152</v>
      </c>
      <c r="D255" s="389">
        <v>4607091387285</v>
      </c>
      <c r="E255" s="390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2"/>
      <c r="Q255" s="392"/>
      <c r="R255" s="392"/>
      <c r="S255" s="390"/>
      <c r="T255" s="34"/>
      <c r="U255" s="34"/>
      <c r="V255" s="35" t="s">
        <v>66</v>
      </c>
      <c r="W255" s="385">
        <v>0</v>
      </c>
      <c r="X255" s="386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99"/>
      <c r="B256" s="394"/>
      <c r="C256" s="394"/>
      <c r="D256" s="394"/>
      <c r="E256" s="394"/>
      <c r="F256" s="394"/>
      <c r="G256" s="394"/>
      <c r="H256" s="394"/>
      <c r="I256" s="394"/>
      <c r="J256" s="394"/>
      <c r="K256" s="394"/>
      <c r="L256" s="394"/>
      <c r="M256" s="394"/>
      <c r="N256" s="400"/>
      <c r="O256" s="420" t="s">
        <v>70</v>
      </c>
      <c r="P256" s="421"/>
      <c r="Q256" s="421"/>
      <c r="R256" s="421"/>
      <c r="S256" s="421"/>
      <c r="T256" s="421"/>
      <c r="U256" s="422"/>
      <c r="V256" s="37" t="s">
        <v>71</v>
      </c>
      <c r="W256" s="387">
        <f>IFERROR(W253/H253,"0")+IFERROR(W254/H254,"0")+IFERROR(W255/H255,"0")</f>
        <v>0</v>
      </c>
      <c r="X256" s="387">
        <f>IFERROR(X253/H253,"0")+IFERROR(X254/H254,"0")+IFERROR(X255/H255,"0")</f>
        <v>0</v>
      </c>
      <c r="Y256" s="387">
        <f>IFERROR(IF(Y253="",0,Y253),"0")+IFERROR(IF(Y254="",0,Y254),"0")+IFERROR(IF(Y255="",0,Y255),"0")</f>
        <v>0</v>
      </c>
      <c r="Z256" s="388"/>
      <c r="AA256" s="388"/>
    </row>
    <row r="257" spans="1:67" x14ac:dyDescent="0.2">
      <c r="A257" s="394"/>
      <c r="B257" s="394"/>
      <c r="C257" s="394"/>
      <c r="D257" s="394"/>
      <c r="E257" s="394"/>
      <c r="F257" s="394"/>
      <c r="G257" s="394"/>
      <c r="H257" s="394"/>
      <c r="I257" s="394"/>
      <c r="J257" s="394"/>
      <c r="K257" s="394"/>
      <c r="L257" s="394"/>
      <c r="M257" s="394"/>
      <c r="N257" s="400"/>
      <c r="O257" s="420" t="s">
        <v>70</v>
      </c>
      <c r="P257" s="421"/>
      <c r="Q257" s="421"/>
      <c r="R257" s="421"/>
      <c r="S257" s="421"/>
      <c r="T257" s="421"/>
      <c r="U257" s="422"/>
      <c r="V257" s="37" t="s">
        <v>66</v>
      </c>
      <c r="W257" s="387">
        <f>IFERROR(SUM(W253:W255),"0")</f>
        <v>0</v>
      </c>
      <c r="X257" s="387">
        <f>IFERROR(SUM(X253:X255),"0")</f>
        <v>0</v>
      </c>
      <c r="Y257" s="37"/>
      <c r="Z257" s="388"/>
      <c r="AA257" s="388"/>
    </row>
    <row r="258" spans="1:67" ht="14.25" customHeight="1" x14ac:dyDescent="0.25">
      <c r="A258" s="393" t="s">
        <v>72</v>
      </c>
      <c r="B258" s="394"/>
      <c r="C258" s="394"/>
      <c r="D258" s="394"/>
      <c r="E258" s="394"/>
      <c r="F258" s="394"/>
      <c r="G258" s="394"/>
      <c r="H258" s="394"/>
      <c r="I258" s="394"/>
      <c r="J258" s="394"/>
      <c r="K258" s="394"/>
      <c r="L258" s="394"/>
      <c r="M258" s="394"/>
      <c r="N258" s="394"/>
      <c r="O258" s="394"/>
      <c r="P258" s="394"/>
      <c r="Q258" s="394"/>
      <c r="R258" s="394"/>
      <c r="S258" s="394"/>
      <c r="T258" s="394"/>
      <c r="U258" s="394"/>
      <c r="V258" s="394"/>
      <c r="W258" s="394"/>
      <c r="X258" s="394"/>
      <c r="Y258" s="394"/>
      <c r="Z258" s="378"/>
      <c r="AA258" s="378"/>
    </row>
    <row r="259" spans="1:67" ht="16.5" customHeight="1" x14ac:dyDescent="0.25">
      <c r="A259" s="54" t="s">
        <v>406</v>
      </c>
      <c r="B259" s="54" t="s">
        <v>407</v>
      </c>
      <c r="C259" s="31">
        <v>4301051100</v>
      </c>
      <c r="D259" s="389">
        <v>4607091387766</v>
      </c>
      <c r="E259" s="390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2"/>
      <c r="Q259" s="392"/>
      <c r="R259" s="392"/>
      <c r="S259" s="390"/>
      <c r="T259" s="34"/>
      <c r="U259" s="34"/>
      <c r="V259" s="35" t="s">
        <v>66</v>
      </c>
      <c r="W259" s="385">
        <v>0</v>
      </c>
      <c r="X259" s="386">
        <f t="shared" ref="X259:X265" si="54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ref="BL259:BL265" si="55">IFERROR(W259*I259/H259,"0")</f>
        <v>0</v>
      </c>
      <c r="BM259" s="64">
        <f t="shared" ref="BM259:BM265" si="56">IFERROR(X259*I259/H259,"0")</f>
        <v>0</v>
      </c>
      <c r="BN259" s="64">
        <f t="shared" ref="BN259:BN265" si="57">IFERROR(1/J259*(W259/H259),"0")</f>
        <v>0</v>
      </c>
      <c r="BO259" s="64">
        <f t="shared" ref="BO259:BO265" si="58">IFERROR(1/J259*(X259/H259),"0")</f>
        <v>0</v>
      </c>
    </row>
    <row r="260" spans="1:67" ht="27" customHeight="1" x14ac:dyDescent="0.25">
      <c r="A260" s="54" t="s">
        <v>408</v>
      </c>
      <c r="B260" s="54" t="s">
        <v>409</v>
      </c>
      <c r="C260" s="31">
        <v>4301051116</v>
      </c>
      <c r="D260" s="389">
        <v>4607091387957</v>
      </c>
      <c r="E260" s="390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2"/>
      <c r="Q260" s="392"/>
      <c r="R260" s="392"/>
      <c r="S260" s="390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customHeight="1" x14ac:dyDescent="0.25">
      <c r="A261" s="54" t="s">
        <v>410</v>
      </c>
      <c r="B261" s="54" t="s">
        <v>411</v>
      </c>
      <c r="C261" s="31">
        <v>4301051115</v>
      </c>
      <c r="D261" s="389">
        <v>4607091387964</v>
      </c>
      <c r="E261" s="390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2"/>
      <c r="Q261" s="392"/>
      <c r="R261" s="392"/>
      <c r="S261" s="390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customHeight="1" x14ac:dyDescent="0.25">
      <c r="A262" s="54" t="s">
        <v>412</v>
      </c>
      <c r="B262" s="54" t="s">
        <v>413</v>
      </c>
      <c r="C262" s="31">
        <v>4301051731</v>
      </c>
      <c r="D262" s="389">
        <v>4680115884618</v>
      </c>
      <c r="E262" s="390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2"/>
      <c r="Q262" s="392"/>
      <c r="R262" s="392"/>
      <c r="S262" s="390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4301051705</v>
      </c>
      <c r="D263" s="389">
        <v>4680115884588</v>
      </c>
      <c r="E263" s="390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392"/>
      <c r="Q263" s="392"/>
      <c r="R263" s="392"/>
      <c r="S263" s="390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4301051130</v>
      </c>
      <c r="D264" s="389">
        <v>4607091387537</v>
      </c>
      <c r="E264" s="390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92"/>
      <c r="Q264" s="392"/>
      <c r="R264" s="392"/>
      <c r="S264" s="390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customHeight="1" x14ac:dyDescent="0.25">
      <c r="A265" s="54" t="s">
        <v>418</v>
      </c>
      <c r="B265" s="54" t="s">
        <v>419</v>
      </c>
      <c r="C265" s="31">
        <v>4301051132</v>
      </c>
      <c r="D265" s="389">
        <v>4607091387513</v>
      </c>
      <c r="E265" s="390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92"/>
      <c r="Q265" s="392"/>
      <c r="R265" s="392"/>
      <c r="S265" s="390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x14ac:dyDescent="0.2">
      <c r="A266" s="399"/>
      <c r="B266" s="394"/>
      <c r="C266" s="394"/>
      <c r="D266" s="394"/>
      <c r="E266" s="394"/>
      <c r="F266" s="394"/>
      <c r="G266" s="394"/>
      <c r="H266" s="394"/>
      <c r="I266" s="394"/>
      <c r="J266" s="394"/>
      <c r="K266" s="394"/>
      <c r="L266" s="394"/>
      <c r="M266" s="394"/>
      <c r="N266" s="400"/>
      <c r="O266" s="420" t="s">
        <v>70</v>
      </c>
      <c r="P266" s="421"/>
      <c r="Q266" s="421"/>
      <c r="R266" s="421"/>
      <c r="S266" s="421"/>
      <c r="T266" s="421"/>
      <c r="U266" s="422"/>
      <c r="V266" s="37" t="s">
        <v>71</v>
      </c>
      <c r="W266" s="387">
        <f>IFERROR(W259/H259,"0")+IFERROR(W260/H260,"0")+IFERROR(W261/H261,"0")+IFERROR(W262/H262,"0")+IFERROR(W263/H263,"0")+IFERROR(W264/H264,"0")+IFERROR(W265/H265,"0")</f>
        <v>0</v>
      </c>
      <c r="X266" s="387">
        <f>IFERROR(X259/H259,"0")+IFERROR(X260/H260,"0")+IFERROR(X261/H261,"0")+IFERROR(X262/H262,"0")+IFERROR(X263/H263,"0")+IFERROR(X264/H264,"0")+IFERROR(X265/H265,"0")</f>
        <v>0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0</v>
      </c>
      <c r="Z266" s="388"/>
      <c r="AA266" s="388"/>
    </row>
    <row r="267" spans="1:67" x14ac:dyDescent="0.2">
      <c r="A267" s="394"/>
      <c r="B267" s="394"/>
      <c r="C267" s="394"/>
      <c r="D267" s="394"/>
      <c r="E267" s="394"/>
      <c r="F267" s="394"/>
      <c r="G267" s="394"/>
      <c r="H267" s="394"/>
      <c r="I267" s="394"/>
      <c r="J267" s="394"/>
      <c r="K267" s="394"/>
      <c r="L267" s="394"/>
      <c r="M267" s="394"/>
      <c r="N267" s="400"/>
      <c r="O267" s="420" t="s">
        <v>70</v>
      </c>
      <c r="P267" s="421"/>
      <c r="Q267" s="421"/>
      <c r="R267" s="421"/>
      <c r="S267" s="421"/>
      <c r="T267" s="421"/>
      <c r="U267" s="422"/>
      <c r="V267" s="37" t="s">
        <v>66</v>
      </c>
      <c r="W267" s="387">
        <f>IFERROR(SUM(W259:W265),"0")</f>
        <v>0</v>
      </c>
      <c r="X267" s="387">
        <f>IFERROR(SUM(X259:X265),"0")</f>
        <v>0</v>
      </c>
      <c r="Y267" s="37"/>
      <c r="Z267" s="388"/>
      <c r="AA267" s="388"/>
    </row>
    <row r="268" spans="1:67" ht="14.25" customHeight="1" x14ac:dyDescent="0.25">
      <c r="A268" s="393" t="s">
        <v>215</v>
      </c>
      <c r="B268" s="394"/>
      <c r="C268" s="394"/>
      <c r="D268" s="394"/>
      <c r="E268" s="394"/>
      <c r="F268" s="394"/>
      <c r="G268" s="394"/>
      <c r="H268" s="394"/>
      <c r="I268" s="394"/>
      <c r="J268" s="394"/>
      <c r="K268" s="394"/>
      <c r="L268" s="394"/>
      <c r="M268" s="394"/>
      <c r="N268" s="394"/>
      <c r="O268" s="394"/>
      <c r="P268" s="394"/>
      <c r="Q268" s="394"/>
      <c r="R268" s="394"/>
      <c r="S268" s="394"/>
      <c r="T268" s="394"/>
      <c r="U268" s="394"/>
      <c r="V268" s="394"/>
      <c r="W268" s="394"/>
      <c r="X268" s="394"/>
      <c r="Y268" s="394"/>
      <c r="Z268" s="378"/>
      <c r="AA268" s="378"/>
    </row>
    <row r="269" spans="1:67" ht="16.5" customHeight="1" x14ac:dyDescent="0.25">
      <c r="A269" s="54" t="s">
        <v>420</v>
      </c>
      <c r="B269" s="54" t="s">
        <v>421</v>
      </c>
      <c r="C269" s="31">
        <v>4301060379</v>
      </c>
      <c r="D269" s="389">
        <v>4607091380880</v>
      </c>
      <c r="E269" s="390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3" t="s">
        <v>422</v>
      </c>
      <c r="P269" s="392"/>
      <c r="Q269" s="392"/>
      <c r="R269" s="392"/>
      <c r="S269" s="390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27" customHeight="1" x14ac:dyDescent="0.25">
      <c r="A270" s="54" t="s">
        <v>423</v>
      </c>
      <c r="B270" s="54" t="s">
        <v>424</v>
      </c>
      <c r="C270" s="31">
        <v>4301060308</v>
      </c>
      <c r="D270" s="389">
        <v>4607091384482</v>
      </c>
      <c r="E270" s="390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4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392"/>
      <c r="Q270" s="392"/>
      <c r="R270" s="392"/>
      <c r="S270" s="390"/>
      <c r="T270" s="34"/>
      <c r="U270" s="34"/>
      <c r="V270" s="35" t="s">
        <v>66</v>
      </c>
      <c r="W270" s="385">
        <v>1000</v>
      </c>
      <c r="X270" s="386">
        <f>IFERROR(IF(W270="",0,CEILING((W270/$H270),1)*$H270),"")</f>
        <v>1006.1999999999999</v>
      </c>
      <c r="Y270" s="36">
        <f>IFERROR(IF(X270=0,"",ROUNDUP(X270/H270,0)*0.02175),"")</f>
        <v>2.8057499999999997</v>
      </c>
      <c r="Z270" s="56"/>
      <c r="AA270" s="57"/>
      <c r="AE270" s="64"/>
      <c r="BB270" s="223" t="s">
        <v>1</v>
      </c>
      <c r="BL270" s="64">
        <f>IFERROR(W270*I270/H270,"0")</f>
        <v>1072.3076923076924</v>
      </c>
      <c r="BM270" s="64">
        <f>IFERROR(X270*I270/H270,"0")</f>
        <v>1078.9559999999999</v>
      </c>
      <c r="BN270" s="64">
        <f>IFERROR(1/J270*(W270/H270),"0")</f>
        <v>2.2893772893772892</v>
      </c>
      <c r="BO270" s="64">
        <f>IFERROR(1/J270*(X270/H270),"0")</f>
        <v>2.3035714285714284</v>
      </c>
    </row>
    <row r="271" spans="1:67" ht="16.5" customHeight="1" x14ac:dyDescent="0.25">
      <c r="A271" s="54" t="s">
        <v>425</v>
      </c>
      <c r="B271" s="54" t="s">
        <v>426</v>
      </c>
      <c r="C271" s="31">
        <v>4301060325</v>
      </c>
      <c r="D271" s="389">
        <v>4607091380897</v>
      </c>
      <c r="E271" s="390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392"/>
      <c r="Q271" s="392"/>
      <c r="R271" s="392"/>
      <c r="S271" s="390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4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x14ac:dyDescent="0.2">
      <c r="A272" s="399"/>
      <c r="B272" s="394"/>
      <c r="C272" s="394"/>
      <c r="D272" s="394"/>
      <c r="E272" s="394"/>
      <c r="F272" s="394"/>
      <c r="G272" s="394"/>
      <c r="H272" s="394"/>
      <c r="I272" s="394"/>
      <c r="J272" s="394"/>
      <c r="K272" s="394"/>
      <c r="L272" s="394"/>
      <c r="M272" s="394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71</v>
      </c>
      <c r="W272" s="387">
        <f>IFERROR(W269/H269,"0")+IFERROR(W270/H270,"0")+IFERROR(W271/H271,"0")</f>
        <v>128.2051282051282</v>
      </c>
      <c r="X272" s="387">
        <f>IFERROR(X269/H269,"0")+IFERROR(X270/H270,"0")+IFERROR(X271/H271,"0")</f>
        <v>129</v>
      </c>
      <c r="Y272" s="387">
        <f>IFERROR(IF(Y269="",0,Y269),"0")+IFERROR(IF(Y270="",0,Y270),"0")+IFERROR(IF(Y271="",0,Y271),"0")</f>
        <v>2.8057499999999997</v>
      </c>
      <c r="Z272" s="388"/>
      <c r="AA272" s="388"/>
    </row>
    <row r="273" spans="1:67" x14ac:dyDescent="0.2">
      <c r="A273" s="394"/>
      <c r="B273" s="394"/>
      <c r="C273" s="394"/>
      <c r="D273" s="394"/>
      <c r="E273" s="394"/>
      <c r="F273" s="394"/>
      <c r="G273" s="394"/>
      <c r="H273" s="394"/>
      <c r="I273" s="394"/>
      <c r="J273" s="394"/>
      <c r="K273" s="394"/>
      <c r="L273" s="394"/>
      <c r="M273" s="394"/>
      <c r="N273" s="400"/>
      <c r="O273" s="420" t="s">
        <v>70</v>
      </c>
      <c r="P273" s="421"/>
      <c r="Q273" s="421"/>
      <c r="R273" s="421"/>
      <c r="S273" s="421"/>
      <c r="T273" s="421"/>
      <c r="U273" s="422"/>
      <c r="V273" s="37" t="s">
        <v>66</v>
      </c>
      <c r="W273" s="387">
        <f>IFERROR(SUM(W269:W271),"0")</f>
        <v>1000</v>
      </c>
      <c r="X273" s="387">
        <f>IFERROR(SUM(X269:X271),"0")</f>
        <v>1006.1999999999999</v>
      </c>
      <c r="Y273" s="37"/>
      <c r="Z273" s="388"/>
      <c r="AA273" s="388"/>
    </row>
    <row r="274" spans="1:67" ht="14.25" customHeight="1" x14ac:dyDescent="0.25">
      <c r="A274" s="393" t="s">
        <v>91</v>
      </c>
      <c r="B274" s="394"/>
      <c r="C274" s="394"/>
      <c r="D274" s="394"/>
      <c r="E274" s="394"/>
      <c r="F274" s="394"/>
      <c r="G274" s="394"/>
      <c r="H274" s="394"/>
      <c r="I274" s="394"/>
      <c r="J274" s="394"/>
      <c r="K274" s="394"/>
      <c r="L274" s="394"/>
      <c r="M274" s="394"/>
      <c r="N274" s="394"/>
      <c r="O274" s="394"/>
      <c r="P274" s="394"/>
      <c r="Q274" s="394"/>
      <c r="R274" s="394"/>
      <c r="S274" s="394"/>
      <c r="T274" s="394"/>
      <c r="U274" s="394"/>
      <c r="V274" s="394"/>
      <c r="W274" s="394"/>
      <c r="X274" s="394"/>
      <c r="Y274" s="394"/>
      <c r="Z274" s="378"/>
      <c r="AA274" s="378"/>
    </row>
    <row r="275" spans="1:67" ht="16.5" customHeight="1" x14ac:dyDescent="0.25">
      <c r="A275" s="54" t="s">
        <v>427</v>
      </c>
      <c r="B275" s="54" t="s">
        <v>428</v>
      </c>
      <c r="C275" s="31">
        <v>4301030232</v>
      </c>
      <c r="D275" s="389">
        <v>4607091388374</v>
      </c>
      <c r="E275" s="390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8" t="s">
        <v>429</v>
      </c>
      <c r="P275" s="392"/>
      <c r="Q275" s="392"/>
      <c r="R275" s="392"/>
      <c r="S275" s="390"/>
      <c r="T275" s="34"/>
      <c r="U275" s="34"/>
      <c r="V275" s="35" t="s">
        <v>66</v>
      </c>
      <c r="W275" s="385">
        <v>0</v>
      </c>
      <c r="X275" s="386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430</v>
      </c>
      <c r="B276" s="54" t="s">
        <v>431</v>
      </c>
      <c r="C276" s="31">
        <v>4301030235</v>
      </c>
      <c r="D276" s="389">
        <v>4607091388381</v>
      </c>
      <c r="E276" s="390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2" t="s">
        <v>432</v>
      </c>
      <c r="P276" s="392"/>
      <c r="Q276" s="392"/>
      <c r="R276" s="392"/>
      <c r="S276" s="390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433</v>
      </c>
      <c r="B277" s="54" t="s">
        <v>434</v>
      </c>
      <c r="C277" s="31">
        <v>4301030233</v>
      </c>
      <c r="D277" s="389">
        <v>4607091388404</v>
      </c>
      <c r="E277" s="390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7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392"/>
      <c r="Q277" s="392"/>
      <c r="R277" s="392"/>
      <c r="S277" s="390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7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399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4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7">
        <f>IFERROR(W275/H275,"0")+IFERROR(W276/H276,"0")+IFERROR(W277/H277,"0")</f>
        <v>0</v>
      </c>
      <c r="X278" s="387">
        <f>IFERROR(X275/H275,"0")+IFERROR(X276/H276,"0")+IFERROR(X277/H277,"0")</f>
        <v>0</v>
      </c>
      <c r="Y278" s="387">
        <f>IFERROR(IF(Y275="",0,Y275),"0")+IFERROR(IF(Y276="",0,Y276),"0")+IFERROR(IF(Y277="",0,Y277),"0")</f>
        <v>0</v>
      </c>
      <c r="Z278" s="388"/>
      <c r="AA278" s="388"/>
    </row>
    <row r="279" spans="1:67" x14ac:dyDescent="0.2">
      <c r="A279" s="394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7">
        <f>IFERROR(SUM(W275:W277),"0")</f>
        <v>0</v>
      </c>
      <c r="X279" s="387">
        <f>IFERROR(SUM(X275:X277),"0")</f>
        <v>0</v>
      </c>
      <c r="Y279" s="37"/>
      <c r="Z279" s="388"/>
      <c r="AA279" s="388"/>
    </row>
    <row r="280" spans="1:67" ht="14.25" customHeight="1" x14ac:dyDescent="0.25">
      <c r="A280" s="393" t="s">
        <v>435</v>
      </c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4"/>
      <c r="N280" s="394"/>
      <c r="O280" s="394"/>
      <c r="P280" s="394"/>
      <c r="Q280" s="394"/>
      <c r="R280" s="394"/>
      <c r="S280" s="394"/>
      <c r="T280" s="394"/>
      <c r="U280" s="394"/>
      <c r="V280" s="394"/>
      <c r="W280" s="394"/>
      <c r="X280" s="394"/>
      <c r="Y280" s="394"/>
      <c r="Z280" s="378"/>
      <c r="AA280" s="378"/>
    </row>
    <row r="281" spans="1:67" ht="16.5" customHeight="1" x14ac:dyDescent="0.25">
      <c r="A281" s="54" t="s">
        <v>436</v>
      </c>
      <c r="B281" s="54" t="s">
        <v>437</v>
      </c>
      <c r="C281" s="31">
        <v>4301180007</v>
      </c>
      <c r="D281" s="389">
        <v>4680115881808</v>
      </c>
      <c r="E281" s="390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392"/>
      <c r="Q281" s="392"/>
      <c r="R281" s="392"/>
      <c r="S281" s="390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4301180006</v>
      </c>
      <c r="D282" s="389">
        <v>4680115881822</v>
      </c>
      <c r="E282" s="390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392"/>
      <c r="Q282" s="392"/>
      <c r="R282" s="392"/>
      <c r="S282" s="390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442</v>
      </c>
      <c r="B283" s="54" t="s">
        <v>443</v>
      </c>
      <c r="C283" s="31">
        <v>4301180001</v>
      </c>
      <c r="D283" s="389">
        <v>4680115880016</v>
      </c>
      <c r="E283" s="390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6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392"/>
      <c r="Q283" s="392"/>
      <c r="R283" s="392"/>
      <c r="S283" s="390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0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9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4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7">
        <f>IFERROR(W281/H281,"0")+IFERROR(W282/H282,"0")+IFERROR(W283/H283,"0")</f>
        <v>0</v>
      </c>
      <c r="X284" s="387">
        <f>IFERROR(X281/H281,"0")+IFERROR(X282/H282,"0")+IFERROR(X283/H283,"0")</f>
        <v>0</v>
      </c>
      <c r="Y284" s="387">
        <f>IFERROR(IF(Y281="",0,Y281),"0")+IFERROR(IF(Y282="",0,Y282),"0")+IFERROR(IF(Y283="",0,Y283),"0")</f>
        <v>0</v>
      </c>
      <c r="Z284" s="388"/>
      <c r="AA284" s="388"/>
    </row>
    <row r="285" spans="1:67" x14ac:dyDescent="0.2">
      <c r="A285" s="394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7">
        <f>IFERROR(SUM(W281:W283),"0")</f>
        <v>0</v>
      </c>
      <c r="X285" s="387">
        <f>IFERROR(SUM(X281:X283),"0")</f>
        <v>0</v>
      </c>
      <c r="Y285" s="37"/>
      <c r="Z285" s="388"/>
      <c r="AA285" s="388"/>
    </row>
    <row r="286" spans="1:67" ht="16.5" customHeight="1" x14ac:dyDescent="0.25">
      <c r="A286" s="457" t="s">
        <v>444</v>
      </c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4"/>
      <c r="P286" s="394"/>
      <c r="Q286" s="394"/>
      <c r="R286" s="394"/>
      <c r="S286" s="394"/>
      <c r="T286" s="394"/>
      <c r="U286" s="394"/>
      <c r="V286" s="394"/>
      <c r="W286" s="394"/>
      <c r="X286" s="394"/>
      <c r="Y286" s="394"/>
      <c r="Z286" s="379"/>
      <c r="AA286" s="379"/>
    </row>
    <row r="287" spans="1:67" ht="14.25" customHeight="1" x14ac:dyDescent="0.25">
      <c r="A287" s="393" t="s">
        <v>113</v>
      </c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4"/>
      <c r="N287" s="394"/>
      <c r="O287" s="394"/>
      <c r="P287" s="394"/>
      <c r="Q287" s="394"/>
      <c r="R287" s="394"/>
      <c r="S287" s="394"/>
      <c r="T287" s="394"/>
      <c r="U287" s="394"/>
      <c r="V287" s="394"/>
      <c r="W287" s="394"/>
      <c r="X287" s="394"/>
      <c r="Y287" s="394"/>
      <c r="Z287" s="378"/>
      <c r="AA287" s="378"/>
    </row>
    <row r="288" spans="1:67" ht="27" customHeight="1" x14ac:dyDescent="0.25">
      <c r="A288" s="54" t="s">
        <v>445</v>
      </c>
      <c r="B288" s="54" t="s">
        <v>446</v>
      </c>
      <c r="C288" s="31">
        <v>4301011315</v>
      </c>
      <c r="D288" s="389">
        <v>4607091387421</v>
      </c>
      <c r="E288" s="390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6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2"/>
      <c r="Q288" s="392"/>
      <c r="R288" s="392"/>
      <c r="S288" s="390"/>
      <c r="T288" s="34"/>
      <c r="U288" s="34"/>
      <c r="V288" s="35" t="s">
        <v>66</v>
      </c>
      <c r="W288" s="385">
        <v>0</v>
      </c>
      <c r="X288" s="386">
        <f t="shared" ref="X288:X294" si="59">IFERROR(IF(W288="",0,CEILING((W288/$H288),1)*$H288),"")</f>
        <v>0</v>
      </c>
      <c r="Y288" s="36" t="str">
        <f>IFERROR(IF(X288=0,"",ROUNDUP(X288/H288,0)*0.02175),"")</f>
        <v/>
      </c>
      <c r="Z288" s="56"/>
      <c r="AA288" s="57"/>
      <c r="AE288" s="64"/>
      <c r="BB288" s="231" t="s">
        <v>1</v>
      </c>
      <c r="BL288" s="64">
        <f t="shared" ref="BL288:BL294" si="60">IFERROR(W288*I288/H288,"0")</f>
        <v>0</v>
      </c>
      <c r="BM288" s="64">
        <f t="shared" ref="BM288:BM294" si="61">IFERROR(X288*I288/H288,"0")</f>
        <v>0</v>
      </c>
      <c r="BN288" s="64">
        <f t="shared" ref="BN288:BN294" si="62">IFERROR(1/J288*(W288/H288),"0")</f>
        <v>0</v>
      </c>
      <c r="BO288" s="64">
        <f t="shared" ref="BO288:BO294" si="63">IFERROR(1/J288*(X288/H288),"0")</f>
        <v>0</v>
      </c>
    </row>
    <row r="289" spans="1:67" ht="27" customHeight="1" x14ac:dyDescent="0.25">
      <c r="A289" s="54" t="s">
        <v>445</v>
      </c>
      <c r="B289" s="54" t="s">
        <v>447</v>
      </c>
      <c r="C289" s="31">
        <v>4301011121</v>
      </c>
      <c r="D289" s="389">
        <v>4607091387421</v>
      </c>
      <c r="E289" s="390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51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0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448</v>
      </c>
      <c r="B290" s="54" t="s">
        <v>449</v>
      </c>
      <c r="C290" s="31">
        <v>4301011322</v>
      </c>
      <c r="D290" s="389">
        <v>4607091387452</v>
      </c>
      <c r="E290" s="390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5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2"/>
      <c r="Q290" s="392"/>
      <c r="R290" s="392"/>
      <c r="S290" s="390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448</v>
      </c>
      <c r="B291" s="54" t="s">
        <v>450</v>
      </c>
      <c r="C291" s="31">
        <v>4301011619</v>
      </c>
      <c r="D291" s="389">
        <v>4607091387452</v>
      </c>
      <c r="E291" s="390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3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0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4301011313</v>
      </c>
      <c r="D292" s="389">
        <v>4607091385984</v>
      </c>
      <c r="E292" s="390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5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392"/>
      <c r="Q292" s="392"/>
      <c r="R292" s="392"/>
      <c r="S292" s="390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4301011316</v>
      </c>
      <c r="D293" s="389">
        <v>4607091387438</v>
      </c>
      <c r="E293" s="390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392"/>
      <c r="Q293" s="392"/>
      <c r="R293" s="392"/>
      <c r="S293" s="390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customHeight="1" x14ac:dyDescent="0.25">
      <c r="A294" s="54" t="s">
        <v>455</v>
      </c>
      <c r="B294" s="54" t="s">
        <v>456</v>
      </c>
      <c r="C294" s="31">
        <v>4301011319</v>
      </c>
      <c r="D294" s="389">
        <v>4607091387469</v>
      </c>
      <c r="E294" s="390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392"/>
      <c r="Q294" s="392"/>
      <c r="R294" s="392"/>
      <c r="S294" s="390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x14ac:dyDescent="0.2">
      <c r="A295" s="399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4"/>
      <c r="N295" s="400"/>
      <c r="O295" s="420" t="s">
        <v>70</v>
      </c>
      <c r="P295" s="421"/>
      <c r="Q295" s="421"/>
      <c r="R295" s="421"/>
      <c r="S295" s="421"/>
      <c r="T295" s="421"/>
      <c r="U295" s="422"/>
      <c r="V295" s="37" t="s">
        <v>71</v>
      </c>
      <c r="W295" s="387">
        <f>IFERROR(W288/H288,"0")+IFERROR(W289/H289,"0")+IFERROR(W290/H290,"0")+IFERROR(W291/H291,"0")+IFERROR(W292/H292,"0")+IFERROR(W293/H293,"0")+IFERROR(W294/H294,"0")</f>
        <v>0</v>
      </c>
      <c r="X295" s="387">
        <f>IFERROR(X288/H288,"0")+IFERROR(X289/H289,"0")+IFERROR(X290/H290,"0")+IFERROR(X291/H291,"0")+IFERROR(X292/H292,"0")+IFERROR(X293/H293,"0")+IFERROR(X294/H294,"0")</f>
        <v>0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388"/>
      <c r="AA295" s="388"/>
    </row>
    <row r="296" spans="1:67" x14ac:dyDescent="0.2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4"/>
      <c r="N296" s="400"/>
      <c r="O296" s="420" t="s">
        <v>70</v>
      </c>
      <c r="P296" s="421"/>
      <c r="Q296" s="421"/>
      <c r="R296" s="421"/>
      <c r="S296" s="421"/>
      <c r="T296" s="421"/>
      <c r="U296" s="422"/>
      <c r="V296" s="37" t="s">
        <v>66</v>
      </c>
      <c r="W296" s="387">
        <f>IFERROR(SUM(W288:W294),"0")</f>
        <v>0</v>
      </c>
      <c r="X296" s="387">
        <f>IFERROR(SUM(X288:X294),"0")</f>
        <v>0</v>
      </c>
      <c r="Y296" s="37"/>
      <c r="Z296" s="388"/>
      <c r="AA296" s="388"/>
    </row>
    <row r="297" spans="1:67" ht="14.25" customHeight="1" x14ac:dyDescent="0.25">
      <c r="A297" s="393" t="s">
        <v>61</v>
      </c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4"/>
      <c r="P297" s="394"/>
      <c r="Q297" s="394"/>
      <c r="R297" s="394"/>
      <c r="S297" s="394"/>
      <c r="T297" s="394"/>
      <c r="U297" s="394"/>
      <c r="V297" s="394"/>
      <c r="W297" s="394"/>
      <c r="X297" s="394"/>
      <c r="Y297" s="394"/>
      <c r="Z297" s="378"/>
      <c r="AA297" s="378"/>
    </row>
    <row r="298" spans="1:67" ht="27" customHeight="1" x14ac:dyDescent="0.25">
      <c r="A298" s="54" t="s">
        <v>457</v>
      </c>
      <c r="B298" s="54" t="s">
        <v>458</v>
      </c>
      <c r="C298" s="31">
        <v>4301031154</v>
      </c>
      <c r="D298" s="389">
        <v>4607091387292</v>
      </c>
      <c r="E298" s="390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67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392"/>
      <c r="Q298" s="392"/>
      <c r="R298" s="392"/>
      <c r="S298" s="390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x14ac:dyDescent="0.2">
      <c r="A299" s="399"/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400"/>
      <c r="O299" s="420" t="s">
        <v>70</v>
      </c>
      <c r="P299" s="421"/>
      <c r="Q299" s="421"/>
      <c r="R299" s="421"/>
      <c r="S299" s="421"/>
      <c r="T299" s="421"/>
      <c r="U299" s="422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x14ac:dyDescent="0.2">
      <c r="A300" s="394"/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400"/>
      <c r="O300" s="420" t="s">
        <v>70</v>
      </c>
      <c r="P300" s="421"/>
      <c r="Q300" s="421"/>
      <c r="R300" s="421"/>
      <c r="S300" s="421"/>
      <c r="T300" s="421"/>
      <c r="U300" s="422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customHeight="1" x14ac:dyDescent="0.25">
      <c r="A301" s="457" t="s">
        <v>459</v>
      </c>
      <c r="B301" s="394"/>
      <c r="C301" s="394"/>
      <c r="D301" s="394"/>
      <c r="E301" s="394"/>
      <c r="F301" s="394"/>
      <c r="G301" s="394"/>
      <c r="H301" s="394"/>
      <c r="I301" s="394"/>
      <c r="J301" s="394"/>
      <c r="K301" s="394"/>
      <c r="L301" s="394"/>
      <c r="M301" s="394"/>
      <c r="N301" s="394"/>
      <c r="O301" s="394"/>
      <c r="P301" s="394"/>
      <c r="Q301" s="394"/>
      <c r="R301" s="394"/>
      <c r="S301" s="394"/>
      <c r="T301" s="394"/>
      <c r="U301" s="394"/>
      <c r="V301" s="394"/>
      <c r="W301" s="394"/>
      <c r="X301" s="394"/>
      <c r="Y301" s="394"/>
      <c r="Z301" s="379"/>
      <c r="AA301" s="379"/>
    </row>
    <row r="302" spans="1:67" ht="14.25" customHeight="1" x14ac:dyDescent="0.25">
      <c r="A302" s="393" t="s">
        <v>61</v>
      </c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4"/>
      <c r="P302" s="394"/>
      <c r="Q302" s="394"/>
      <c r="R302" s="394"/>
      <c r="S302" s="394"/>
      <c r="T302" s="394"/>
      <c r="U302" s="394"/>
      <c r="V302" s="394"/>
      <c r="W302" s="394"/>
      <c r="X302" s="394"/>
      <c r="Y302" s="394"/>
      <c r="Z302" s="378"/>
      <c r="AA302" s="378"/>
    </row>
    <row r="303" spans="1:67" ht="27" customHeight="1" x14ac:dyDescent="0.25">
      <c r="A303" s="54" t="s">
        <v>460</v>
      </c>
      <c r="B303" s="54" t="s">
        <v>461</v>
      </c>
      <c r="C303" s="31">
        <v>4301031066</v>
      </c>
      <c r="D303" s="389">
        <v>4607091383836</v>
      </c>
      <c r="E303" s="390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6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392"/>
      <c r="Q303" s="392"/>
      <c r="R303" s="392"/>
      <c r="S303" s="390"/>
      <c r="T303" s="34"/>
      <c r="U303" s="34"/>
      <c r="V303" s="35" t="s">
        <v>66</v>
      </c>
      <c r="W303" s="385">
        <v>0</v>
      </c>
      <c r="X303" s="386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9"/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400"/>
      <c r="O304" s="420" t="s">
        <v>70</v>
      </c>
      <c r="P304" s="421"/>
      <c r="Q304" s="421"/>
      <c r="R304" s="421"/>
      <c r="S304" s="421"/>
      <c r="T304" s="421"/>
      <c r="U304" s="422"/>
      <c r="V304" s="37" t="s">
        <v>71</v>
      </c>
      <c r="W304" s="387">
        <f>IFERROR(W303/H303,"0")</f>
        <v>0</v>
      </c>
      <c r="X304" s="387">
        <f>IFERROR(X303/H303,"0")</f>
        <v>0</v>
      </c>
      <c r="Y304" s="387">
        <f>IFERROR(IF(Y303="",0,Y303),"0")</f>
        <v>0</v>
      </c>
      <c r="Z304" s="388"/>
      <c r="AA304" s="388"/>
    </row>
    <row r="305" spans="1:67" x14ac:dyDescent="0.2">
      <c r="A305" s="394"/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400"/>
      <c r="O305" s="420" t="s">
        <v>70</v>
      </c>
      <c r="P305" s="421"/>
      <c r="Q305" s="421"/>
      <c r="R305" s="421"/>
      <c r="S305" s="421"/>
      <c r="T305" s="421"/>
      <c r="U305" s="422"/>
      <c r="V305" s="37" t="s">
        <v>66</v>
      </c>
      <c r="W305" s="387">
        <f>IFERROR(SUM(W303:W303),"0")</f>
        <v>0</v>
      </c>
      <c r="X305" s="387">
        <f>IFERROR(SUM(X303:X303),"0")</f>
        <v>0</v>
      </c>
      <c r="Y305" s="37"/>
      <c r="Z305" s="388"/>
      <c r="AA305" s="388"/>
    </row>
    <row r="306" spans="1:67" ht="14.25" customHeight="1" x14ac:dyDescent="0.25">
      <c r="A306" s="393" t="s">
        <v>72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394"/>
      <c r="Z306" s="378"/>
      <c r="AA306" s="378"/>
    </row>
    <row r="307" spans="1:67" ht="27" customHeight="1" x14ac:dyDescent="0.25">
      <c r="A307" s="54" t="s">
        <v>462</v>
      </c>
      <c r="B307" s="54" t="s">
        <v>463</v>
      </c>
      <c r="C307" s="31">
        <v>4301051142</v>
      </c>
      <c r="D307" s="389">
        <v>4607091387919</v>
      </c>
      <c r="E307" s="390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392"/>
      <c r="Q307" s="392"/>
      <c r="R307" s="392"/>
      <c r="S307" s="390"/>
      <c r="T307" s="34"/>
      <c r="U307" s="34"/>
      <c r="V307" s="35" t="s">
        <v>66</v>
      </c>
      <c r="W307" s="385">
        <v>0</v>
      </c>
      <c r="X307" s="386">
        <f>IFERROR(IF(W307="",0,CEILING((W307/$H307),1)*$H307),"")</f>
        <v>0</v>
      </c>
      <c r="Y307" s="36" t="str">
        <f>IFERROR(IF(X307=0,"",ROUNDUP(X307/H307,0)*0.02175),"")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4301051461</v>
      </c>
      <c r="D308" s="389">
        <v>4680115883604</v>
      </c>
      <c r="E308" s="390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392"/>
      <c r="Q308" s="392"/>
      <c r="R308" s="392"/>
      <c r="S308" s="390"/>
      <c r="T308" s="34"/>
      <c r="U308" s="34"/>
      <c r="V308" s="35" t="s">
        <v>66</v>
      </c>
      <c r="W308" s="385">
        <v>0</v>
      </c>
      <c r="X308" s="38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t="27" customHeight="1" x14ac:dyDescent="0.25">
      <c r="A309" s="54" t="s">
        <v>466</v>
      </c>
      <c r="B309" s="54" t="s">
        <v>467</v>
      </c>
      <c r="C309" s="31">
        <v>4301051485</v>
      </c>
      <c r="D309" s="389">
        <v>4680115883567</v>
      </c>
      <c r="E309" s="390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392"/>
      <c r="Q309" s="392"/>
      <c r="R309" s="392"/>
      <c r="S309" s="390"/>
      <c r="T309" s="34"/>
      <c r="U309" s="34"/>
      <c r="V309" s="35" t="s">
        <v>66</v>
      </c>
      <c r="W309" s="385">
        <v>0</v>
      </c>
      <c r="X309" s="386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399"/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4"/>
      <c r="N310" s="400"/>
      <c r="O310" s="420" t="s">
        <v>70</v>
      </c>
      <c r="P310" s="421"/>
      <c r="Q310" s="421"/>
      <c r="R310" s="421"/>
      <c r="S310" s="421"/>
      <c r="T310" s="421"/>
      <c r="U310" s="422"/>
      <c r="V310" s="37" t="s">
        <v>71</v>
      </c>
      <c r="W310" s="387">
        <f>IFERROR(W307/H307,"0")+IFERROR(W308/H308,"0")+IFERROR(W309/H309,"0")</f>
        <v>0</v>
      </c>
      <c r="X310" s="387">
        <f>IFERROR(X307/H307,"0")+IFERROR(X308/H308,"0")+IFERROR(X309/H309,"0")</f>
        <v>0</v>
      </c>
      <c r="Y310" s="387">
        <f>IFERROR(IF(Y307="",0,Y307),"0")+IFERROR(IF(Y308="",0,Y308),"0")+IFERROR(IF(Y309="",0,Y309),"0")</f>
        <v>0</v>
      </c>
      <c r="Z310" s="388"/>
      <c r="AA310" s="388"/>
    </row>
    <row r="311" spans="1:67" x14ac:dyDescent="0.2">
      <c r="A311" s="394"/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66</v>
      </c>
      <c r="W311" s="387">
        <f>IFERROR(SUM(W307:W309),"0")</f>
        <v>0</v>
      </c>
      <c r="X311" s="387">
        <f>IFERROR(SUM(X307:X309),"0")</f>
        <v>0</v>
      </c>
      <c r="Y311" s="37"/>
      <c r="Z311" s="388"/>
      <c r="AA311" s="388"/>
    </row>
    <row r="312" spans="1:67" ht="14.25" customHeight="1" x14ac:dyDescent="0.25">
      <c r="A312" s="393" t="s">
        <v>91</v>
      </c>
      <c r="B312" s="394"/>
      <c r="C312" s="394"/>
      <c r="D312" s="394"/>
      <c r="E312" s="394"/>
      <c r="F312" s="394"/>
      <c r="G312" s="394"/>
      <c r="H312" s="394"/>
      <c r="I312" s="394"/>
      <c r="J312" s="394"/>
      <c r="K312" s="394"/>
      <c r="L312" s="394"/>
      <c r="M312" s="394"/>
      <c r="N312" s="394"/>
      <c r="O312" s="394"/>
      <c r="P312" s="394"/>
      <c r="Q312" s="394"/>
      <c r="R312" s="394"/>
      <c r="S312" s="394"/>
      <c r="T312" s="394"/>
      <c r="U312" s="394"/>
      <c r="V312" s="394"/>
      <c r="W312" s="394"/>
      <c r="X312" s="394"/>
      <c r="Y312" s="394"/>
      <c r="Z312" s="378"/>
      <c r="AA312" s="378"/>
    </row>
    <row r="313" spans="1:67" ht="27" customHeight="1" x14ac:dyDescent="0.25">
      <c r="A313" s="54" t="s">
        <v>468</v>
      </c>
      <c r="B313" s="54" t="s">
        <v>469</v>
      </c>
      <c r="C313" s="31">
        <v>4301032015</v>
      </c>
      <c r="D313" s="389">
        <v>4607091383102</v>
      </c>
      <c r="E313" s="390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7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392"/>
      <c r="Q313" s="392"/>
      <c r="R313" s="392"/>
      <c r="S313" s="390"/>
      <c r="T313" s="34"/>
      <c r="U313" s="34"/>
      <c r="V313" s="35" t="s">
        <v>66</v>
      </c>
      <c r="W313" s="385">
        <v>0</v>
      </c>
      <c r="X313" s="38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x14ac:dyDescent="0.2">
      <c r="A314" s="399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400"/>
      <c r="O314" s="420" t="s">
        <v>70</v>
      </c>
      <c r="P314" s="421"/>
      <c r="Q314" s="421"/>
      <c r="R314" s="421"/>
      <c r="S314" s="421"/>
      <c r="T314" s="421"/>
      <c r="U314" s="422"/>
      <c r="V314" s="37" t="s">
        <v>71</v>
      </c>
      <c r="W314" s="387">
        <f>IFERROR(W313/H313,"0")</f>
        <v>0</v>
      </c>
      <c r="X314" s="387">
        <f>IFERROR(X313/H313,"0")</f>
        <v>0</v>
      </c>
      <c r="Y314" s="387">
        <f>IFERROR(IF(Y313="",0,Y313),"0")</f>
        <v>0</v>
      </c>
      <c r="Z314" s="388"/>
      <c r="AA314" s="388"/>
    </row>
    <row r="315" spans="1:67" x14ac:dyDescent="0.2">
      <c r="A315" s="394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400"/>
      <c r="O315" s="420" t="s">
        <v>70</v>
      </c>
      <c r="P315" s="421"/>
      <c r="Q315" s="421"/>
      <c r="R315" s="421"/>
      <c r="S315" s="421"/>
      <c r="T315" s="421"/>
      <c r="U315" s="422"/>
      <c r="V315" s="37" t="s">
        <v>66</v>
      </c>
      <c r="W315" s="387">
        <f>IFERROR(SUM(W313:W313),"0")</f>
        <v>0</v>
      </c>
      <c r="X315" s="387">
        <f>IFERROR(SUM(X313:X313),"0")</f>
        <v>0</v>
      </c>
      <c r="Y315" s="37"/>
      <c r="Z315" s="388"/>
      <c r="AA315" s="388"/>
    </row>
    <row r="316" spans="1:67" ht="27.75" customHeight="1" x14ac:dyDescent="0.2">
      <c r="A316" s="403" t="s">
        <v>470</v>
      </c>
      <c r="B316" s="404"/>
      <c r="C316" s="404"/>
      <c r="D316" s="404"/>
      <c r="E316" s="404"/>
      <c r="F316" s="404"/>
      <c r="G316" s="404"/>
      <c r="H316" s="404"/>
      <c r="I316" s="404"/>
      <c r="J316" s="404"/>
      <c r="K316" s="404"/>
      <c r="L316" s="404"/>
      <c r="M316" s="404"/>
      <c r="N316" s="404"/>
      <c r="O316" s="404"/>
      <c r="P316" s="404"/>
      <c r="Q316" s="404"/>
      <c r="R316" s="404"/>
      <c r="S316" s="404"/>
      <c r="T316" s="404"/>
      <c r="U316" s="404"/>
      <c r="V316" s="404"/>
      <c r="W316" s="404"/>
      <c r="X316" s="404"/>
      <c r="Y316" s="404"/>
      <c r="Z316" s="48"/>
      <c r="AA316" s="48"/>
    </row>
    <row r="317" spans="1:67" ht="16.5" customHeight="1" x14ac:dyDescent="0.25">
      <c r="A317" s="457" t="s">
        <v>471</v>
      </c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4"/>
      <c r="P317" s="394"/>
      <c r="Q317" s="394"/>
      <c r="R317" s="394"/>
      <c r="S317" s="394"/>
      <c r="T317" s="394"/>
      <c r="U317" s="394"/>
      <c r="V317" s="394"/>
      <c r="W317" s="394"/>
      <c r="X317" s="394"/>
      <c r="Y317" s="394"/>
      <c r="Z317" s="379"/>
      <c r="AA317" s="379"/>
    </row>
    <row r="318" spans="1:67" ht="14.25" customHeight="1" x14ac:dyDescent="0.25">
      <c r="A318" s="393" t="s">
        <v>113</v>
      </c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4"/>
      <c r="P318" s="394"/>
      <c r="Q318" s="394"/>
      <c r="R318" s="394"/>
      <c r="S318" s="394"/>
      <c r="T318" s="394"/>
      <c r="U318" s="394"/>
      <c r="V318" s="394"/>
      <c r="W318" s="394"/>
      <c r="X318" s="394"/>
      <c r="Y318" s="394"/>
      <c r="Z318" s="378"/>
      <c r="AA318" s="378"/>
    </row>
    <row r="319" spans="1:67" ht="37.5" customHeight="1" x14ac:dyDescent="0.25">
      <c r="A319" s="54" t="s">
        <v>472</v>
      </c>
      <c r="B319" s="54" t="s">
        <v>473</v>
      </c>
      <c r="C319" s="31">
        <v>4301011875</v>
      </c>
      <c r="D319" s="389">
        <v>4680115884885</v>
      </c>
      <c r="E319" s="390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392"/>
      <c r="Q319" s="392"/>
      <c r="R319" s="392"/>
      <c r="S319" s="390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customHeight="1" x14ac:dyDescent="0.25">
      <c r="A320" s="54" t="s">
        <v>474</v>
      </c>
      <c r="B320" s="54" t="s">
        <v>475</v>
      </c>
      <c r="C320" s="31">
        <v>4301011874</v>
      </c>
      <c r="D320" s="389">
        <v>4680115884892</v>
      </c>
      <c r="E320" s="390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62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392"/>
      <c r="Q320" s="392"/>
      <c r="R320" s="392"/>
      <c r="S320" s="390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476</v>
      </c>
      <c r="B321" s="54" t="s">
        <v>477</v>
      </c>
      <c r="C321" s="31">
        <v>4301011943</v>
      </c>
      <c r="D321" s="389">
        <v>4680115884830</v>
      </c>
      <c r="E321" s="390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2"/>
      <c r="Q321" s="392"/>
      <c r="R321" s="392"/>
      <c r="S321" s="390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476</v>
      </c>
      <c r="B322" s="54" t="s">
        <v>478</v>
      </c>
      <c r="C322" s="31">
        <v>4301011867</v>
      </c>
      <c r="D322" s="389">
        <v>4680115884830</v>
      </c>
      <c r="E322" s="390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5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392"/>
      <c r="Q322" s="392"/>
      <c r="R322" s="392"/>
      <c r="S322" s="390"/>
      <c r="T322" s="34"/>
      <c r="U322" s="34"/>
      <c r="V322" s="35" t="s">
        <v>66</v>
      </c>
      <c r="W322" s="385">
        <v>7000</v>
      </c>
      <c r="X322" s="386">
        <f t="shared" si="64"/>
        <v>7005</v>
      </c>
      <c r="Y322" s="36">
        <f>IFERROR(IF(X322=0,"",ROUNDUP(X322/H322,0)*0.02175),"")</f>
        <v>10.157249999999999</v>
      </c>
      <c r="Z322" s="56"/>
      <c r="AA322" s="57"/>
      <c r="AE322" s="64"/>
      <c r="BB322" s="247" t="s">
        <v>1</v>
      </c>
      <c r="BL322" s="64">
        <f t="shared" si="65"/>
        <v>7224</v>
      </c>
      <c r="BM322" s="64">
        <f t="shared" si="66"/>
        <v>7229.1600000000008</v>
      </c>
      <c r="BN322" s="64">
        <f t="shared" si="67"/>
        <v>9.7222222222222214</v>
      </c>
      <c r="BO322" s="64">
        <f t="shared" si="68"/>
        <v>9.7291666666666661</v>
      </c>
    </row>
    <row r="323" spans="1:67" ht="27" customHeight="1" x14ac:dyDescent="0.25">
      <c r="A323" s="54" t="s">
        <v>479</v>
      </c>
      <c r="B323" s="54" t="s">
        <v>480</v>
      </c>
      <c r="C323" s="31">
        <v>4301011946</v>
      </c>
      <c r="D323" s="389">
        <v>4680115884847</v>
      </c>
      <c r="E323" s="390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48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2"/>
      <c r="Q323" s="392"/>
      <c r="R323" s="392"/>
      <c r="S323" s="390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479</v>
      </c>
      <c r="B324" s="54" t="s">
        <v>481</v>
      </c>
      <c r="C324" s="31">
        <v>4301011869</v>
      </c>
      <c r="D324" s="389">
        <v>4680115884847</v>
      </c>
      <c r="E324" s="390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392"/>
      <c r="Q324" s="392"/>
      <c r="R324" s="392"/>
      <c r="S324" s="390"/>
      <c r="T324" s="34"/>
      <c r="U324" s="34"/>
      <c r="V324" s="35" t="s">
        <v>66</v>
      </c>
      <c r="W324" s="385">
        <v>0</v>
      </c>
      <c r="X324" s="386">
        <f t="shared" si="64"/>
        <v>0</v>
      </c>
      <c r="Y324" s="36" t="str">
        <f>IFERROR(IF(X324=0,"",ROUNDUP(X324/H324,0)*0.02175),"")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482</v>
      </c>
      <c r="B325" s="54" t="s">
        <v>483</v>
      </c>
      <c r="C325" s="31">
        <v>4301011947</v>
      </c>
      <c r="D325" s="389">
        <v>4680115884854</v>
      </c>
      <c r="E325" s="390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7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2"/>
      <c r="Q325" s="392"/>
      <c r="R325" s="392"/>
      <c r="S325" s="390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customHeight="1" x14ac:dyDescent="0.25">
      <c r="A326" s="54" t="s">
        <v>482</v>
      </c>
      <c r="B326" s="54" t="s">
        <v>484</v>
      </c>
      <c r="C326" s="31">
        <v>4301011870</v>
      </c>
      <c r="D326" s="389">
        <v>4680115884854</v>
      </c>
      <c r="E326" s="390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392"/>
      <c r="Q326" s="392"/>
      <c r="R326" s="392"/>
      <c r="S326" s="390"/>
      <c r="T326" s="34"/>
      <c r="U326" s="34"/>
      <c r="V326" s="35" t="s">
        <v>66</v>
      </c>
      <c r="W326" s="385">
        <v>1500</v>
      </c>
      <c r="X326" s="386">
        <f t="shared" si="64"/>
        <v>1500</v>
      </c>
      <c r="Y326" s="36">
        <f>IFERROR(IF(X326=0,"",ROUNDUP(X326/H326,0)*0.02175),"")</f>
        <v>2.1749999999999998</v>
      </c>
      <c r="Z326" s="56"/>
      <c r="AA326" s="57"/>
      <c r="AE326" s="64"/>
      <c r="BB326" s="251" t="s">
        <v>1</v>
      </c>
      <c r="BL326" s="64">
        <f t="shared" si="65"/>
        <v>1548</v>
      </c>
      <c r="BM326" s="64">
        <f t="shared" si="66"/>
        <v>1548</v>
      </c>
      <c r="BN326" s="64">
        <f t="shared" si="67"/>
        <v>2.083333333333333</v>
      </c>
      <c r="BO326" s="64">
        <f t="shared" si="68"/>
        <v>2.083333333333333</v>
      </c>
    </row>
    <row r="327" spans="1:67" ht="37.5" customHeight="1" x14ac:dyDescent="0.25">
      <c r="A327" s="54" t="s">
        <v>485</v>
      </c>
      <c r="B327" s="54" t="s">
        <v>486</v>
      </c>
      <c r="C327" s="31">
        <v>4301011871</v>
      </c>
      <c r="D327" s="389">
        <v>4680115884908</v>
      </c>
      <c r="E327" s="390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6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392"/>
      <c r="Q327" s="392"/>
      <c r="R327" s="392"/>
      <c r="S327" s="390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4301011868</v>
      </c>
      <c r="D328" s="389">
        <v>4680115884861</v>
      </c>
      <c r="E328" s="390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392"/>
      <c r="Q328" s="392"/>
      <c r="R328" s="392"/>
      <c r="S328" s="390"/>
      <c r="T328" s="34"/>
      <c r="U328" s="34"/>
      <c r="V328" s="35" t="s">
        <v>66</v>
      </c>
      <c r="W328" s="385">
        <v>0</v>
      </c>
      <c r="X328" s="386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4301011952</v>
      </c>
      <c r="D329" s="389">
        <v>4680115884922</v>
      </c>
      <c r="E329" s="390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5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392"/>
      <c r="Q329" s="392"/>
      <c r="R329" s="392"/>
      <c r="S329" s="390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customHeight="1" x14ac:dyDescent="0.25">
      <c r="A330" s="54" t="s">
        <v>491</v>
      </c>
      <c r="B330" s="54" t="s">
        <v>492</v>
      </c>
      <c r="C330" s="31">
        <v>4301011433</v>
      </c>
      <c r="D330" s="389">
        <v>4680115882638</v>
      </c>
      <c r="E330" s="390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392"/>
      <c r="Q330" s="392"/>
      <c r="R330" s="392"/>
      <c r="S330" s="390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9"/>
      <c r="B331" s="394"/>
      <c r="C331" s="394"/>
      <c r="D331" s="394"/>
      <c r="E331" s="394"/>
      <c r="F331" s="394"/>
      <c r="G331" s="394"/>
      <c r="H331" s="394"/>
      <c r="I331" s="394"/>
      <c r="J331" s="394"/>
      <c r="K331" s="394"/>
      <c r="L331" s="394"/>
      <c r="M331" s="394"/>
      <c r="N331" s="400"/>
      <c r="O331" s="420" t="s">
        <v>70</v>
      </c>
      <c r="P331" s="421"/>
      <c r="Q331" s="421"/>
      <c r="R331" s="421"/>
      <c r="S331" s="421"/>
      <c r="T331" s="421"/>
      <c r="U331" s="422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566.66666666666674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567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12.332249999999998</v>
      </c>
      <c r="Z331" s="388"/>
      <c r="AA331" s="388"/>
    </row>
    <row r="332" spans="1:67" x14ac:dyDescent="0.2">
      <c r="A332" s="394"/>
      <c r="B332" s="394"/>
      <c r="C332" s="394"/>
      <c r="D332" s="394"/>
      <c r="E332" s="394"/>
      <c r="F332" s="394"/>
      <c r="G332" s="394"/>
      <c r="H332" s="394"/>
      <c r="I332" s="394"/>
      <c r="J332" s="394"/>
      <c r="K332" s="394"/>
      <c r="L332" s="394"/>
      <c r="M332" s="394"/>
      <c r="N332" s="400"/>
      <c r="O332" s="420" t="s">
        <v>70</v>
      </c>
      <c r="P332" s="421"/>
      <c r="Q332" s="421"/>
      <c r="R332" s="421"/>
      <c r="S332" s="421"/>
      <c r="T332" s="421"/>
      <c r="U332" s="422"/>
      <c r="V332" s="37" t="s">
        <v>66</v>
      </c>
      <c r="W332" s="387">
        <f>IFERROR(SUM(W319:W330),"0")</f>
        <v>8500</v>
      </c>
      <c r="X332" s="387">
        <f>IFERROR(SUM(X319:X330),"0")</f>
        <v>8505</v>
      </c>
      <c r="Y332" s="37"/>
      <c r="Z332" s="388"/>
      <c r="AA332" s="388"/>
    </row>
    <row r="333" spans="1:67" ht="14.25" customHeight="1" x14ac:dyDescent="0.25">
      <c r="A333" s="393" t="s">
        <v>105</v>
      </c>
      <c r="B333" s="394"/>
      <c r="C333" s="394"/>
      <c r="D333" s="394"/>
      <c r="E333" s="394"/>
      <c r="F333" s="394"/>
      <c r="G333" s="394"/>
      <c r="H333" s="394"/>
      <c r="I333" s="394"/>
      <c r="J333" s="394"/>
      <c r="K333" s="394"/>
      <c r="L333" s="394"/>
      <c r="M333" s="394"/>
      <c r="N333" s="394"/>
      <c r="O333" s="394"/>
      <c r="P333" s="394"/>
      <c r="Q333" s="394"/>
      <c r="R333" s="394"/>
      <c r="S333" s="394"/>
      <c r="T333" s="394"/>
      <c r="U333" s="394"/>
      <c r="V333" s="394"/>
      <c r="W333" s="394"/>
      <c r="X333" s="394"/>
      <c r="Y333" s="394"/>
      <c r="Z333" s="378"/>
      <c r="AA333" s="378"/>
    </row>
    <row r="334" spans="1:67" ht="27" customHeight="1" x14ac:dyDescent="0.25">
      <c r="A334" s="54" t="s">
        <v>493</v>
      </c>
      <c r="B334" s="54" t="s">
        <v>494</v>
      </c>
      <c r="C334" s="31">
        <v>4301020178</v>
      </c>
      <c r="D334" s="389">
        <v>4607091383980</v>
      </c>
      <c r="E334" s="390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392"/>
      <c r="Q334" s="392"/>
      <c r="R334" s="392"/>
      <c r="S334" s="390"/>
      <c r="T334" s="34"/>
      <c r="U334" s="34"/>
      <c r="V334" s="35" t="s">
        <v>66</v>
      </c>
      <c r="W334" s="385">
        <v>1000</v>
      </c>
      <c r="X334" s="386">
        <f>IFERROR(IF(W334="",0,CEILING((W334/$H334),1)*$H334),"")</f>
        <v>1005</v>
      </c>
      <c r="Y334" s="36">
        <f>IFERROR(IF(X334=0,"",ROUNDUP(X334/H334,0)*0.02175),"")</f>
        <v>1.4572499999999999</v>
      </c>
      <c r="Z334" s="56"/>
      <c r="AA334" s="57"/>
      <c r="AE334" s="64"/>
      <c r="BB334" s="256" t="s">
        <v>1</v>
      </c>
      <c r="BL334" s="64">
        <f>IFERROR(W334*I334/H334,"0")</f>
        <v>1032</v>
      </c>
      <c r="BM334" s="64">
        <f>IFERROR(X334*I334/H334,"0")</f>
        <v>1037.1600000000001</v>
      </c>
      <c r="BN334" s="64">
        <f>IFERROR(1/J334*(W334/H334),"0")</f>
        <v>1.3888888888888888</v>
      </c>
      <c r="BO334" s="64">
        <f>IFERROR(1/J334*(X334/H334),"0")</f>
        <v>1.3958333333333333</v>
      </c>
    </row>
    <row r="335" spans="1:67" ht="16.5" customHeight="1" x14ac:dyDescent="0.25">
      <c r="A335" s="54" t="s">
        <v>495</v>
      </c>
      <c r="B335" s="54" t="s">
        <v>496</v>
      </c>
      <c r="C335" s="31">
        <v>4301020270</v>
      </c>
      <c r="D335" s="389">
        <v>4680115883314</v>
      </c>
      <c r="E335" s="390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7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392"/>
      <c r="Q335" s="392"/>
      <c r="R335" s="392"/>
      <c r="S335" s="390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4301020179</v>
      </c>
      <c r="D336" s="389">
        <v>4607091384178</v>
      </c>
      <c r="E336" s="390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5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392"/>
      <c r="Q336" s="392"/>
      <c r="R336" s="392"/>
      <c r="S336" s="390"/>
      <c r="T336" s="34"/>
      <c r="U336" s="34"/>
      <c r="V336" s="35" t="s">
        <v>66</v>
      </c>
      <c r="W336" s="385">
        <v>0</v>
      </c>
      <c r="X336" s="386">
        <f>IFERROR(IF(W336="",0,CEILING((W336/$H336),1)*$H336),"")</f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>IFERROR(W336*I336/H336,"0")</f>
        <v>0</v>
      </c>
      <c r="BM336" s="64">
        <f>IFERROR(X336*I336/H336,"0")</f>
        <v>0</v>
      </c>
      <c r="BN336" s="64">
        <f>IFERROR(1/J336*(W336/H336),"0")</f>
        <v>0</v>
      </c>
      <c r="BO336" s="64">
        <f>IFERROR(1/J336*(X336/H336),"0")</f>
        <v>0</v>
      </c>
    </row>
    <row r="337" spans="1:67" x14ac:dyDescent="0.2">
      <c r="A337" s="399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4"/>
      <c r="N337" s="400"/>
      <c r="O337" s="420" t="s">
        <v>70</v>
      </c>
      <c r="P337" s="421"/>
      <c r="Q337" s="421"/>
      <c r="R337" s="421"/>
      <c r="S337" s="421"/>
      <c r="T337" s="421"/>
      <c r="U337" s="422"/>
      <c r="V337" s="37" t="s">
        <v>71</v>
      </c>
      <c r="W337" s="387">
        <f>IFERROR(W334/H334,"0")+IFERROR(W335/H335,"0")+IFERROR(W336/H336,"0")</f>
        <v>66.666666666666671</v>
      </c>
      <c r="X337" s="387">
        <f>IFERROR(X334/H334,"0")+IFERROR(X335/H335,"0")+IFERROR(X336/H336,"0")</f>
        <v>67</v>
      </c>
      <c r="Y337" s="387">
        <f>IFERROR(IF(Y334="",0,Y334),"0")+IFERROR(IF(Y335="",0,Y335),"0")+IFERROR(IF(Y336="",0,Y336),"0")</f>
        <v>1.4572499999999999</v>
      </c>
      <c r="Z337" s="388"/>
      <c r="AA337" s="388"/>
    </row>
    <row r="338" spans="1:67" x14ac:dyDescent="0.2">
      <c r="A338" s="394"/>
      <c r="B338" s="394"/>
      <c r="C338" s="394"/>
      <c r="D338" s="394"/>
      <c r="E338" s="394"/>
      <c r="F338" s="394"/>
      <c r="G338" s="394"/>
      <c r="H338" s="394"/>
      <c r="I338" s="394"/>
      <c r="J338" s="394"/>
      <c r="K338" s="394"/>
      <c r="L338" s="394"/>
      <c r="M338" s="394"/>
      <c r="N338" s="400"/>
      <c r="O338" s="420" t="s">
        <v>70</v>
      </c>
      <c r="P338" s="421"/>
      <c r="Q338" s="421"/>
      <c r="R338" s="421"/>
      <c r="S338" s="421"/>
      <c r="T338" s="421"/>
      <c r="U338" s="422"/>
      <c r="V338" s="37" t="s">
        <v>66</v>
      </c>
      <c r="W338" s="387">
        <f>IFERROR(SUM(W334:W336),"0")</f>
        <v>1000</v>
      </c>
      <c r="X338" s="387">
        <f>IFERROR(SUM(X334:X336),"0")</f>
        <v>1005</v>
      </c>
      <c r="Y338" s="37"/>
      <c r="Z338" s="388"/>
      <c r="AA338" s="388"/>
    </row>
    <row r="339" spans="1:67" ht="14.25" customHeight="1" x14ac:dyDescent="0.25">
      <c r="A339" s="393" t="s">
        <v>72</v>
      </c>
      <c r="B339" s="394"/>
      <c r="C339" s="394"/>
      <c r="D339" s="394"/>
      <c r="E339" s="394"/>
      <c r="F339" s="394"/>
      <c r="G339" s="394"/>
      <c r="H339" s="394"/>
      <c r="I339" s="394"/>
      <c r="J339" s="394"/>
      <c r="K339" s="394"/>
      <c r="L339" s="394"/>
      <c r="M339" s="394"/>
      <c r="N339" s="394"/>
      <c r="O339" s="394"/>
      <c r="P339" s="394"/>
      <c r="Q339" s="394"/>
      <c r="R339" s="394"/>
      <c r="S339" s="394"/>
      <c r="T339" s="394"/>
      <c r="U339" s="394"/>
      <c r="V339" s="394"/>
      <c r="W339" s="394"/>
      <c r="X339" s="394"/>
      <c r="Y339" s="394"/>
      <c r="Z339" s="378"/>
      <c r="AA339" s="378"/>
    </row>
    <row r="340" spans="1:67" ht="27" customHeight="1" x14ac:dyDescent="0.25">
      <c r="A340" s="54" t="s">
        <v>499</v>
      </c>
      <c r="B340" s="54" t="s">
        <v>500</v>
      </c>
      <c r="C340" s="31">
        <v>4301051560</v>
      </c>
      <c r="D340" s="389">
        <v>4607091383928</v>
      </c>
      <c r="E340" s="390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7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392"/>
      <c r="Q340" s="392"/>
      <c r="R340" s="392"/>
      <c r="S340" s="390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499</v>
      </c>
      <c r="B341" s="54" t="s">
        <v>501</v>
      </c>
      <c r="C341" s="31">
        <v>4301051639</v>
      </c>
      <c r="D341" s="389">
        <v>4607091383928</v>
      </c>
      <c r="E341" s="390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392"/>
      <c r="Q341" s="392"/>
      <c r="R341" s="392"/>
      <c r="S341" s="390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502</v>
      </c>
      <c r="B342" s="54" t="s">
        <v>503</v>
      </c>
      <c r="C342" s="31">
        <v>4301051636</v>
      </c>
      <c r="D342" s="389">
        <v>4607091384260</v>
      </c>
      <c r="E342" s="390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70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392"/>
      <c r="Q342" s="392"/>
      <c r="R342" s="392"/>
      <c r="S342" s="390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x14ac:dyDescent="0.2">
      <c r="A343" s="399"/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4"/>
      <c r="N343" s="400"/>
      <c r="O343" s="420" t="s">
        <v>70</v>
      </c>
      <c r="P343" s="421"/>
      <c r="Q343" s="421"/>
      <c r="R343" s="421"/>
      <c r="S343" s="421"/>
      <c r="T343" s="421"/>
      <c r="U343" s="422"/>
      <c r="V343" s="37" t="s">
        <v>71</v>
      </c>
      <c r="W343" s="387">
        <f>IFERROR(W340/H340,"0")+IFERROR(W341/H341,"0")+IFERROR(W342/H342,"0")</f>
        <v>0</v>
      </c>
      <c r="X343" s="387">
        <f>IFERROR(X340/H340,"0")+IFERROR(X341/H341,"0")+IFERROR(X342/H342,"0")</f>
        <v>0</v>
      </c>
      <c r="Y343" s="387">
        <f>IFERROR(IF(Y340="",0,Y340),"0")+IFERROR(IF(Y341="",0,Y341),"0")+IFERROR(IF(Y342="",0,Y342),"0")</f>
        <v>0</v>
      </c>
      <c r="Z343" s="388"/>
      <c r="AA343" s="388"/>
    </row>
    <row r="344" spans="1:67" x14ac:dyDescent="0.2">
      <c r="A344" s="394"/>
      <c r="B344" s="394"/>
      <c r="C344" s="394"/>
      <c r="D344" s="394"/>
      <c r="E344" s="394"/>
      <c r="F344" s="394"/>
      <c r="G344" s="394"/>
      <c r="H344" s="394"/>
      <c r="I344" s="394"/>
      <c r="J344" s="394"/>
      <c r="K344" s="394"/>
      <c r="L344" s="394"/>
      <c r="M344" s="394"/>
      <c r="N344" s="400"/>
      <c r="O344" s="420" t="s">
        <v>70</v>
      </c>
      <c r="P344" s="421"/>
      <c r="Q344" s="421"/>
      <c r="R344" s="421"/>
      <c r="S344" s="421"/>
      <c r="T344" s="421"/>
      <c r="U344" s="422"/>
      <c r="V344" s="37" t="s">
        <v>66</v>
      </c>
      <c r="W344" s="387">
        <f>IFERROR(SUM(W340:W342),"0")</f>
        <v>0</v>
      </c>
      <c r="X344" s="387">
        <f>IFERROR(SUM(X340:X342),"0")</f>
        <v>0</v>
      </c>
      <c r="Y344" s="37"/>
      <c r="Z344" s="388"/>
      <c r="AA344" s="388"/>
    </row>
    <row r="345" spans="1:67" ht="14.25" customHeight="1" x14ac:dyDescent="0.25">
      <c r="A345" s="393" t="s">
        <v>215</v>
      </c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4"/>
      <c r="N345" s="394"/>
      <c r="O345" s="394"/>
      <c r="P345" s="394"/>
      <c r="Q345" s="394"/>
      <c r="R345" s="394"/>
      <c r="S345" s="394"/>
      <c r="T345" s="394"/>
      <c r="U345" s="394"/>
      <c r="V345" s="394"/>
      <c r="W345" s="394"/>
      <c r="X345" s="394"/>
      <c r="Y345" s="394"/>
      <c r="Z345" s="378"/>
      <c r="AA345" s="378"/>
    </row>
    <row r="346" spans="1:67" ht="16.5" customHeight="1" x14ac:dyDescent="0.25">
      <c r="A346" s="54" t="s">
        <v>504</v>
      </c>
      <c r="B346" s="54" t="s">
        <v>505</v>
      </c>
      <c r="C346" s="31">
        <v>4301060314</v>
      </c>
      <c r="D346" s="389">
        <v>4607091384673</v>
      </c>
      <c r="E346" s="390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392"/>
      <c r="Q346" s="392"/>
      <c r="R346" s="392"/>
      <c r="S346" s="390"/>
      <c r="T346" s="34"/>
      <c r="U346" s="34"/>
      <c r="V346" s="35" t="s">
        <v>66</v>
      </c>
      <c r="W346" s="385">
        <v>0</v>
      </c>
      <c r="X346" s="386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16.5" customHeight="1" x14ac:dyDescent="0.25">
      <c r="A347" s="54" t="s">
        <v>504</v>
      </c>
      <c r="B347" s="54" t="s">
        <v>506</v>
      </c>
      <c r="C347" s="31">
        <v>4301060345</v>
      </c>
      <c r="D347" s="389">
        <v>4607091384673</v>
      </c>
      <c r="E347" s="390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42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392"/>
      <c r="Q347" s="392"/>
      <c r="R347" s="392"/>
      <c r="S347" s="390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9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4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7">
        <f>IFERROR(W346/H346,"0")+IFERROR(W347/H347,"0")</f>
        <v>0</v>
      </c>
      <c r="X348" s="387">
        <f>IFERROR(X346/H346,"0")+IFERROR(X347/H347,"0")</f>
        <v>0</v>
      </c>
      <c r="Y348" s="387">
        <f>IFERROR(IF(Y346="",0,Y346),"0")+IFERROR(IF(Y347="",0,Y347),"0")</f>
        <v>0</v>
      </c>
      <c r="Z348" s="388"/>
      <c r="AA348" s="388"/>
    </row>
    <row r="349" spans="1:67" x14ac:dyDescent="0.2">
      <c r="A349" s="394"/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7">
        <f>IFERROR(SUM(W346:W347),"0")</f>
        <v>0</v>
      </c>
      <c r="X349" s="387">
        <f>IFERROR(SUM(X346:X347),"0")</f>
        <v>0</v>
      </c>
      <c r="Y349" s="37"/>
      <c r="Z349" s="388"/>
      <c r="AA349" s="388"/>
    </row>
    <row r="350" spans="1:67" ht="16.5" customHeight="1" x14ac:dyDescent="0.25">
      <c r="A350" s="457" t="s">
        <v>507</v>
      </c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4"/>
      <c r="P350" s="394"/>
      <c r="Q350" s="394"/>
      <c r="R350" s="394"/>
      <c r="S350" s="394"/>
      <c r="T350" s="394"/>
      <c r="U350" s="394"/>
      <c r="V350" s="394"/>
      <c r="W350" s="394"/>
      <c r="X350" s="394"/>
      <c r="Y350" s="394"/>
      <c r="Z350" s="379"/>
      <c r="AA350" s="379"/>
    </row>
    <row r="351" spans="1:67" ht="14.25" customHeight="1" x14ac:dyDescent="0.25">
      <c r="A351" s="393" t="s">
        <v>113</v>
      </c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4"/>
      <c r="P351" s="394"/>
      <c r="Q351" s="394"/>
      <c r="R351" s="394"/>
      <c r="S351" s="394"/>
      <c r="T351" s="394"/>
      <c r="U351" s="394"/>
      <c r="V351" s="394"/>
      <c r="W351" s="394"/>
      <c r="X351" s="394"/>
      <c r="Y351" s="394"/>
      <c r="Z351" s="378"/>
      <c r="AA351" s="378"/>
    </row>
    <row r="352" spans="1:67" ht="37.5" customHeight="1" x14ac:dyDescent="0.25">
      <c r="A352" s="54" t="s">
        <v>508</v>
      </c>
      <c r="B352" s="54" t="s">
        <v>509</v>
      </c>
      <c r="C352" s="31">
        <v>4301011324</v>
      </c>
      <c r="D352" s="389">
        <v>4607091384185</v>
      </c>
      <c r="E352" s="390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6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92"/>
      <c r="Q352" s="392"/>
      <c r="R352" s="392"/>
      <c r="S352" s="390"/>
      <c r="T352" s="34"/>
      <c r="U352" s="34"/>
      <c r="V352" s="35" t="s">
        <v>66</v>
      </c>
      <c r="W352" s="385">
        <v>0</v>
      </c>
      <c r="X352" s="386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37.5" customHeight="1" x14ac:dyDescent="0.25">
      <c r="A353" s="54" t="s">
        <v>510</v>
      </c>
      <c r="B353" s="54" t="s">
        <v>511</v>
      </c>
      <c r="C353" s="31">
        <v>4301011312</v>
      </c>
      <c r="D353" s="389">
        <v>4607091384192</v>
      </c>
      <c r="E353" s="390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4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92"/>
      <c r="Q353" s="392"/>
      <c r="R353" s="392"/>
      <c r="S353" s="390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4301011483</v>
      </c>
      <c r="D354" s="389">
        <v>4680115881907</v>
      </c>
      <c r="E354" s="390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92"/>
      <c r="Q354" s="392"/>
      <c r="R354" s="392"/>
      <c r="S354" s="390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customHeight="1" x14ac:dyDescent="0.25">
      <c r="A355" s="54" t="s">
        <v>514</v>
      </c>
      <c r="B355" s="54" t="s">
        <v>515</v>
      </c>
      <c r="C355" s="31">
        <v>4301011655</v>
      </c>
      <c r="D355" s="389">
        <v>4680115883925</v>
      </c>
      <c r="E355" s="390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4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92"/>
      <c r="Q355" s="392"/>
      <c r="R355" s="392"/>
      <c r="S355" s="390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399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400"/>
      <c r="O356" s="420" t="s">
        <v>70</v>
      </c>
      <c r="P356" s="421"/>
      <c r="Q356" s="421"/>
      <c r="R356" s="421"/>
      <c r="S356" s="421"/>
      <c r="T356" s="421"/>
      <c r="U356" s="422"/>
      <c r="V356" s="37" t="s">
        <v>71</v>
      </c>
      <c r="W356" s="387">
        <f>IFERROR(W352/H352,"0")+IFERROR(W353/H353,"0")+IFERROR(W354/H354,"0")+IFERROR(W355/H355,"0")</f>
        <v>0</v>
      </c>
      <c r="X356" s="387">
        <f>IFERROR(X352/H352,"0")+IFERROR(X353/H353,"0")+IFERROR(X354/H354,"0")+IFERROR(X355/H355,"0")</f>
        <v>0</v>
      </c>
      <c r="Y356" s="387">
        <f>IFERROR(IF(Y352="",0,Y352),"0")+IFERROR(IF(Y353="",0,Y353),"0")+IFERROR(IF(Y354="",0,Y354),"0")+IFERROR(IF(Y355="",0,Y355),"0")</f>
        <v>0</v>
      </c>
      <c r="Z356" s="388"/>
      <c r="AA356" s="388"/>
    </row>
    <row r="357" spans="1:67" x14ac:dyDescent="0.2">
      <c r="A357" s="394"/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400"/>
      <c r="O357" s="420" t="s">
        <v>70</v>
      </c>
      <c r="P357" s="421"/>
      <c r="Q357" s="421"/>
      <c r="R357" s="421"/>
      <c r="S357" s="421"/>
      <c r="T357" s="421"/>
      <c r="U357" s="422"/>
      <c r="V357" s="37" t="s">
        <v>66</v>
      </c>
      <c r="W357" s="387">
        <f>IFERROR(SUM(W352:W355),"0")</f>
        <v>0</v>
      </c>
      <c r="X357" s="387">
        <f>IFERROR(SUM(X352:X355),"0")</f>
        <v>0</v>
      </c>
      <c r="Y357" s="37"/>
      <c r="Z357" s="388"/>
      <c r="AA357" s="388"/>
    </row>
    <row r="358" spans="1:67" ht="14.25" customHeight="1" x14ac:dyDescent="0.25">
      <c r="A358" s="393" t="s">
        <v>61</v>
      </c>
      <c r="B358" s="394"/>
      <c r="C358" s="394"/>
      <c r="D358" s="394"/>
      <c r="E358" s="394"/>
      <c r="F358" s="394"/>
      <c r="G358" s="394"/>
      <c r="H358" s="394"/>
      <c r="I358" s="394"/>
      <c r="J358" s="394"/>
      <c r="K358" s="394"/>
      <c r="L358" s="394"/>
      <c r="M358" s="394"/>
      <c r="N358" s="394"/>
      <c r="O358" s="394"/>
      <c r="P358" s="394"/>
      <c r="Q358" s="394"/>
      <c r="R358" s="394"/>
      <c r="S358" s="394"/>
      <c r="T358" s="394"/>
      <c r="U358" s="394"/>
      <c r="V358" s="394"/>
      <c r="W358" s="394"/>
      <c r="X358" s="394"/>
      <c r="Y358" s="394"/>
      <c r="Z358" s="378"/>
      <c r="AA358" s="378"/>
    </row>
    <row r="359" spans="1:67" ht="27" customHeight="1" x14ac:dyDescent="0.25">
      <c r="A359" s="54" t="s">
        <v>516</v>
      </c>
      <c r="B359" s="54" t="s">
        <v>517</v>
      </c>
      <c r="C359" s="31">
        <v>4301031303</v>
      </c>
      <c r="D359" s="389">
        <v>4607091384802</v>
      </c>
      <c r="E359" s="390"/>
      <c r="F359" s="384">
        <v>0.73</v>
      </c>
      <c r="G359" s="32">
        <v>6</v>
      </c>
      <c r="H359" s="384">
        <v>4.38</v>
      </c>
      <c r="I359" s="384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2"/>
      <c r="Q359" s="392"/>
      <c r="R359" s="392"/>
      <c r="S359" s="390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516</v>
      </c>
      <c r="B360" s="54" t="s">
        <v>518</v>
      </c>
      <c r="C360" s="31">
        <v>4301031139</v>
      </c>
      <c r="D360" s="389">
        <v>4607091384802</v>
      </c>
      <c r="E360" s="390"/>
      <c r="F360" s="384">
        <v>0.73</v>
      </c>
      <c r="G360" s="32">
        <v>6</v>
      </c>
      <c r="H360" s="384">
        <v>4.38</v>
      </c>
      <c r="I360" s="384">
        <v>4.58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92"/>
      <c r="Q360" s="392"/>
      <c r="R360" s="392"/>
      <c r="S360" s="390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519</v>
      </c>
      <c r="B361" s="54" t="s">
        <v>520</v>
      </c>
      <c r="C361" s="31">
        <v>4301031304</v>
      </c>
      <c r="D361" s="389">
        <v>4607091384826</v>
      </c>
      <c r="E361" s="390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63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92"/>
      <c r="Q361" s="392"/>
      <c r="R361" s="392"/>
      <c r="S361" s="390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x14ac:dyDescent="0.2">
      <c r="A362" s="399"/>
      <c r="B362" s="394"/>
      <c r="C362" s="394"/>
      <c r="D362" s="394"/>
      <c r="E362" s="394"/>
      <c r="F362" s="394"/>
      <c r="G362" s="394"/>
      <c r="H362" s="394"/>
      <c r="I362" s="394"/>
      <c r="J362" s="394"/>
      <c r="K362" s="394"/>
      <c r="L362" s="394"/>
      <c r="M362" s="394"/>
      <c r="N362" s="400"/>
      <c r="O362" s="420" t="s">
        <v>70</v>
      </c>
      <c r="P362" s="421"/>
      <c r="Q362" s="421"/>
      <c r="R362" s="421"/>
      <c r="S362" s="421"/>
      <c r="T362" s="421"/>
      <c r="U362" s="422"/>
      <c r="V362" s="37" t="s">
        <v>71</v>
      </c>
      <c r="W362" s="387">
        <f>IFERROR(W359/H359,"0")+IFERROR(W360/H360,"0")+IFERROR(W361/H361,"0")</f>
        <v>0</v>
      </c>
      <c r="X362" s="387">
        <f>IFERROR(X359/H359,"0")+IFERROR(X360/H360,"0")+IFERROR(X361/H361,"0")</f>
        <v>0</v>
      </c>
      <c r="Y362" s="387">
        <f>IFERROR(IF(Y359="",0,Y359),"0")+IFERROR(IF(Y360="",0,Y360),"0")+IFERROR(IF(Y361="",0,Y361),"0")</f>
        <v>0</v>
      </c>
      <c r="Z362" s="388"/>
      <c r="AA362" s="388"/>
    </row>
    <row r="363" spans="1:67" x14ac:dyDescent="0.2">
      <c r="A363" s="394"/>
      <c r="B363" s="394"/>
      <c r="C363" s="394"/>
      <c r="D363" s="394"/>
      <c r="E363" s="394"/>
      <c r="F363" s="394"/>
      <c r="G363" s="394"/>
      <c r="H363" s="394"/>
      <c r="I363" s="394"/>
      <c r="J363" s="394"/>
      <c r="K363" s="394"/>
      <c r="L363" s="394"/>
      <c r="M363" s="394"/>
      <c r="N363" s="400"/>
      <c r="O363" s="420" t="s">
        <v>70</v>
      </c>
      <c r="P363" s="421"/>
      <c r="Q363" s="421"/>
      <c r="R363" s="421"/>
      <c r="S363" s="421"/>
      <c r="T363" s="421"/>
      <c r="U363" s="422"/>
      <c r="V363" s="37" t="s">
        <v>66</v>
      </c>
      <c r="W363" s="387">
        <f>IFERROR(SUM(W359:W361),"0")</f>
        <v>0</v>
      </c>
      <c r="X363" s="387">
        <f>IFERROR(SUM(X359:X361),"0")</f>
        <v>0</v>
      </c>
      <c r="Y363" s="37"/>
      <c r="Z363" s="388"/>
      <c r="AA363" s="388"/>
    </row>
    <row r="364" spans="1:67" ht="14.25" customHeight="1" x14ac:dyDescent="0.25">
      <c r="A364" s="393" t="s">
        <v>72</v>
      </c>
      <c r="B364" s="394"/>
      <c r="C364" s="394"/>
      <c r="D364" s="394"/>
      <c r="E364" s="394"/>
      <c r="F364" s="394"/>
      <c r="G364" s="394"/>
      <c r="H364" s="394"/>
      <c r="I364" s="394"/>
      <c r="J364" s="394"/>
      <c r="K364" s="394"/>
      <c r="L364" s="394"/>
      <c r="M364" s="394"/>
      <c r="N364" s="394"/>
      <c r="O364" s="394"/>
      <c r="P364" s="394"/>
      <c r="Q364" s="394"/>
      <c r="R364" s="394"/>
      <c r="S364" s="394"/>
      <c r="T364" s="394"/>
      <c r="U364" s="394"/>
      <c r="V364" s="394"/>
      <c r="W364" s="394"/>
      <c r="X364" s="394"/>
      <c r="Y364" s="394"/>
      <c r="Z364" s="378"/>
      <c r="AA364" s="378"/>
    </row>
    <row r="365" spans="1:67" ht="27" customHeight="1" x14ac:dyDescent="0.25">
      <c r="A365" s="54" t="s">
        <v>521</v>
      </c>
      <c r="B365" s="54" t="s">
        <v>522</v>
      </c>
      <c r="C365" s="31">
        <v>4301051635</v>
      </c>
      <c r="D365" s="389">
        <v>4607091384246</v>
      </c>
      <c r="E365" s="390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5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392"/>
      <c r="Q365" s="392"/>
      <c r="R365" s="392"/>
      <c r="S365" s="390"/>
      <c r="T365" s="34"/>
      <c r="U365" s="34"/>
      <c r="V365" s="35" t="s">
        <v>66</v>
      </c>
      <c r="W365" s="385">
        <v>0</v>
      </c>
      <c r="X365" s="386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4301051445</v>
      </c>
      <c r="D366" s="389">
        <v>4680115881976</v>
      </c>
      <c r="E366" s="390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92"/>
      <c r="Q366" s="392"/>
      <c r="R366" s="392"/>
      <c r="S366" s="390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525</v>
      </c>
      <c r="B367" s="54" t="s">
        <v>526</v>
      </c>
      <c r="C367" s="31">
        <v>4301051297</v>
      </c>
      <c r="D367" s="389">
        <v>4607091384253</v>
      </c>
      <c r="E367" s="390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92"/>
      <c r="Q367" s="392"/>
      <c r="R367" s="392"/>
      <c r="S367" s="390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525</v>
      </c>
      <c r="B368" s="54" t="s">
        <v>527</v>
      </c>
      <c r="C368" s="31">
        <v>4301051634</v>
      </c>
      <c r="D368" s="389">
        <v>4607091384253</v>
      </c>
      <c r="E368" s="390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392"/>
      <c r="Q368" s="392"/>
      <c r="R368" s="392"/>
      <c r="S368" s="390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528</v>
      </c>
      <c r="B369" s="54" t="s">
        <v>529</v>
      </c>
      <c r="C369" s="31">
        <v>4301051444</v>
      </c>
      <c r="D369" s="389">
        <v>4680115881969</v>
      </c>
      <c r="E369" s="390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392"/>
      <c r="Q369" s="392"/>
      <c r="R369" s="392"/>
      <c r="S369" s="390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399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4"/>
      <c r="N370" s="400"/>
      <c r="O370" s="420" t="s">
        <v>70</v>
      </c>
      <c r="P370" s="421"/>
      <c r="Q370" s="421"/>
      <c r="R370" s="421"/>
      <c r="S370" s="421"/>
      <c r="T370" s="421"/>
      <c r="U370" s="422"/>
      <c r="V370" s="37" t="s">
        <v>71</v>
      </c>
      <c r="W370" s="387">
        <f>IFERROR(W365/H365,"0")+IFERROR(W366/H366,"0")+IFERROR(W367/H367,"0")+IFERROR(W368/H368,"0")+IFERROR(W369/H369,"0")</f>
        <v>0</v>
      </c>
      <c r="X370" s="387">
        <f>IFERROR(X365/H365,"0")+IFERROR(X366/H366,"0")+IFERROR(X367/H367,"0")+IFERROR(X368/H368,"0")+IFERROR(X369/H369,"0")</f>
        <v>0</v>
      </c>
      <c r="Y370" s="387">
        <f>IFERROR(IF(Y365="",0,Y365),"0")+IFERROR(IF(Y366="",0,Y366),"0")+IFERROR(IF(Y367="",0,Y367),"0")+IFERROR(IF(Y368="",0,Y368),"0")+IFERROR(IF(Y369="",0,Y369),"0")</f>
        <v>0</v>
      </c>
      <c r="Z370" s="388"/>
      <c r="AA370" s="388"/>
    </row>
    <row r="371" spans="1:67" x14ac:dyDescent="0.2">
      <c r="A371" s="394"/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400"/>
      <c r="O371" s="420" t="s">
        <v>70</v>
      </c>
      <c r="P371" s="421"/>
      <c r="Q371" s="421"/>
      <c r="R371" s="421"/>
      <c r="S371" s="421"/>
      <c r="T371" s="421"/>
      <c r="U371" s="422"/>
      <c r="V371" s="37" t="s">
        <v>66</v>
      </c>
      <c r="W371" s="387">
        <f>IFERROR(SUM(W365:W369),"0")</f>
        <v>0</v>
      </c>
      <c r="X371" s="387">
        <f>IFERROR(SUM(X365:X369),"0")</f>
        <v>0</v>
      </c>
      <c r="Y371" s="37"/>
      <c r="Z371" s="388"/>
      <c r="AA371" s="388"/>
    </row>
    <row r="372" spans="1:67" ht="14.25" customHeight="1" x14ac:dyDescent="0.25">
      <c r="A372" s="393" t="s">
        <v>215</v>
      </c>
      <c r="B372" s="394"/>
      <c r="C372" s="394"/>
      <c r="D372" s="394"/>
      <c r="E372" s="394"/>
      <c r="F372" s="394"/>
      <c r="G372" s="394"/>
      <c r="H372" s="394"/>
      <c r="I372" s="394"/>
      <c r="J372" s="394"/>
      <c r="K372" s="394"/>
      <c r="L372" s="394"/>
      <c r="M372" s="394"/>
      <c r="N372" s="394"/>
      <c r="O372" s="394"/>
      <c r="P372" s="394"/>
      <c r="Q372" s="394"/>
      <c r="R372" s="394"/>
      <c r="S372" s="394"/>
      <c r="T372" s="394"/>
      <c r="U372" s="394"/>
      <c r="V372" s="394"/>
      <c r="W372" s="394"/>
      <c r="X372" s="394"/>
      <c r="Y372" s="394"/>
      <c r="Z372" s="378"/>
      <c r="AA372" s="378"/>
    </row>
    <row r="373" spans="1:67" ht="27" customHeight="1" x14ac:dyDescent="0.25">
      <c r="A373" s="54" t="s">
        <v>530</v>
      </c>
      <c r="B373" s="54" t="s">
        <v>531</v>
      </c>
      <c r="C373" s="31">
        <v>4301060322</v>
      </c>
      <c r="D373" s="389">
        <v>4607091389357</v>
      </c>
      <c r="E373" s="390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392"/>
      <c r="Q373" s="392"/>
      <c r="R373" s="392"/>
      <c r="S373" s="390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530</v>
      </c>
      <c r="B374" s="54" t="s">
        <v>532</v>
      </c>
      <c r="C374" s="31">
        <v>4301060377</v>
      </c>
      <c r="D374" s="389">
        <v>4607091389357</v>
      </c>
      <c r="E374" s="390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6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392"/>
      <c r="Q374" s="392"/>
      <c r="R374" s="392"/>
      <c r="S374" s="390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399"/>
      <c r="B375" s="394"/>
      <c r="C375" s="394"/>
      <c r="D375" s="394"/>
      <c r="E375" s="394"/>
      <c r="F375" s="394"/>
      <c r="G375" s="394"/>
      <c r="H375" s="394"/>
      <c r="I375" s="394"/>
      <c r="J375" s="394"/>
      <c r="K375" s="394"/>
      <c r="L375" s="394"/>
      <c r="M375" s="394"/>
      <c r="N375" s="400"/>
      <c r="O375" s="420" t="s">
        <v>70</v>
      </c>
      <c r="P375" s="421"/>
      <c r="Q375" s="421"/>
      <c r="R375" s="421"/>
      <c r="S375" s="421"/>
      <c r="T375" s="421"/>
      <c r="U375" s="422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x14ac:dyDescent="0.2">
      <c r="A376" s="394"/>
      <c r="B376" s="394"/>
      <c r="C376" s="394"/>
      <c r="D376" s="394"/>
      <c r="E376" s="394"/>
      <c r="F376" s="394"/>
      <c r="G376" s="394"/>
      <c r="H376" s="394"/>
      <c r="I376" s="394"/>
      <c r="J376" s="394"/>
      <c r="K376" s="394"/>
      <c r="L376" s="394"/>
      <c r="M376" s="394"/>
      <c r="N376" s="400"/>
      <c r="O376" s="420" t="s">
        <v>70</v>
      </c>
      <c r="P376" s="421"/>
      <c r="Q376" s="421"/>
      <c r="R376" s="421"/>
      <c r="S376" s="421"/>
      <c r="T376" s="421"/>
      <c r="U376" s="422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customHeight="1" x14ac:dyDescent="0.2">
      <c r="A377" s="403" t="s">
        <v>533</v>
      </c>
      <c r="B377" s="404"/>
      <c r="C377" s="404"/>
      <c r="D377" s="404"/>
      <c r="E377" s="404"/>
      <c r="F377" s="404"/>
      <c r="G377" s="404"/>
      <c r="H377" s="404"/>
      <c r="I377" s="404"/>
      <c r="J377" s="404"/>
      <c r="K377" s="404"/>
      <c r="L377" s="404"/>
      <c r="M377" s="404"/>
      <c r="N377" s="404"/>
      <c r="O377" s="404"/>
      <c r="P377" s="404"/>
      <c r="Q377" s="404"/>
      <c r="R377" s="404"/>
      <c r="S377" s="404"/>
      <c r="T377" s="404"/>
      <c r="U377" s="404"/>
      <c r="V377" s="404"/>
      <c r="W377" s="404"/>
      <c r="X377" s="404"/>
      <c r="Y377" s="404"/>
      <c r="Z377" s="48"/>
      <c r="AA377" s="48"/>
    </row>
    <row r="378" spans="1:67" ht="16.5" customHeight="1" x14ac:dyDescent="0.25">
      <c r="A378" s="457" t="s">
        <v>534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394"/>
      <c r="Z378" s="379"/>
      <c r="AA378" s="379"/>
    </row>
    <row r="379" spans="1:67" ht="14.25" customHeight="1" x14ac:dyDescent="0.25">
      <c r="A379" s="393" t="s">
        <v>113</v>
      </c>
      <c r="B379" s="394"/>
      <c r="C379" s="394"/>
      <c r="D379" s="394"/>
      <c r="E379" s="394"/>
      <c r="F379" s="394"/>
      <c r="G379" s="394"/>
      <c r="H379" s="394"/>
      <c r="I379" s="394"/>
      <c r="J379" s="394"/>
      <c r="K379" s="394"/>
      <c r="L379" s="394"/>
      <c r="M379" s="394"/>
      <c r="N379" s="394"/>
      <c r="O379" s="394"/>
      <c r="P379" s="394"/>
      <c r="Q379" s="394"/>
      <c r="R379" s="394"/>
      <c r="S379" s="394"/>
      <c r="T379" s="394"/>
      <c r="U379" s="394"/>
      <c r="V379" s="394"/>
      <c r="W379" s="394"/>
      <c r="X379" s="394"/>
      <c r="Y379" s="394"/>
      <c r="Z379" s="378"/>
      <c r="AA379" s="378"/>
    </row>
    <row r="380" spans="1:67" ht="27" customHeight="1" x14ac:dyDescent="0.25">
      <c r="A380" s="54" t="s">
        <v>535</v>
      </c>
      <c r="B380" s="54" t="s">
        <v>536</v>
      </c>
      <c r="C380" s="31">
        <v>4301011428</v>
      </c>
      <c r="D380" s="389">
        <v>4607091389708</v>
      </c>
      <c r="E380" s="390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392"/>
      <c r="Q380" s="392"/>
      <c r="R380" s="392"/>
      <c r="S380" s="390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537</v>
      </c>
      <c r="B381" s="54" t="s">
        <v>538</v>
      </c>
      <c r="C381" s="31">
        <v>4301011427</v>
      </c>
      <c r="D381" s="389">
        <v>4607091389692</v>
      </c>
      <c r="E381" s="390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4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392"/>
      <c r="Q381" s="392"/>
      <c r="R381" s="392"/>
      <c r="S381" s="390"/>
      <c r="T381" s="34"/>
      <c r="U381" s="34"/>
      <c r="V381" s="35" t="s">
        <v>66</v>
      </c>
      <c r="W381" s="385">
        <v>0</v>
      </c>
      <c r="X381" s="386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9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x14ac:dyDescent="0.2">
      <c r="A382" s="399"/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400"/>
      <c r="O382" s="420" t="s">
        <v>70</v>
      </c>
      <c r="P382" s="421"/>
      <c r="Q382" s="421"/>
      <c r="R382" s="421"/>
      <c r="S382" s="421"/>
      <c r="T382" s="421"/>
      <c r="U382" s="422"/>
      <c r="V382" s="37" t="s">
        <v>71</v>
      </c>
      <c r="W382" s="387">
        <f>IFERROR(W380/H380,"0")+IFERROR(W381/H381,"0")</f>
        <v>0</v>
      </c>
      <c r="X382" s="387">
        <f>IFERROR(X380/H380,"0")+IFERROR(X381/H381,"0")</f>
        <v>0</v>
      </c>
      <c r="Y382" s="387">
        <f>IFERROR(IF(Y380="",0,Y380),"0")+IFERROR(IF(Y381="",0,Y381),"0")</f>
        <v>0</v>
      </c>
      <c r="Z382" s="388"/>
      <c r="AA382" s="388"/>
    </row>
    <row r="383" spans="1:67" x14ac:dyDescent="0.2">
      <c r="A383" s="394"/>
      <c r="B383" s="394"/>
      <c r="C383" s="394"/>
      <c r="D383" s="394"/>
      <c r="E383" s="394"/>
      <c r="F383" s="394"/>
      <c r="G383" s="394"/>
      <c r="H383" s="394"/>
      <c r="I383" s="394"/>
      <c r="J383" s="394"/>
      <c r="K383" s="394"/>
      <c r="L383" s="394"/>
      <c r="M383" s="394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66</v>
      </c>
      <c r="W383" s="387">
        <f>IFERROR(SUM(W380:W381),"0")</f>
        <v>0</v>
      </c>
      <c r="X383" s="387">
        <f>IFERROR(SUM(X380:X381),"0")</f>
        <v>0</v>
      </c>
      <c r="Y383" s="37"/>
      <c r="Z383" s="388"/>
      <c r="AA383" s="388"/>
    </row>
    <row r="384" spans="1:67" ht="14.25" customHeight="1" x14ac:dyDescent="0.25">
      <c r="A384" s="393" t="s">
        <v>61</v>
      </c>
      <c r="B384" s="394"/>
      <c r="C384" s="394"/>
      <c r="D384" s="394"/>
      <c r="E384" s="394"/>
      <c r="F384" s="394"/>
      <c r="G384" s="394"/>
      <c r="H384" s="394"/>
      <c r="I384" s="394"/>
      <c r="J384" s="394"/>
      <c r="K384" s="394"/>
      <c r="L384" s="394"/>
      <c r="M384" s="394"/>
      <c r="N384" s="394"/>
      <c r="O384" s="394"/>
      <c r="P384" s="394"/>
      <c r="Q384" s="394"/>
      <c r="R384" s="394"/>
      <c r="S384" s="394"/>
      <c r="T384" s="394"/>
      <c r="U384" s="394"/>
      <c r="V384" s="394"/>
      <c r="W384" s="394"/>
      <c r="X384" s="394"/>
      <c r="Y384" s="394"/>
      <c r="Z384" s="378"/>
      <c r="AA384" s="378"/>
    </row>
    <row r="385" spans="1:67" ht="27" customHeight="1" x14ac:dyDescent="0.25">
      <c r="A385" s="54" t="s">
        <v>539</v>
      </c>
      <c r="B385" s="54" t="s">
        <v>540</v>
      </c>
      <c r="C385" s="31">
        <v>4301031322</v>
      </c>
      <c r="D385" s="389">
        <v>4607091389753</v>
      </c>
      <c r="E385" s="390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50</v>
      </c>
      <c r="O385" s="440" t="s">
        <v>541</v>
      </c>
      <c r="P385" s="392"/>
      <c r="Q385" s="392"/>
      <c r="R385" s="392"/>
      <c r="S385" s="390"/>
      <c r="T385" s="34"/>
      <c r="U385" s="34"/>
      <c r="V385" s="35" t="s">
        <v>66</v>
      </c>
      <c r="W385" s="385">
        <v>0</v>
      </c>
      <c r="X385" s="386">
        <f t="shared" ref="X385:X407" si="69">IFERROR(IF(W385="",0,CEILING((W385/$H385),1)*$H385),"")</f>
        <v>0</v>
      </c>
      <c r="Y385" s="36" t="str">
        <f t="shared" ref="Y385:Y391" si="70">IFERROR(IF(X385=0,"",ROUNDUP(X385/H385,0)*0.00753),"")</f>
        <v/>
      </c>
      <c r="Z385" s="56"/>
      <c r="AA385" s="57"/>
      <c r="AE385" s="64"/>
      <c r="BB385" s="280" t="s">
        <v>1</v>
      </c>
      <c r="BL385" s="64">
        <f t="shared" ref="BL385:BL407" si="71">IFERROR(W385*I385/H385,"0")</f>
        <v>0</v>
      </c>
      <c r="BM385" s="64">
        <f t="shared" ref="BM385:BM407" si="72">IFERROR(X385*I385/H385,"0")</f>
        <v>0</v>
      </c>
      <c r="BN385" s="64">
        <f t="shared" ref="BN385:BN407" si="73">IFERROR(1/J385*(W385/H385),"0")</f>
        <v>0</v>
      </c>
      <c r="BO385" s="64">
        <f t="shared" ref="BO385:BO407" si="74">IFERROR(1/J385*(X385/H385),"0")</f>
        <v>0</v>
      </c>
    </row>
    <row r="386" spans="1:67" ht="27" customHeight="1" x14ac:dyDescent="0.25">
      <c r="A386" s="54" t="s">
        <v>539</v>
      </c>
      <c r="B386" s="54" t="s">
        <v>542</v>
      </c>
      <c r="C386" s="31">
        <v>4301031177</v>
      </c>
      <c r="D386" s="389">
        <v>4607091389753</v>
      </c>
      <c r="E386" s="390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45</v>
      </c>
      <c r="O386" s="6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92"/>
      <c r="Q386" s="392"/>
      <c r="R386" s="392"/>
      <c r="S386" s="390"/>
      <c r="T386" s="34"/>
      <c r="U386" s="34"/>
      <c r="V386" s="35" t="s">
        <v>66</v>
      </c>
      <c r="W386" s="385">
        <v>0</v>
      </c>
      <c r="X386" s="386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543</v>
      </c>
      <c r="B387" s="54" t="s">
        <v>544</v>
      </c>
      <c r="C387" s="31">
        <v>4301031323</v>
      </c>
      <c r="D387" s="389">
        <v>4607091389760</v>
      </c>
      <c r="E387" s="390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50</v>
      </c>
      <c r="O387" s="496" t="s">
        <v>545</v>
      </c>
      <c r="P387" s="392"/>
      <c r="Q387" s="392"/>
      <c r="R387" s="392"/>
      <c r="S387" s="390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543</v>
      </c>
      <c r="B388" s="54" t="s">
        <v>546</v>
      </c>
      <c r="C388" s="31">
        <v>4301031174</v>
      </c>
      <c r="D388" s="389">
        <v>4607091389760</v>
      </c>
      <c r="E388" s="390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45</v>
      </c>
      <c r="O388" s="7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392"/>
      <c r="Q388" s="392"/>
      <c r="R388" s="392"/>
      <c r="S388" s="390"/>
      <c r="T388" s="34"/>
      <c r="U388" s="34"/>
      <c r="V388" s="35" t="s">
        <v>66</v>
      </c>
      <c r="W388" s="385">
        <v>0</v>
      </c>
      <c r="X388" s="386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customHeight="1" x14ac:dyDescent="0.25">
      <c r="A389" s="54" t="s">
        <v>547</v>
      </c>
      <c r="B389" s="54" t="s">
        <v>548</v>
      </c>
      <c r="C389" s="31">
        <v>4301031325</v>
      </c>
      <c r="D389" s="389">
        <v>4607091389746</v>
      </c>
      <c r="E389" s="390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32" t="s">
        <v>549</v>
      </c>
      <c r="P389" s="392"/>
      <c r="Q389" s="392"/>
      <c r="R389" s="392"/>
      <c r="S389" s="390"/>
      <c r="T389" s="34"/>
      <c r="U389" s="34"/>
      <c r="V389" s="35" t="s">
        <v>66</v>
      </c>
      <c r="W389" s="385">
        <v>0</v>
      </c>
      <c r="X389" s="386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547</v>
      </c>
      <c r="B390" s="54" t="s">
        <v>550</v>
      </c>
      <c r="C390" s="31">
        <v>4301031356</v>
      </c>
      <c r="D390" s="389">
        <v>4607091389746</v>
      </c>
      <c r="E390" s="390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79" t="s">
        <v>549</v>
      </c>
      <c r="P390" s="392"/>
      <c r="Q390" s="392"/>
      <c r="R390" s="392"/>
      <c r="S390" s="390"/>
      <c r="T390" s="34"/>
      <c r="U390" s="34"/>
      <c r="V390" s="35" t="s">
        <v>66</v>
      </c>
      <c r="W390" s="385">
        <v>0</v>
      </c>
      <c r="X390" s="386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37.5" customHeight="1" x14ac:dyDescent="0.25">
      <c r="A391" s="54" t="s">
        <v>551</v>
      </c>
      <c r="B391" s="54" t="s">
        <v>552</v>
      </c>
      <c r="C391" s="31">
        <v>4301031236</v>
      </c>
      <c r="D391" s="389">
        <v>4680115882928</v>
      </c>
      <c r="E391" s="390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4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92"/>
      <c r="Q391" s="392"/>
      <c r="R391" s="392"/>
      <c r="S391" s="390"/>
      <c r="T391" s="34"/>
      <c r="U391" s="34"/>
      <c r="V391" s="35" t="s">
        <v>66</v>
      </c>
      <c r="W391" s="385">
        <v>0</v>
      </c>
      <c r="X391" s="386">
        <f t="shared" si="69"/>
        <v>0</v>
      </c>
      <c r="Y391" s="36" t="str">
        <f t="shared" si="70"/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553</v>
      </c>
      <c r="B392" s="54" t="s">
        <v>554</v>
      </c>
      <c r="C392" s="31">
        <v>4301031335</v>
      </c>
      <c r="D392" s="389">
        <v>4680115883147</v>
      </c>
      <c r="E392" s="390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738" t="s">
        <v>555</v>
      </c>
      <c r="P392" s="392"/>
      <c r="Q392" s="392"/>
      <c r="R392" s="392"/>
      <c r="S392" s="390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553</v>
      </c>
      <c r="B393" s="54" t="s">
        <v>556</v>
      </c>
      <c r="C393" s="31">
        <v>4301031257</v>
      </c>
      <c r="D393" s="389">
        <v>4680115883147</v>
      </c>
      <c r="E393" s="390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92"/>
      <c r="Q393" s="392"/>
      <c r="R393" s="392"/>
      <c r="S393" s="390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557</v>
      </c>
      <c r="B394" s="54" t="s">
        <v>558</v>
      </c>
      <c r="C394" s="31">
        <v>4301031330</v>
      </c>
      <c r="D394" s="389">
        <v>4607091384338</v>
      </c>
      <c r="E394" s="390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42" t="s">
        <v>559</v>
      </c>
      <c r="P394" s="392"/>
      <c r="Q394" s="392"/>
      <c r="R394" s="392"/>
      <c r="S394" s="390"/>
      <c r="T394" s="34"/>
      <c r="U394" s="34"/>
      <c r="V394" s="35" t="s">
        <v>66</v>
      </c>
      <c r="W394" s="385">
        <v>0</v>
      </c>
      <c r="X394" s="386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557</v>
      </c>
      <c r="B395" s="54" t="s">
        <v>560</v>
      </c>
      <c r="C395" s="31">
        <v>4301031178</v>
      </c>
      <c r="D395" s="389">
        <v>4607091384338</v>
      </c>
      <c r="E395" s="390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0"/>
      <c r="T395" s="34"/>
      <c r="U395" s="34"/>
      <c r="V395" s="35" t="s">
        <v>66</v>
      </c>
      <c r="W395" s="385">
        <v>0</v>
      </c>
      <c r="X395" s="386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561</v>
      </c>
      <c r="B396" s="54" t="s">
        <v>562</v>
      </c>
      <c r="C396" s="31">
        <v>4301031336</v>
      </c>
      <c r="D396" s="389">
        <v>4680115883154</v>
      </c>
      <c r="E396" s="390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78" t="s">
        <v>563</v>
      </c>
      <c r="P396" s="392"/>
      <c r="Q396" s="392"/>
      <c r="R396" s="392"/>
      <c r="S396" s="390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561</v>
      </c>
      <c r="B397" s="54" t="s">
        <v>564</v>
      </c>
      <c r="C397" s="31">
        <v>4301031254</v>
      </c>
      <c r="D397" s="389">
        <v>4680115883154</v>
      </c>
      <c r="E397" s="390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2"/>
      <c r="Q397" s="392"/>
      <c r="R397" s="392"/>
      <c r="S397" s="390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565</v>
      </c>
      <c r="B398" s="54" t="s">
        <v>566</v>
      </c>
      <c r="C398" s="31">
        <v>4301031331</v>
      </c>
      <c r="D398" s="389">
        <v>4607091389524</v>
      </c>
      <c r="E398" s="390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83" t="s">
        <v>567</v>
      </c>
      <c r="P398" s="392"/>
      <c r="Q398" s="392"/>
      <c r="R398" s="392"/>
      <c r="S398" s="390"/>
      <c r="T398" s="34"/>
      <c r="U398" s="34"/>
      <c r="V398" s="35" t="s">
        <v>66</v>
      </c>
      <c r="W398" s="385">
        <v>0</v>
      </c>
      <c r="X398" s="386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37.5" customHeight="1" x14ac:dyDescent="0.25">
      <c r="A399" s="54" t="s">
        <v>565</v>
      </c>
      <c r="B399" s="54" t="s">
        <v>568</v>
      </c>
      <c r="C399" s="31">
        <v>4301031171</v>
      </c>
      <c r="D399" s="389">
        <v>4607091389524</v>
      </c>
      <c r="E399" s="390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392"/>
      <c r="Q399" s="392"/>
      <c r="R399" s="392"/>
      <c r="S399" s="390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569</v>
      </c>
      <c r="B400" s="54" t="s">
        <v>570</v>
      </c>
      <c r="C400" s="31">
        <v>4301031258</v>
      </c>
      <c r="D400" s="389">
        <v>4680115883161</v>
      </c>
      <c r="E400" s="390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2"/>
      <c r="Q400" s="392"/>
      <c r="R400" s="392"/>
      <c r="S400" s="390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569</v>
      </c>
      <c r="B401" s="54" t="s">
        <v>571</v>
      </c>
      <c r="C401" s="31">
        <v>4301031337</v>
      </c>
      <c r="D401" s="389">
        <v>4680115883161</v>
      </c>
      <c r="E401" s="390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4" t="s">
        <v>572</v>
      </c>
      <c r="P401" s="392"/>
      <c r="Q401" s="392"/>
      <c r="R401" s="392"/>
      <c r="S401" s="390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573</v>
      </c>
      <c r="B402" s="54" t="s">
        <v>574</v>
      </c>
      <c r="C402" s="31">
        <v>4301031332</v>
      </c>
      <c r="D402" s="389">
        <v>4607091384345</v>
      </c>
      <c r="E402" s="390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6" t="s">
        <v>575</v>
      </c>
      <c r="P402" s="392"/>
      <c r="Q402" s="392"/>
      <c r="R402" s="392"/>
      <c r="S402" s="390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4301031256</v>
      </c>
      <c r="D403" s="389">
        <v>4680115883178</v>
      </c>
      <c r="E403" s="390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2"/>
      <c r="Q403" s="392"/>
      <c r="R403" s="392"/>
      <c r="S403" s="390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578</v>
      </c>
      <c r="B404" s="54" t="s">
        <v>579</v>
      </c>
      <c r="C404" s="31">
        <v>4301031333</v>
      </c>
      <c r="D404" s="389">
        <v>4607091389531</v>
      </c>
      <c r="E404" s="390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580</v>
      </c>
      <c r="P404" s="392"/>
      <c r="Q404" s="392"/>
      <c r="R404" s="392"/>
      <c r="S404" s="390"/>
      <c r="T404" s="34"/>
      <c r="U404" s="34"/>
      <c r="V404" s="35" t="s">
        <v>66</v>
      </c>
      <c r="W404" s="385">
        <v>0</v>
      </c>
      <c r="X404" s="386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customHeight="1" x14ac:dyDescent="0.25">
      <c r="A405" s="54" t="s">
        <v>578</v>
      </c>
      <c r="B405" s="54" t="s">
        <v>581</v>
      </c>
      <c r="C405" s="31">
        <v>4301031172</v>
      </c>
      <c r="D405" s="389">
        <v>4607091389531</v>
      </c>
      <c r="E405" s="390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2"/>
      <c r="Q405" s="392"/>
      <c r="R405" s="392"/>
      <c r="S405" s="390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582</v>
      </c>
      <c r="B406" s="54" t="s">
        <v>583</v>
      </c>
      <c r="C406" s="31">
        <v>4301031255</v>
      </c>
      <c r="D406" s="389">
        <v>4680115883185</v>
      </c>
      <c r="E406" s="390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2"/>
      <c r="Q406" s="392"/>
      <c r="R406" s="392"/>
      <c r="S406" s="390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customHeight="1" x14ac:dyDescent="0.25">
      <c r="A407" s="54" t="s">
        <v>582</v>
      </c>
      <c r="B407" s="54" t="s">
        <v>584</v>
      </c>
      <c r="C407" s="31">
        <v>4301031338</v>
      </c>
      <c r="D407" s="389">
        <v>4680115883185</v>
      </c>
      <c r="E407" s="390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58" t="s">
        <v>585</v>
      </c>
      <c r="P407" s="392"/>
      <c r="Q407" s="392"/>
      <c r="R407" s="392"/>
      <c r="S407" s="390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x14ac:dyDescent="0.2">
      <c r="A408" s="399"/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400"/>
      <c r="O408" s="420" t="s">
        <v>70</v>
      </c>
      <c r="P408" s="421"/>
      <c r="Q408" s="421"/>
      <c r="R408" s="421"/>
      <c r="S408" s="421"/>
      <c r="T408" s="421"/>
      <c r="U408" s="422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388"/>
      <c r="AA408" s="388"/>
    </row>
    <row r="409" spans="1:67" x14ac:dyDescent="0.2">
      <c r="A409" s="394"/>
      <c r="B409" s="394"/>
      <c r="C409" s="394"/>
      <c r="D409" s="394"/>
      <c r="E409" s="394"/>
      <c r="F409" s="394"/>
      <c r="G409" s="394"/>
      <c r="H409" s="394"/>
      <c r="I409" s="394"/>
      <c r="J409" s="394"/>
      <c r="K409" s="394"/>
      <c r="L409" s="394"/>
      <c r="M409" s="394"/>
      <c r="N409" s="400"/>
      <c r="O409" s="420" t="s">
        <v>70</v>
      </c>
      <c r="P409" s="421"/>
      <c r="Q409" s="421"/>
      <c r="R409" s="421"/>
      <c r="S409" s="421"/>
      <c r="T409" s="421"/>
      <c r="U409" s="422"/>
      <c r="V409" s="37" t="s">
        <v>66</v>
      </c>
      <c r="W409" s="387">
        <f>IFERROR(SUM(W385:W407),"0")</f>
        <v>0</v>
      </c>
      <c r="X409" s="387">
        <f>IFERROR(SUM(X385:X407),"0")</f>
        <v>0</v>
      </c>
      <c r="Y409" s="37"/>
      <c r="Z409" s="388"/>
      <c r="AA409" s="388"/>
    </row>
    <row r="410" spans="1:67" ht="14.25" customHeight="1" x14ac:dyDescent="0.25">
      <c r="A410" s="393" t="s">
        <v>72</v>
      </c>
      <c r="B410" s="394"/>
      <c r="C410" s="394"/>
      <c r="D410" s="394"/>
      <c r="E410" s="394"/>
      <c r="F410" s="394"/>
      <c r="G410" s="394"/>
      <c r="H410" s="394"/>
      <c r="I410" s="394"/>
      <c r="J410" s="394"/>
      <c r="K410" s="394"/>
      <c r="L410" s="394"/>
      <c r="M410" s="394"/>
      <c r="N410" s="394"/>
      <c r="O410" s="394"/>
      <c r="P410" s="394"/>
      <c r="Q410" s="394"/>
      <c r="R410" s="394"/>
      <c r="S410" s="394"/>
      <c r="T410" s="394"/>
      <c r="U410" s="394"/>
      <c r="V410" s="394"/>
      <c r="W410" s="394"/>
      <c r="X410" s="394"/>
      <c r="Y410" s="394"/>
      <c r="Z410" s="378"/>
      <c r="AA410" s="378"/>
    </row>
    <row r="411" spans="1:67" ht="27" customHeight="1" x14ac:dyDescent="0.25">
      <c r="A411" s="54" t="s">
        <v>586</v>
      </c>
      <c r="B411" s="54" t="s">
        <v>587</v>
      </c>
      <c r="C411" s="31">
        <v>4301051431</v>
      </c>
      <c r="D411" s="389">
        <v>4607091389654</v>
      </c>
      <c r="E411" s="390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5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2"/>
      <c r="Q411" s="392"/>
      <c r="R411" s="392"/>
      <c r="S411" s="390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588</v>
      </c>
      <c r="B412" s="54" t="s">
        <v>589</v>
      </c>
      <c r="C412" s="31">
        <v>4301051284</v>
      </c>
      <c r="D412" s="389">
        <v>4607091384352</v>
      </c>
      <c r="E412" s="390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7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2"/>
      <c r="Q412" s="392"/>
      <c r="R412" s="392"/>
      <c r="S412" s="390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9"/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4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x14ac:dyDescent="0.2">
      <c r="A414" s="394"/>
      <c r="B414" s="394"/>
      <c r="C414" s="394"/>
      <c r="D414" s="394"/>
      <c r="E414" s="394"/>
      <c r="F414" s="394"/>
      <c r="G414" s="394"/>
      <c r="H414" s="394"/>
      <c r="I414" s="394"/>
      <c r="J414" s="394"/>
      <c r="K414" s="394"/>
      <c r="L414" s="394"/>
      <c r="M414" s="394"/>
      <c r="N414" s="400"/>
      <c r="O414" s="420" t="s">
        <v>70</v>
      </c>
      <c r="P414" s="421"/>
      <c r="Q414" s="421"/>
      <c r="R414" s="421"/>
      <c r="S414" s="421"/>
      <c r="T414" s="421"/>
      <c r="U414" s="422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customHeight="1" x14ac:dyDescent="0.25">
      <c r="A415" s="393" t="s">
        <v>91</v>
      </c>
      <c r="B415" s="394"/>
      <c r="C415" s="394"/>
      <c r="D415" s="394"/>
      <c r="E415" s="394"/>
      <c r="F415" s="394"/>
      <c r="G415" s="394"/>
      <c r="H415" s="394"/>
      <c r="I415" s="394"/>
      <c r="J415" s="394"/>
      <c r="K415" s="394"/>
      <c r="L415" s="394"/>
      <c r="M415" s="394"/>
      <c r="N415" s="394"/>
      <c r="O415" s="394"/>
      <c r="P415" s="394"/>
      <c r="Q415" s="394"/>
      <c r="R415" s="394"/>
      <c r="S415" s="394"/>
      <c r="T415" s="394"/>
      <c r="U415" s="394"/>
      <c r="V415" s="394"/>
      <c r="W415" s="394"/>
      <c r="X415" s="394"/>
      <c r="Y415" s="394"/>
      <c r="Z415" s="378"/>
      <c r="AA415" s="378"/>
    </row>
    <row r="416" spans="1:67" ht="27" customHeight="1" x14ac:dyDescent="0.25">
      <c r="A416" s="54" t="s">
        <v>590</v>
      </c>
      <c r="B416" s="54" t="s">
        <v>591</v>
      </c>
      <c r="C416" s="31">
        <v>4301032045</v>
      </c>
      <c r="D416" s="389">
        <v>4680115884335</v>
      </c>
      <c r="E416" s="390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5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0"/>
      <c r="T416" s="34"/>
      <c r="U416" s="34"/>
      <c r="V416" s="35" t="s">
        <v>66</v>
      </c>
      <c r="W416" s="385">
        <v>0</v>
      </c>
      <c r="X416" s="386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594</v>
      </c>
      <c r="B417" s="54" t="s">
        <v>595</v>
      </c>
      <c r="C417" s="31">
        <v>4301032047</v>
      </c>
      <c r="D417" s="389">
        <v>4680115884342</v>
      </c>
      <c r="E417" s="390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7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0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596</v>
      </c>
      <c r="B418" s="54" t="s">
        <v>597</v>
      </c>
      <c r="C418" s="31">
        <v>4301170011</v>
      </c>
      <c r="D418" s="389">
        <v>4680115884113</v>
      </c>
      <c r="E418" s="390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7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0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9"/>
      <c r="B419" s="394"/>
      <c r="C419" s="394"/>
      <c r="D419" s="394"/>
      <c r="E419" s="394"/>
      <c r="F419" s="394"/>
      <c r="G419" s="394"/>
      <c r="H419" s="394"/>
      <c r="I419" s="394"/>
      <c r="J419" s="394"/>
      <c r="K419" s="394"/>
      <c r="L419" s="394"/>
      <c r="M419" s="394"/>
      <c r="N419" s="400"/>
      <c r="O419" s="420" t="s">
        <v>70</v>
      </c>
      <c r="P419" s="421"/>
      <c r="Q419" s="421"/>
      <c r="R419" s="421"/>
      <c r="S419" s="421"/>
      <c r="T419" s="421"/>
      <c r="U419" s="422"/>
      <c r="V419" s="37" t="s">
        <v>71</v>
      </c>
      <c r="W419" s="387">
        <f>IFERROR(W416/H416,"0")+IFERROR(W417/H417,"0")+IFERROR(W418/H418,"0")</f>
        <v>0</v>
      </c>
      <c r="X419" s="387">
        <f>IFERROR(X416/H416,"0")+IFERROR(X417/H417,"0")+IFERROR(X418/H418,"0")</f>
        <v>0</v>
      </c>
      <c r="Y419" s="387">
        <f>IFERROR(IF(Y416="",0,Y416),"0")+IFERROR(IF(Y417="",0,Y417),"0")+IFERROR(IF(Y418="",0,Y418),"0")</f>
        <v>0</v>
      </c>
      <c r="Z419" s="388"/>
      <c r="AA419" s="388"/>
    </row>
    <row r="420" spans="1:67" x14ac:dyDescent="0.2">
      <c r="A420" s="394"/>
      <c r="B420" s="394"/>
      <c r="C420" s="394"/>
      <c r="D420" s="394"/>
      <c r="E420" s="394"/>
      <c r="F420" s="394"/>
      <c r="G420" s="394"/>
      <c r="H420" s="394"/>
      <c r="I420" s="394"/>
      <c r="J420" s="394"/>
      <c r="K420" s="394"/>
      <c r="L420" s="394"/>
      <c r="M420" s="394"/>
      <c r="N420" s="400"/>
      <c r="O420" s="420" t="s">
        <v>70</v>
      </c>
      <c r="P420" s="421"/>
      <c r="Q420" s="421"/>
      <c r="R420" s="421"/>
      <c r="S420" s="421"/>
      <c r="T420" s="421"/>
      <c r="U420" s="422"/>
      <c r="V420" s="37" t="s">
        <v>66</v>
      </c>
      <c r="W420" s="387">
        <f>IFERROR(SUM(W416:W418),"0")</f>
        <v>0</v>
      </c>
      <c r="X420" s="387">
        <f>IFERROR(SUM(X416:X418),"0")</f>
        <v>0</v>
      </c>
      <c r="Y420" s="37"/>
      <c r="Z420" s="388"/>
      <c r="AA420" s="388"/>
    </row>
    <row r="421" spans="1:67" ht="16.5" customHeight="1" x14ac:dyDescent="0.25">
      <c r="A421" s="457" t="s">
        <v>598</v>
      </c>
      <c r="B421" s="394"/>
      <c r="C421" s="394"/>
      <c r="D421" s="394"/>
      <c r="E421" s="394"/>
      <c r="F421" s="394"/>
      <c r="G421" s="394"/>
      <c r="H421" s="394"/>
      <c r="I421" s="394"/>
      <c r="J421" s="394"/>
      <c r="K421" s="394"/>
      <c r="L421" s="394"/>
      <c r="M421" s="394"/>
      <c r="N421" s="394"/>
      <c r="O421" s="394"/>
      <c r="P421" s="394"/>
      <c r="Q421" s="394"/>
      <c r="R421" s="394"/>
      <c r="S421" s="394"/>
      <c r="T421" s="394"/>
      <c r="U421" s="394"/>
      <c r="V421" s="394"/>
      <c r="W421" s="394"/>
      <c r="X421" s="394"/>
      <c r="Y421" s="394"/>
      <c r="Z421" s="379"/>
      <c r="AA421" s="379"/>
    </row>
    <row r="422" spans="1:67" ht="14.25" customHeight="1" x14ac:dyDescent="0.25">
      <c r="A422" s="393" t="s">
        <v>105</v>
      </c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4"/>
      <c r="O422" s="394"/>
      <c r="P422" s="394"/>
      <c r="Q422" s="394"/>
      <c r="R422" s="394"/>
      <c r="S422" s="394"/>
      <c r="T422" s="394"/>
      <c r="U422" s="394"/>
      <c r="V422" s="394"/>
      <c r="W422" s="394"/>
      <c r="X422" s="394"/>
      <c r="Y422" s="394"/>
      <c r="Z422" s="378"/>
      <c r="AA422" s="378"/>
    </row>
    <row r="423" spans="1:67" ht="27" customHeight="1" x14ac:dyDescent="0.25">
      <c r="A423" s="54" t="s">
        <v>599</v>
      </c>
      <c r="B423" s="54" t="s">
        <v>600</v>
      </c>
      <c r="C423" s="31">
        <v>4301020214</v>
      </c>
      <c r="D423" s="389">
        <v>4607091389388</v>
      </c>
      <c r="E423" s="390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5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0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601</v>
      </c>
      <c r="B424" s="54" t="s">
        <v>602</v>
      </c>
      <c r="C424" s="31">
        <v>4301020315</v>
      </c>
      <c r="D424" s="389">
        <v>4607091389364</v>
      </c>
      <c r="E424" s="390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610" t="s">
        <v>603</v>
      </c>
      <c r="P424" s="392"/>
      <c r="Q424" s="392"/>
      <c r="R424" s="392"/>
      <c r="S424" s="390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9"/>
      <c r="B425" s="394"/>
      <c r="C425" s="394"/>
      <c r="D425" s="394"/>
      <c r="E425" s="394"/>
      <c r="F425" s="394"/>
      <c r="G425" s="394"/>
      <c r="H425" s="394"/>
      <c r="I425" s="394"/>
      <c r="J425" s="394"/>
      <c r="K425" s="394"/>
      <c r="L425" s="394"/>
      <c r="M425" s="394"/>
      <c r="N425" s="400"/>
      <c r="O425" s="420" t="s">
        <v>70</v>
      </c>
      <c r="P425" s="421"/>
      <c r="Q425" s="421"/>
      <c r="R425" s="421"/>
      <c r="S425" s="421"/>
      <c r="T425" s="421"/>
      <c r="U425" s="422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x14ac:dyDescent="0.2">
      <c r="A426" s="394"/>
      <c r="B426" s="394"/>
      <c r="C426" s="394"/>
      <c r="D426" s="394"/>
      <c r="E426" s="394"/>
      <c r="F426" s="394"/>
      <c r="G426" s="394"/>
      <c r="H426" s="394"/>
      <c r="I426" s="394"/>
      <c r="J426" s="394"/>
      <c r="K426" s="394"/>
      <c r="L426" s="394"/>
      <c r="M426" s="394"/>
      <c r="N426" s="400"/>
      <c r="O426" s="420" t="s">
        <v>70</v>
      </c>
      <c r="P426" s="421"/>
      <c r="Q426" s="421"/>
      <c r="R426" s="421"/>
      <c r="S426" s="421"/>
      <c r="T426" s="421"/>
      <c r="U426" s="422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customHeight="1" x14ac:dyDescent="0.25">
      <c r="A427" s="393" t="s">
        <v>61</v>
      </c>
      <c r="B427" s="394"/>
      <c r="C427" s="394"/>
      <c r="D427" s="394"/>
      <c r="E427" s="394"/>
      <c r="F427" s="394"/>
      <c r="G427" s="394"/>
      <c r="H427" s="394"/>
      <c r="I427" s="394"/>
      <c r="J427" s="394"/>
      <c r="K427" s="394"/>
      <c r="L427" s="394"/>
      <c r="M427" s="394"/>
      <c r="N427" s="394"/>
      <c r="O427" s="394"/>
      <c r="P427" s="394"/>
      <c r="Q427" s="394"/>
      <c r="R427" s="394"/>
      <c r="S427" s="394"/>
      <c r="T427" s="394"/>
      <c r="U427" s="394"/>
      <c r="V427" s="394"/>
      <c r="W427" s="394"/>
      <c r="X427" s="394"/>
      <c r="Y427" s="394"/>
      <c r="Z427" s="378"/>
      <c r="AA427" s="378"/>
    </row>
    <row r="428" spans="1:67" ht="27" customHeight="1" x14ac:dyDescent="0.25">
      <c r="A428" s="54" t="s">
        <v>604</v>
      </c>
      <c r="B428" s="54" t="s">
        <v>605</v>
      </c>
      <c r="C428" s="31">
        <v>4301031324</v>
      </c>
      <c r="D428" s="389">
        <v>4607091389739</v>
      </c>
      <c r="E428" s="390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65</v>
      </c>
      <c r="M428" s="33"/>
      <c r="N428" s="32">
        <v>50</v>
      </c>
      <c r="O428" s="531" t="s">
        <v>606</v>
      </c>
      <c r="P428" s="392"/>
      <c r="Q428" s="392"/>
      <c r="R428" s="392"/>
      <c r="S428" s="390"/>
      <c r="T428" s="34"/>
      <c r="U428" s="34"/>
      <c r="V428" s="35" t="s">
        <v>66</v>
      </c>
      <c r="W428" s="385">
        <v>0</v>
      </c>
      <c r="X428" s="386">
        <f t="shared" ref="X428:X435" si="76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ref="BL428:BL435" si="77">IFERROR(W428*I428/H428,"0")</f>
        <v>0</v>
      </c>
      <c r="BM428" s="64">
        <f t="shared" ref="BM428:BM435" si="78">IFERROR(X428*I428/H428,"0")</f>
        <v>0</v>
      </c>
      <c r="BN428" s="64">
        <f t="shared" ref="BN428:BN435" si="79">IFERROR(1/J428*(W428/H428),"0")</f>
        <v>0</v>
      </c>
      <c r="BO428" s="64">
        <f t="shared" ref="BO428:BO435" si="80">IFERROR(1/J428*(X428/H428),"0")</f>
        <v>0</v>
      </c>
    </row>
    <row r="429" spans="1:67" ht="27" customHeight="1" x14ac:dyDescent="0.25">
      <c r="A429" s="54" t="s">
        <v>604</v>
      </c>
      <c r="B429" s="54" t="s">
        <v>607</v>
      </c>
      <c r="C429" s="31">
        <v>4301031212</v>
      </c>
      <c r="D429" s="389">
        <v>4607091389739</v>
      </c>
      <c r="E429" s="390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2"/>
      <c r="Q429" s="392"/>
      <c r="R429" s="392"/>
      <c r="S429" s="390"/>
      <c r="T429" s="34"/>
      <c r="U429" s="34"/>
      <c r="V429" s="35" t="s">
        <v>66</v>
      </c>
      <c r="W429" s="385">
        <v>0</v>
      </c>
      <c r="X429" s="386">
        <f t="shared" si="76"/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608</v>
      </c>
      <c r="B430" s="54" t="s">
        <v>609</v>
      </c>
      <c r="C430" s="31">
        <v>4301031363</v>
      </c>
      <c r="D430" s="389">
        <v>4607091389425</v>
      </c>
      <c r="E430" s="390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731" t="s">
        <v>610</v>
      </c>
      <c r="P430" s="392"/>
      <c r="Q430" s="392"/>
      <c r="R430" s="392"/>
      <c r="S430" s="390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4301031215</v>
      </c>
      <c r="D431" s="389">
        <v>4680115882911</v>
      </c>
      <c r="E431" s="390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0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613</v>
      </c>
      <c r="B432" s="54" t="s">
        <v>614</v>
      </c>
      <c r="C432" s="31">
        <v>4301031334</v>
      </c>
      <c r="D432" s="389">
        <v>4680115880771</v>
      </c>
      <c r="E432" s="390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50</v>
      </c>
      <c r="O432" s="479" t="s">
        <v>615</v>
      </c>
      <c r="P432" s="392"/>
      <c r="Q432" s="392"/>
      <c r="R432" s="392"/>
      <c r="S432" s="390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613</v>
      </c>
      <c r="B433" s="54" t="s">
        <v>616</v>
      </c>
      <c r="C433" s="31">
        <v>4301031167</v>
      </c>
      <c r="D433" s="389">
        <v>4680115880771</v>
      </c>
      <c r="E433" s="390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2"/>
      <c r="Q433" s="392"/>
      <c r="R433" s="392"/>
      <c r="S433" s="390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617</v>
      </c>
      <c r="B434" s="54" t="s">
        <v>618</v>
      </c>
      <c r="C434" s="31">
        <v>4301031327</v>
      </c>
      <c r="D434" s="389">
        <v>4607091389500</v>
      </c>
      <c r="E434" s="390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413" t="s">
        <v>619</v>
      </c>
      <c r="P434" s="392"/>
      <c r="Q434" s="392"/>
      <c r="R434" s="392"/>
      <c r="S434" s="390"/>
      <c r="T434" s="34"/>
      <c r="U434" s="34"/>
      <c r="V434" s="35" t="s">
        <v>66</v>
      </c>
      <c r="W434" s="385">
        <v>0</v>
      </c>
      <c r="X434" s="386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t="27" customHeight="1" x14ac:dyDescent="0.25">
      <c r="A435" s="54" t="s">
        <v>617</v>
      </c>
      <c r="B435" s="54" t="s">
        <v>620</v>
      </c>
      <c r="C435" s="31">
        <v>4301031173</v>
      </c>
      <c r="D435" s="389">
        <v>4607091389500</v>
      </c>
      <c r="E435" s="390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2"/>
      <c r="Q435" s="392"/>
      <c r="R435" s="392"/>
      <c r="S435" s="390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x14ac:dyDescent="0.2">
      <c r="A436" s="399"/>
      <c r="B436" s="394"/>
      <c r="C436" s="394"/>
      <c r="D436" s="394"/>
      <c r="E436" s="394"/>
      <c r="F436" s="394"/>
      <c r="G436" s="394"/>
      <c r="H436" s="394"/>
      <c r="I436" s="394"/>
      <c r="J436" s="394"/>
      <c r="K436" s="394"/>
      <c r="L436" s="394"/>
      <c r="M436" s="394"/>
      <c r="N436" s="400"/>
      <c r="O436" s="420" t="s">
        <v>70</v>
      </c>
      <c r="P436" s="421"/>
      <c r="Q436" s="421"/>
      <c r="R436" s="421"/>
      <c r="S436" s="421"/>
      <c r="T436" s="421"/>
      <c r="U436" s="422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0</v>
      </c>
      <c r="X436" s="387">
        <f>IFERROR(X428/H428,"0")+IFERROR(X429/H429,"0")+IFERROR(X430/H430,"0")+IFERROR(X431/H431,"0")+IFERROR(X432/H432,"0")+IFERROR(X433/H433,"0")+IFERROR(X434/H434,"0")+IFERROR(X435/H435,"0")</f>
        <v>0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</v>
      </c>
      <c r="Z436" s="388"/>
      <c r="AA436" s="388"/>
    </row>
    <row r="437" spans="1:67" x14ac:dyDescent="0.2">
      <c r="A437" s="394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66</v>
      </c>
      <c r="W437" s="387">
        <f>IFERROR(SUM(W428:W435),"0")</f>
        <v>0</v>
      </c>
      <c r="X437" s="387">
        <f>IFERROR(SUM(X428:X435),"0")</f>
        <v>0</v>
      </c>
      <c r="Y437" s="37"/>
      <c r="Z437" s="388"/>
      <c r="AA437" s="388"/>
    </row>
    <row r="438" spans="1:67" ht="14.25" customHeight="1" x14ac:dyDescent="0.25">
      <c r="A438" s="393" t="s">
        <v>91</v>
      </c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  <c r="X438" s="394"/>
      <c r="Y438" s="394"/>
      <c r="Z438" s="378"/>
      <c r="AA438" s="378"/>
    </row>
    <row r="439" spans="1:67" ht="27" customHeight="1" x14ac:dyDescent="0.25">
      <c r="A439" s="54" t="s">
        <v>621</v>
      </c>
      <c r="B439" s="54" t="s">
        <v>622</v>
      </c>
      <c r="C439" s="31">
        <v>4301032046</v>
      </c>
      <c r="D439" s="389">
        <v>4680115884359</v>
      </c>
      <c r="E439" s="390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42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2"/>
      <c r="Q439" s="392"/>
      <c r="R439" s="392"/>
      <c r="S439" s="390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customHeight="1" x14ac:dyDescent="0.25">
      <c r="A440" s="54" t="s">
        <v>623</v>
      </c>
      <c r="B440" s="54" t="s">
        <v>624</v>
      </c>
      <c r="C440" s="31">
        <v>4301040358</v>
      </c>
      <c r="D440" s="389">
        <v>4680115884571</v>
      </c>
      <c r="E440" s="390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64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2"/>
      <c r="Q440" s="392"/>
      <c r="R440" s="392"/>
      <c r="S440" s="390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9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400"/>
      <c r="O441" s="420" t="s">
        <v>70</v>
      </c>
      <c r="P441" s="421"/>
      <c r="Q441" s="421"/>
      <c r="R441" s="421"/>
      <c r="S441" s="421"/>
      <c r="T441" s="421"/>
      <c r="U441" s="422"/>
      <c r="V441" s="37" t="s">
        <v>71</v>
      </c>
      <c r="W441" s="387">
        <f>IFERROR(W439/H439,"0")+IFERROR(W440/H440,"0")</f>
        <v>0</v>
      </c>
      <c r="X441" s="387">
        <f>IFERROR(X439/H439,"0")+IFERROR(X440/H440,"0")</f>
        <v>0</v>
      </c>
      <c r="Y441" s="387">
        <f>IFERROR(IF(Y439="",0,Y439),"0")+IFERROR(IF(Y440="",0,Y440),"0")</f>
        <v>0</v>
      </c>
      <c r="Z441" s="388"/>
      <c r="AA441" s="388"/>
    </row>
    <row r="442" spans="1:67" x14ac:dyDescent="0.2">
      <c r="A442" s="394"/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66</v>
      </c>
      <c r="W442" s="387">
        <f>IFERROR(SUM(W439:W440),"0")</f>
        <v>0</v>
      </c>
      <c r="X442" s="387">
        <f>IFERROR(SUM(X439:X440),"0")</f>
        <v>0</v>
      </c>
      <c r="Y442" s="37"/>
      <c r="Z442" s="388"/>
      <c r="AA442" s="388"/>
    </row>
    <row r="443" spans="1:67" ht="14.25" customHeight="1" x14ac:dyDescent="0.25">
      <c r="A443" s="393" t="s">
        <v>100</v>
      </c>
      <c r="B443" s="394"/>
      <c r="C443" s="394"/>
      <c r="D443" s="394"/>
      <c r="E443" s="394"/>
      <c r="F443" s="394"/>
      <c r="G443" s="394"/>
      <c r="H443" s="394"/>
      <c r="I443" s="394"/>
      <c r="J443" s="394"/>
      <c r="K443" s="394"/>
      <c r="L443" s="394"/>
      <c r="M443" s="394"/>
      <c r="N443" s="394"/>
      <c r="O443" s="394"/>
      <c r="P443" s="394"/>
      <c r="Q443" s="394"/>
      <c r="R443" s="394"/>
      <c r="S443" s="394"/>
      <c r="T443" s="394"/>
      <c r="U443" s="394"/>
      <c r="V443" s="394"/>
      <c r="W443" s="394"/>
      <c r="X443" s="394"/>
      <c r="Y443" s="394"/>
      <c r="Z443" s="378"/>
      <c r="AA443" s="378"/>
    </row>
    <row r="444" spans="1:67" ht="27" customHeight="1" x14ac:dyDescent="0.25">
      <c r="A444" s="54" t="s">
        <v>625</v>
      </c>
      <c r="B444" s="54" t="s">
        <v>626</v>
      </c>
      <c r="C444" s="31">
        <v>4301170010</v>
      </c>
      <c r="D444" s="389">
        <v>4680115884090</v>
      </c>
      <c r="E444" s="390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45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2"/>
      <c r="Q444" s="392"/>
      <c r="R444" s="392"/>
      <c r="S444" s="390"/>
      <c r="T444" s="34"/>
      <c r="U444" s="34"/>
      <c r="V444" s="35" t="s">
        <v>66</v>
      </c>
      <c r="W444" s="385">
        <v>0</v>
      </c>
      <c r="X444" s="38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9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400"/>
      <c r="O445" s="420" t="s">
        <v>70</v>
      </c>
      <c r="P445" s="421"/>
      <c r="Q445" s="421"/>
      <c r="R445" s="421"/>
      <c r="S445" s="421"/>
      <c r="T445" s="421"/>
      <c r="U445" s="422"/>
      <c r="V445" s="37" t="s">
        <v>71</v>
      </c>
      <c r="W445" s="387">
        <f>IFERROR(W444/H444,"0")</f>
        <v>0</v>
      </c>
      <c r="X445" s="387">
        <f>IFERROR(X444/H444,"0")</f>
        <v>0</v>
      </c>
      <c r="Y445" s="387">
        <f>IFERROR(IF(Y444="",0,Y444),"0")</f>
        <v>0</v>
      </c>
      <c r="Z445" s="388"/>
      <c r="AA445" s="388"/>
    </row>
    <row r="446" spans="1:67" x14ac:dyDescent="0.2">
      <c r="A446" s="394"/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66</v>
      </c>
      <c r="W446" s="387">
        <f>IFERROR(SUM(W444:W444),"0")</f>
        <v>0</v>
      </c>
      <c r="X446" s="387">
        <f>IFERROR(SUM(X444:X444),"0")</f>
        <v>0</v>
      </c>
      <c r="Y446" s="37"/>
      <c r="Z446" s="388"/>
      <c r="AA446" s="388"/>
    </row>
    <row r="447" spans="1:67" ht="14.25" customHeight="1" x14ac:dyDescent="0.25">
      <c r="A447" s="393" t="s">
        <v>627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78"/>
      <c r="AA447" s="378"/>
    </row>
    <row r="448" spans="1:67" ht="27" customHeight="1" x14ac:dyDescent="0.25">
      <c r="A448" s="54" t="s">
        <v>628</v>
      </c>
      <c r="B448" s="54" t="s">
        <v>629</v>
      </c>
      <c r="C448" s="31">
        <v>4301040357</v>
      </c>
      <c r="D448" s="389">
        <v>4680115884564</v>
      </c>
      <c r="E448" s="390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66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2"/>
      <c r="Q448" s="392"/>
      <c r="R448" s="392"/>
      <c r="S448" s="390"/>
      <c r="T448" s="34"/>
      <c r="U448" s="34"/>
      <c r="V448" s="35" t="s">
        <v>66</v>
      </c>
      <c r="W448" s="385">
        <v>0</v>
      </c>
      <c r="X448" s="38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399"/>
      <c r="B449" s="394"/>
      <c r="C449" s="394"/>
      <c r="D449" s="394"/>
      <c r="E449" s="394"/>
      <c r="F449" s="394"/>
      <c r="G449" s="394"/>
      <c r="H449" s="394"/>
      <c r="I449" s="394"/>
      <c r="J449" s="394"/>
      <c r="K449" s="394"/>
      <c r="L449" s="394"/>
      <c r="M449" s="394"/>
      <c r="N449" s="400"/>
      <c r="O449" s="420" t="s">
        <v>70</v>
      </c>
      <c r="P449" s="421"/>
      <c r="Q449" s="421"/>
      <c r="R449" s="421"/>
      <c r="S449" s="421"/>
      <c r="T449" s="421"/>
      <c r="U449" s="422"/>
      <c r="V449" s="37" t="s">
        <v>71</v>
      </c>
      <c r="W449" s="387">
        <f>IFERROR(W448/H448,"0")</f>
        <v>0</v>
      </c>
      <c r="X449" s="387">
        <f>IFERROR(X448/H448,"0")</f>
        <v>0</v>
      </c>
      <c r="Y449" s="387">
        <f>IFERROR(IF(Y448="",0,Y448),"0")</f>
        <v>0</v>
      </c>
      <c r="Z449" s="388"/>
      <c r="AA449" s="388"/>
    </row>
    <row r="450" spans="1:67" x14ac:dyDescent="0.2">
      <c r="A450" s="394"/>
      <c r="B450" s="394"/>
      <c r="C450" s="394"/>
      <c r="D450" s="394"/>
      <c r="E450" s="394"/>
      <c r="F450" s="394"/>
      <c r="G450" s="394"/>
      <c r="H450" s="394"/>
      <c r="I450" s="394"/>
      <c r="J450" s="394"/>
      <c r="K450" s="394"/>
      <c r="L450" s="394"/>
      <c r="M450" s="394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66</v>
      </c>
      <c r="W450" s="387">
        <f>IFERROR(SUM(W448:W448),"0")</f>
        <v>0</v>
      </c>
      <c r="X450" s="387">
        <f>IFERROR(SUM(X448:X448),"0")</f>
        <v>0</v>
      </c>
      <c r="Y450" s="37"/>
      <c r="Z450" s="388"/>
      <c r="AA450" s="388"/>
    </row>
    <row r="451" spans="1:67" ht="16.5" customHeight="1" x14ac:dyDescent="0.25">
      <c r="A451" s="457" t="s">
        <v>630</v>
      </c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4"/>
      <c r="P451" s="394"/>
      <c r="Q451" s="394"/>
      <c r="R451" s="394"/>
      <c r="S451" s="394"/>
      <c r="T451" s="394"/>
      <c r="U451" s="394"/>
      <c r="V451" s="394"/>
      <c r="W451" s="394"/>
      <c r="X451" s="394"/>
      <c r="Y451" s="394"/>
      <c r="Z451" s="379"/>
      <c r="AA451" s="379"/>
    </row>
    <row r="452" spans="1:67" ht="14.25" customHeight="1" x14ac:dyDescent="0.25">
      <c r="A452" s="393" t="s">
        <v>61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78"/>
      <c r="AA452" s="378"/>
    </row>
    <row r="453" spans="1:67" ht="27" customHeight="1" x14ac:dyDescent="0.25">
      <c r="A453" s="54" t="s">
        <v>631</v>
      </c>
      <c r="B453" s="54" t="s">
        <v>632</v>
      </c>
      <c r="C453" s="31">
        <v>4301031294</v>
      </c>
      <c r="D453" s="389">
        <v>4680115885189</v>
      </c>
      <c r="E453" s="390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2"/>
      <c r="Q453" s="392"/>
      <c r="R453" s="392"/>
      <c r="S453" s="390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4301031293</v>
      </c>
      <c r="D454" s="389">
        <v>4680115885172</v>
      </c>
      <c r="E454" s="390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2"/>
      <c r="Q454" s="392"/>
      <c r="R454" s="392"/>
      <c r="S454" s="390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635</v>
      </c>
      <c r="B455" s="54" t="s">
        <v>636</v>
      </c>
      <c r="C455" s="31">
        <v>4301031291</v>
      </c>
      <c r="D455" s="389">
        <v>4680115885110</v>
      </c>
      <c r="E455" s="390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2"/>
      <c r="Q455" s="392"/>
      <c r="R455" s="392"/>
      <c r="S455" s="390"/>
      <c r="T455" s="34"/>
      <c r="U455" s="34"/>
      <c r="V455" s="35" t="s">
        <v>66</v>
      </c>
      <c r="W455" s="385">
        <v>0</v>
      </c>
      <c r="X455" s="386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4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9"/>
      <c r="B456" s="394"/>
      <c r="C456" s="394"/>
      <c r="D456" s="394"/>
      <c r="E456" s="394"/>
      <c r="F456" s="394"/>
      <c r="G456" s="394"/>
      <c r="H456" s="394"/>
      <c r="I456" s="394"/>
      <c r="J456" s="394"/>
      <c r="K456" s="394"/>
      <c r="L456" s="394"/>
      <c r="M456" s="394"/>
      <c r="N456" s="400"/>
      <c r="O456" s="420" t="s">
        <v>70</v>
      </c>
      <c r="P456" s="421"/>
      <c r="Q456" s="421"/>
      <c r="R456" s="421"/>
      <c r="S456" s="421"/>
      <c r="T456" s="421"/>
      <c r="U456" s="422"/>
      <c r="V456" s="37" t="s">
        <v>71</v>
      </c>
      <c r="W456" s="387">
        <f>IFERROR(W453/H453,"0")+IFERROR(W454/H454,"0")+IFERROR(W455/H455,"0")</f>
        <v>0</v>
      </c>
      <c r="X456" s="387">
        <f>IFERROR(X453/H453,"0")+IFERROR(X454/H454,"0")+IFERROR(X455/H455,"0")</f>
        <v>0</v>
      </c>
      <c r="Y456" s="387">
        <f>IFERROR(IF(Y453="",0,Y453),"0")+IFERROR(IF(Y454="",0,Y454),"0")+IFERROR(IF(Y455="",0,Y455),"0")</f>
        <v>0</v>
      </c>
      <c r="Z456" s="388"/>
      <c r="AA456" s="388"/>
    </row>
    <row r="457" spans="1:67" x14ac:dyDescent="0.2">
      <c r="A457" s="394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66</v>
      </c>
      <c r="W457" s="387">
        <f>IFERROR(SUM(W453:W455),"0")</f>
        <v>0</v>
      </c>
      <c r="X457" s="387">
        <f>IFERROR(SUM(X453:X455),"0")</f>
        <v>0</v>
      </c>
      <c r="Y457" s="37"/>
      <c r="Z457" s="388"/>
      <c r="AA457" s="388"/>
    </row>
    <row r="458" spans="1:67" ht="16.5" customHeight="1" x14ac:dyDescent="0.25">
      <c r="A458" s="457" t="s">
        <v>637</v>
      </c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4"/>
      <c r="P458" s="394"/>
      <c r="Q458" s="394"/>
      <c r="R458" s="394"/>
      <c r="S458" s="394"/>
      <c r="T458" s="394"/>
      <c r="U458" s="394"/>
      <c r="V458" s="394"/>
      <c r="W458" s="394"/>
      <c r="X458" s="394"/>
      <c r="Y458" s="394"/>
      <c r="Z458" s="379"/>
      <c r="AA458" s="379"/>
    </row>
    <row r="459" spans="1:67" ht="14.25" customHeight="1" x14ac:dyDescent="0.25">
      <c r="A459" s="393" t="s">
        <v>61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78"/>
      <c r="AA459" s="378"/>
    </row>
    <row r="460" spans="1:67" ht="27" customHeight="1" x14ac:dyDescent="0.25">
      <c r="A460" s="54" t="s">
        <v>638</v>
      </c>
      <c r="B460" s="54" t="s">
        <v>639</v>
      </c>
      <c r="C460" s="31">
        <v>4301031365</v>
      </c>
      <c r="D460" s="389">
        <v>4680115885738</v>
      </c>
      <c r="E460" s="390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8" t="s">
        <v>640</v>
      </c>
      <c r="P460" s="392"/>
      <c r="Q460" s="392"/>
      <c r="R460" s="392"/>
      <c r="S460" s="390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641</v>
      </c>
      <c r="B461" s="54" t="s">
        <v>642</v>
      </c>
      <c r="C461" s="31">
        <v>4301031261</v>
      </c>
      <c r="D461" s="389">
        <v>4680115885103</v>
      </c>
      <c r="E461" s="390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2"/>
      <c r="Q461" s="392"/>
      <c r="R461" s="392"/>
      <c r="S461" s="390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9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x14ac:dyDescent="0.2">
      <c r="A463" s="394"/>
      <c r="B463" s="394"/>
      <c r="C463" s="394"/>
      <c r="D463" s="394"/>
      <c r="E463" s="394"/>
      <c r="F463" s="394"/>
      <c r="G463" s="394"/>
      <c r="H463" s="394"/>
      <c r="I463" s="394"/>
      <c r="J463" s="394"/>
      <c r="K463" s="394"/>
      <c r="L463" s="394"/>
      <c r="M463" s="394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customHeight="1" x14ac:dyDescent="0.25">
      <c r="A464" s="393" t="s">
        <v>215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78"/>
      <c r="AA464" s="378"/>
    </row>
    <row r="465" spans="1:67" ht="27" customHeight="1" x14ac:dyDescent="0.25">
      <c r="A465" s="54" t="s">
        <v>643</v>
      </c>
      <c r="B465" s="54" t="s">
        <v>644</v>
      </c>
      <c r="C465" s="31">
        <v>4301060412</v>
      </c>
      <c r="D465" s="389">
        <v>4680115885509</v>
      </c>
      <c r="E465" s="390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6" t="s">
        <v>645</v>
      </c>
      <c r="P465" s="392"/>
      <c r="Q465" s="392"/>
      <c r="R465" s="392"/>
      <c r="S465" s="390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9"/>
      <c r="B466" s="394"/>
      <c r="C466" s="394"/>
      <c r="D466" s="394"/>
      <c r="E466" s="394"/>
      <c r="F466" s="394"/>
      <c r="G466" s="394"/>
      <c r="H466" s="394"/>
      <c r="I466" s="394"/>
      <c r="J466" s="394"/>
      <c r="K466" s="394"/>
      <c r="L466" s="394"/>
      <c r="M466" s="394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x14ac:dyDescent="0.2">
      <c r="A467" s="394"/>
      <c r="B467" s="394"/>
      <c r="C467" s="394"/>
      <c r="D467" s="394"/>
      <c r="E467" s="394"/>
      <c r="F467" s="394"/>
      <c r="G467" s="394"/>
      <c r="H467" s="394"/>
      <c r="I467" s="394"/>
      <c r="J467" s="394"/>
      <c r="K467" s="394"/>
      <c r="L467" s="394"/>
      <c r="M467" s="394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customHeight="1" x14ac:dyDescent="0.2">
      <c r="A468" s="403" t="s">
        <v>646</v>
      </c>
      <c r="B468" s="404"/>
      <c r="C468" s="404"/>
      <c r="D468" s="404"/>
      <c r="E468" s="404"/>
      <c r="F468" s="404"/>
      <c r="G468" s="404"/>
      <c r="H468" s="404"/>
      <c r="I468" s="404"/>
      <c r="J468" s="404"/>
      <c r="K468" s="404"/>
      <c r="L468" s="404"/>
      <c r="M468" s="404"/>
      <c r="N468" s="404"/>
      <c r="O468" s="404"/>
      <c r="P468" s="404"/>
      <c r="Q468" s="404"/>
      <c r="R468" s="404"/>
      <c r="S468" s="404"/>
      <c r="T468" s="404"/>
      <c r="U468" s="404"/>
      <c r="V468" s="404"/>
      <c r="W468" s="404"/>
      <c r="X468" s="404"/>
      <c r="Y468" s="404"/>
      <c r="Z468" s="48"/>
      <c r="AA468" s="48"/>
    </row>
    <row r="469" spans="1:67" ht="16.5" customHeight="1" x14ac:dyDescent="0.25">
      <c r="A469" s="457" t="s">
        <v>646</v>
      </c>
      <c r="B469" s="394"/>
      <c r="C469" s="394"/>
      <c r="D469" s="394"/>
      <c r="E469" s="394"/>
      <c r="F469" s="394"/>
      <c r="G469" s="394"/>
      <c r="H469" s="394"/>
      <c r="I469" s="394"/>
      <c r="J469" s="394"/>
      <c r="K469" s="394"/>
      <c r="L469" s="394"/>
      <c r="M469" s="394"/>
      <c r="N469" s="394"/>
      <c r="O469" s="394"/>
      <c r="P469" s="394"/>
      <c r="Q469" s="394"/>
      <c r="R469" s="394"/>
      <c r="S469" s="394"/>
      <c r="T469" s="394"/>
      <c r="U469" s="394"/>
      <c r="V469" s="394"/>
      <c r="W469" s="394"/>
      <c r="X469" s="394"/>
      <c r="Y469" s="394"/>
      <c r="Z469" s="379"/>
      <c r="AA469" s="379"/>
    </row>
    <row r="470" spans="1:67" ht="14.25" customHeight="1" x14ac:dyDescent="0.25">
      <c r="A470" s="393" t="s">
        <v>113</v>
      </c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  <c r="X470" s="394"/>
      <c r="Y470" s="394"/>
      <c r="Z470" s="378"/>
      <c r="AA470" s="378"/>
    </row>
    <row r="471" spans="1:67" ht="27" customHeight="1" x14ac:dyDescent="0.25">
      <c r="A471" s="54" t="s">
        <v>647</v>
      </c>
      <c r="B471" s="54" t="s">
        <v>648</v>
      </c>
      <c r="C471" s="31">
        <v>4301011795</v>
      </c>
      <c r="D471" s="389">
        <v>4607091389067</v>
      </c>
      <c r="E471" s="390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2"/>
      <c r="Q471" s="392"/>
      <c r="R471" s="392"/>
      <c r="S471" s="390"/>
      <c r="T471" s="34"/>
      <c r="U471" s="34"/>
      <c r="V471" s="35" t="s">
        <v>66</v>
      </c>
      <c r="W471" s="385">
        <v>0</v>
      </c>
      <c r="X471" s="386">
        <f t="shared" ref="X471:X481" si="82">IFERROR(IF(W471="",0,CEILING((W471/$H471),1)*$H471),"")</f>
        <v>0</v>
      </c>
      <c r="Y471" s="36" t="str">
        <f t="shared" ref="Y471:Y477" si="83">IFERROR(IF(X471=0,"",ROUNDUP(X471/H471,0)*0.01196),"")</f>
        <v/>
      </c>
      <c r="Z471" s="56"/>
      <c r="AA471" s="57"/>
      <c r="AE471" s="64"/>
      <c r="BB471" s="328" t="s">
        <v>1</v>
      </c>
      <c r="BL471" s="64">
        <f t="shared" ref="BL471:BL481" si="84">IFERROR(W471*I471/H471,"0")</f>
        <v>0</v>
      </c>
      <c r="BM471" s="64">
        <f t="shared" ref="BM471:BM481" si="85">IFERROR(X471*I471/H471,"0")</f>
        <v>0</v>
      </c>
      <c r="BN471" s="64">
        <f t="shared" ref="BN471:BN481" si="86">IFERROR(1/J471*(W471/H471),"0")</f>
        <v>0</v>
      </c>
      <c r="BO471" s="64">
        <f t="shared" ref="BO471:BO481" si="87">IFERROR(1/J471*(X471/H471),"0")</f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89">
        <v>4607091383522</v>
      </c>
      <c r="E472" s="390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2"/>
      <c r="Q472" s="392"/>
      <c r="R472" s="392"/>
      <c r="S472" s="390"/>
      <c r="T472" s="34"/>
      <c r="U472" s="34"/>
      <c r="V472" s="35" t="s">
        <v>66</v>
      </c>
      <c r="W472" s="385">
        <v>7000</v>
      </c>
      <c r="X472" s="386">
        <f t="shared" si="82"/>
        <v>7001.2800000000007</v>
      </c>
      <c r="Y472" s="36">
        <f t="shared" si="83"/>
        <v>15.85896</v>
      </c>
      <c r="Z472" s="56"/>
      <c r="AA472" s="57"/>
      <c r="AE472" s="64"/>
      <c r="BB472" s="329" t="s">
        <v>1</v>
      </c>
      <c r="BL472" s="64">
        <f t="shared" si="84"/>
        <v>7477.272727272727</v>
      </c>
      <c r="BM472" s="64">
        <f t="shared" si="85"/>
        <v>7478.6399999999994</v>
      </c>
      <c r="BN472" s="64">
        <f t="shared" si="86"/>
        <v>12.747668997668999</v>
      </c>
      <c r="BO472" s="64">
        <f t="shared" si="87"/>
        <v>12.75</v>
      </c>
    </row>
    <row r="473" spans="1:67" ht="27" customHeight="1" x14ac:dyDescent="0.25">
      <c r="A473" s="54" t="s">
        <v>651</v>
      </c>
      <c r="B473" s="54" t="s">
        <v>652</v>
      </c>
      <c r="C473" s="31">
        <v>4301011376</v>
      </c>
      <c r="D473" s="389">
        <v>4680115885226</v>
      </c>
      <c r="E473" s="390"/>
      <c r="F473" s="384">
        <v>0.85</v>
      </c>
      <c r="G473" s="32">
        <v>6</v>
      </c>
      <c r="H473" s="384">
        <v>5.0999999999999996</v>
      </c>
      <c r="I473" s="384">
        <v>5.46</v>
      </c>
      <c r="J473" s="32">
        <v>104</v>
      </c>
      <c r="K473" s="32" t="s">
        <v>108</v>
      </c>
      <c r="L473" s="33" t="s">
        <v>128</v>
      </c>
      <c r="M473" s="33"/>
      <c r="N473" s="32">
        <v>60</v>
      </c>
      <c r="O473" s="51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2"/>
      <c r="Q473" s="392"/>
      <c r="R473" s="392"/>
      <c r="S473" s="390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customHeight="1" x14ac:dyDescent="0.25">
      <c r="A474" s="54" t="s">
        <v>653</v>
      </c>
      <c r="B474" s="54" t="s">
        <v>654</v>
      </c>
      <c r="C474" s="31">
        <v>4301011961</v>
      </c>
      <c r="D474" s="389">
        <v>4680115885271</v>
      </c>
      <c r="E474" s="390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9" t="s">
        <v>655</v>
      </c>
      <c r="P474" s="392"/>
      <c r="Q474" s="392"/>
      <c r="R474" s="392"/>
      <c r="S474" s="390"/>
      <c r="T474" s="34"/>
      <c r="U474" s="34"/>
      <c r="V474" s="35" t="s">
        <v>66</v>
      </c>
      <c r="W474" s="385">
        <v>0</v>
      </c>
      <c r="X474" s="386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16.5" customHeight="1" x14ac:dyDescent="0.25">
      <c r="A475" s="54" t="s">
        <v>656</v>
      </c>
      <c r="B475" s="54" t="s">
        <v>657</v>
      </c>
      <c r="C475" s="31">
        <v>4301011774</v>
      </c>
      <c r="D475" s="389">
        <v>4680115884502</v>
      </c>
      <c r="E475" s="390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2"/>
      <c r="Q475" s="392"/>
      <c r="R475" s="392"/>
      <c r="S475" s="390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customHeight="1" x14ac:dyDescent="0.25">
      <c r="A476" s="54" t="s">
        <v>658</v>
      </c>
      <c r="B476" s="54" t="s">
        <v>659</v>
      </c>
      <c r="C476" s="31">
        <v>4301011771</v>
      </c>
      <c r="D476" s="389">
        <v>4607091389104</v>
      </c>
      <c r="E476" s="390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5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2"/>
      <c r="Q476" s="392"/>
      <c r="R476" s="392"/>
      <c r="S476" s="390"/>
      <c r="T476" s="34"/>
      <c r="U476" s="34"/>
      <c r="V476" s="35" t="s">
        <v>66</v>
      </c>
      <c r="W476" s="385">
        <v>0</v>
      </c>
      <c r="X476" s="386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16.5" customHeight="1" x14ac:dyDescent="0.25">
      <c r="A477" s="54" t="s">
        <v>660</v>
      </c>
      <c r="B477" s="54" t="s">
        <v>661</v>
      </c>
      <c r="C477" s="31">
        <v>4301011799</v>
      </c>
      <c r="D477" s="389">
        <v>4680115884519</v>
      </c>
      <c r="E477" s="390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6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2"/>
      <c r="Q477" s="392"/>
      <c r="R477" s="392"/>
      <c r="S477" s="390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4301011778</v>
      </c>
      <c r="D478" s="389">
        <v>4680115880603</v>
      </c>
      <c r="E478" s="390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2"/>
      <c r="Q478" s="392"/>
      <c r="R478" s="392"/>
      <c r="S478" s="390"/>
      <c r="T478" s="34"/>
      <c r="U478" s="34"/>
      <c r="V478" s="35" t="s">
        <v>66</v>
      </c>
      <c r="W478" s="385">
        <v>0</v>
      </c>
      <c r="X478" s="386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664</v>
      </c>
      <c r="B479" s="54" t="s">
        <v>665</v>
      </c>
      <c r="C479" s="31">
        <v>4301011959</v>
      </c>
      <c r="D479" s="389">
        <v>4680115882782</v>
      </c>
      <c r="E479" s="390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69" t="s">
        <v>666</v>
      </c>
      <c r="P479" s="392"/>
      <c r="Q479" s="392"/>
      <c r="R479" s="392"/>
      <c r="S479" s="390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4301011190</v>
      </c>
      <c r="D480" s="389">
        <v>4607091389098</v>
      </c>
      <c r="E480" s="390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7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2"/>
      <c r="Q480" s="392"/>
      <c r="R480" s="392"/>
      <c r="S480" s="390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customHeight="1" x14ac:dyDescent="0.25">
      <c r="A481" s="54" t="s">
        <v>669</v>
      </c>
      <c r="B481" s="54" t="s">
        <v>670</v>
      </c>
      <c r="C481" s="31">
        <v>4301011784</v>
      </c>
      <c r="D481" s="389">
        <v>4607091389982</v>
      </c>
      <c r="E481" s="390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5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2"/>
      <c r="Q481" s="392"/>
      <c r="R481" s="392"/>
      <c r="S481" s="390"/>
      <c r="T481" s="34"/>
      <c r="U481" s="34"/>
      <c r="V481" s="35" t="s">
        <v>66</v>
      </c>
      <c r="W481" s="385">
        <v>0</v>
      </c>
      <c r="X481" s="386">
        <f t="shared" si="82"/>
        <v>0</v>
      </c>
      <c r="Y481" s="36" t="str">
        <f>IFERROR(IF(X481=0,"",ROUNDUP(X481/H481,0)*0.00937),"")</f>
        <v/>
      </c>
      <c r="Z481" s="56"/>
      <c r="AA481" s="57"/>
      <c r="AE481" s="64"/>
      <c r="BB481" s="338" t="s">
        <v>1</v>
      </c>
      <c r="BL481" s="64">
        <f t="shared" si="84"/>
        <v>0</v>
      </c>
      <c r="BM481" s="64">
        <f t="shared" si="85"/>
        <v>0</v>
      </c>
      <c r="BN481" s="64">
        <f t="shared" si="86"/>
        <v>0</v>
      </c>
      <c r="BO481" s="64">
        <f t="shared" si="87"/>
        <v>0</v>
      </c>
    </row>
    <row r="482" spans="1:67" x14ac:dyDescent="0.2">
      <c r="A482" s="399"/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400"/>
      <c r="O482" s="420" t="s">
        <v>70</v>
      </c>
      <c r="P482" s="421"/>
      <c r="Q482" s="421"/>
      <c r="R482" s="421"/>
      <c r="S482" s="421"/>
      <c r="T482" s="421"/>
      <c r="U482" s="422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1325.7575757575758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1326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15.85896</v>
      </c>
      <c r="Z482" s="388"/>
      <c r="AA482" s="388"/>
    </row>
    <row r="483" spans="1:67" x14ac:dyDescent="0.2">
      <c r="A483" s="394"/>
      <c r="B483" s="394"/>
      <c r="C483" s="394"/>
      <c r="D483" s="394"/>
      <c r="E483" s="394"/>
      <c r="F483" s="394"/>
      <c r="G483" s="394"/>
      <c r="H483" s="394"/>
      <c r="I483" s="394"/>
      <c r="J483" s="394"/>
      <c r="K483" s="394"/>
      <c r="L483" s="394"/>
      <c r="M483" s="394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66</v>
      </c>
      <c r="W483" s="387">
        <f>IFERROR(SUM(W471:W481),"0")</f>
        <v>7000</v>
      </c>
      <c r="X483" s="387">
        <f>IFERROR(SUM(X471:X481),"0")</f>
        <v>7001.2800000000007</v>
      </c>
      <c r="Y483" s="37"/>
      <c r="Z483" s="388"/>
      <c r="AA483" s="388"/>
    </row>
    <row r="484" spans="1:67" ht="14.25" customHeight="1" x14ac:dyDescent="0.25">
      <c r="A484" s="393" t="s">
        <v>105</v>
      </c>
      <c r="B484" s="394"/>
      <c r="C484" s="394"/>
      <c r="D484" s="394"/>
      <c r="E484" s="394"/>
      <c r="F484" s="394"/>
      <c r="G484" s="394"/>
      <c r="H484" s="394"/>
      <c r="I484" s="394"/>
      <c r="J484" s="394"/>
      <c r="K484" s="394"/>
      <c r="L484" s="394"/>
      <c r="M484" s="394"/>
      <c r="N484" s="394"/>
      <c r="O484" s="394"/>
      <c r="P484" s="394"/>
      <c r="Q484" s="394"/>
      <c r="R484" s="394"/>
      <c r="S484" s="394"/>
      <c r="T484" s="394"/>
      <c r="U484" s="394"/>
      <c r="V484" s="394"/>
      <c r="W484" s="394"/>
      <c r="X484" s="394"/>
      <c r="Y484" s="394"/>
      <c r="Z484" s="378"/>
      <c r="AA484" s="378"/>
    </row>
    <row r="485" spans="1:67" ht="16.5" customHeight="1" x14ac:dyDescent="0.25">
      <c r="A485" s="54" t="s">
        <v>671</v>
      </c>
      <c r="B485" s="54" t="s">
        <v>672</v>
      </c>
      <c r="C485" s="31">
        <v>4301020222</v>
      </c>
      <c r="D485" s="389">
        <v>4607091388930</v>
      </c>
      <c r="E485" s="390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5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2"/>
      <c r="Q485" s="392"/>
      <c r="R485" s="392"/>
      <c r="S485" s="390"/>
      <c r="T485" s="34"/>
      <c r="U485" s="34"/>
      <c r="V485" s="35" t="s">
        <v>66</v>
      </c>
      <c r="W485" s="385">
        <v>0</v>
      </c>
      <c r="X485" s="386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673</v>
      </c>
      <c r="B486" s="54" t="s">
        <v>674</v>
      </c>
      <c r="C486" s="31">
        <v>4301020206</v>
      </c>
      <c r="D486" s="389">
        <v>4680115880054</v>
      </c>
      <c r="E486" s="390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7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2"/>
      <c r="Q486" s="392"/>
      <c r="R486" s="392"/>
      <c r="S486" s="390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399"/>
      <c r="B487" s="394"/>
      <c r="C487" s="394"/>
      <c r="D487" s="394"/>
      <c r="E487" s="394"/>
      <c r="F487" s="394"/>
      <c r="G487" s="394"/>
      <c r="H487" s="394"/>
      <c r="I487" s="394"/>
      <c r="J487" s="394"/>
      <c r="K487" s="394"/>
      <c r="L487" s="394"/>
      <c r="M487" s="394"/>
      <c r="N487" s="400"/>
      <c r="O487" s="420" t="s">
        <v>70</v>
      </c>
      <c r="P487" s="421"/>
      <c r="Q487" s="421"/>
      <c r="R487" s="421"/>
      <c r="S487" s="421"/>
      <c r="T487" s="421"/>
      <c r="U487" s="422"/>
      <c r="V487" s="37" t="s">
        <v>71</v>
      </c>
      <c r="W487" s="387">
        <f>IFERROR(W485/H485,"0")+IFERROR(W486/H486,"0")</f>
        <v>0</v>
      </c>
      <c r="X487" s="387">
        <f>IFERROR(X485/H485,"0")+IFERROR(X486/H486,"0")</f>
        <v>0</v>
      </c>
      <c r="Y487" s="387">
        <f>IFERROR(IF(Y485="",0,Y485),"0")+IFERROR(IF(Y486="",0,Y486),"0")</f>
        <v>0</v>
      </c>
      <c r="Z487" s="388"/>
      <c r="AA487" s="388"/>
    </row>
    <row r="488" spans="1:67" x14ac:dyDescent="0.2">
      <c r="A488" s="394"/>
      <c r="B488" s="394"/>
      <c r="C488" s="394"/>
      <c r="D488" s="394"/>
      <c r="E488" s="394"/>
      <c r="F488" s="394"/>
      <c r="G488" s="394"/>
      <c r="H488" s="394"/>
      <c r="I488" s="394"/>
      <c r="J488" s="394"/>
      <c r="K488" s="394"/>
      <c r="L488" s="394"/>
      <c r="M488" s="394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66</v>
      </c>
      <c r="W488" s="387">
        <f>IFERROR(SUM(W485:W486),"0")</f>
        <v>0</v>
      </c>
      <c r="X488" s="387">
        <f>IFERROR(SUM(X485:X486),"0")</f>
        <v>0</v>
      </c>
      <c r="Y488" s="37"/>
      <c r="Z488" s="388"/>
      <c r="AA488" s="388"/>
    </row>
    <row r="489" spans="1:67" ht="14.25" customHeight="1" x14ac:dyDescent="0.25">
      <c r="A489" s="393" t="s">
        <v>61</v>
      </c>
      <c r="B489" s="394"/>
      <c r="C489" s="394"/>
      <c r="D489" s="394"/>
      <c r="E489" s="394"/>
      <c r="F489" s="394"/>
      <c r="G489" s="394"/>
      <c r="H489" s="394"/>
      <c r="I489" s="394"/>
      <c r="J489" s="394"/>
      <c r="K489" s="394"/>
      <c r="L489" s="394"/>
      <c r="M489" s="394"/>
      <c r="N489" s="394"/>
      <c r="O489" s="394"/>
      <c r="P489" s="394"/>
      <c r="Q489" s="394"/>
      <c r="R489" s="394"/>
      <c r="S489" s="394"/>
      <c r="T489" s="394"/>
      <c r="U489" s="394"/>
      <c r="V489" s="394"/>
      <c r="W489" s="394"/>
      <c r="X489" s="394"/>
      <c r="Y489" s="394"/>
      <c r="Z489" s="378"/>
      <c r="AA489" s="378"/>
    </row>
    <row r="490" spans="1:67" ht="27" customHeight="1" x14ac:dyDescent="0.25">
      <c r="A490" s="54" t="s">
        <v>675</v>
      </c>
      <c r="B490" s="54" t="s">
        <v>676</v>
      </c>
      <c r="C490" s="31">
        <v>4301031252</v>
      </c>
      <c r="D490" s="389">
        <v>4680115883116</v>
      </c>
      <c r="E490" s="390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7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2"/>
      <c r="Q490" s="392"/>
      <c r="R490" s="392"/>
      <c r="S490" s="390"/>
      <c r="T490" s="34"/>
      <c r="U490" s="34"/>
      <c r="V490" s="35" t="s">
        <v>66</v>
      </c>
      <c r="W490" s="385">
        <v>0</v>
      </c>
      <c r="X490" s="386">
        <f t="shared" ref="X490:X495" si="88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495" si="89">IFERROR(W490*I490/H490,"0")</f>
        <v>0</v>
      </c>
      <c r="BM490" s="64">
        <f t="shared" ref="BM490:BM495" si="90">IFERROR(X490*I490/H490,"0")</f>
        <v>0</v>
      </c>
      <c r="BN490" s="64">
        <f t="shared" ref="BN490:BN495" si="91">IFERROR(1/J490*(W490/H490),"0")</f>
        <v>0</v>
      </c>
      <c r="BO490" s="64">
        <f t="shared" ref="BO490:BO495" si="92">IFERROR(1/J490*(X490/H490),"0")</f>
        <v>0</v>
      </c>
    </row>
    <row r="491" spans="1:67" ht="27" customHeight="1" x14ac:dyDescent="0.25">
      <c r="A491" s="54" t="s">
        <v>677</v>
      </c>
      <c r="B491" s="54" t="s">
        <v>678</v>
      </c>
      <c r="C491" s="31">
        <v>4301031248</v>
      </c>
      <c r="D491" s="389">
        <v>4680115883093</v>
      </c>
      <c r="E491" s="390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2"/>
      <c r="Q491" s="392"/>
      <c r="R491" s="392"/>
      <c r="S491" s="390"/>
      <c r="T491" s="34"/>
      <c r="U491" s="34"/>
      <c r="V491" s="35" t="s">
        <v>66</v>
      </c>
      <c r="W491" s="385">
        <v>0</v>
      </c>
      <c r="X491" s="386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customHeight="1" x14ac:dyDescent="0.25">
      <c r="A492" s="54" t="s">
        <v>679</v>
      </c>
      <c r="B492" s="54" t="s">
        <v>680</v>
      </c>
      <c r="C492" s="31">
        <v>4301031250</v>
      </c>
      <c r="D492" s="389">
        <v>4680115883109</v>
      </c>
      <c r="E492" s="390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2"/>
      <c r="Q492" s="392"/>
      <c r="R492" s="392"/>
      <c r="S492" s="390"/>
      <c r="T492" s="34"/>
      <c r="U492" s="34"/>
      <c r="V492" s="35" t="s">
        <v>66</v>
      </c>
      <c r="W492" s="385">
        <v>0</v>
      </c>
      <c r="X492" s="386">
        <f t="shared" si="88"/>
        <v>0</v>
      </c>
      <c r="Y492" s="36" t="str">
        <f>IFERROR(IF(X492=0,"",ROUNDUP(X492/H492,0)*0.01196),"")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customHeight="1" x14ac:dyDescent="0.25">
      <c r="A493" s="54" t="s">
        <v>681</v>
      </c>
      <c r="B493" s="54" t="s">
        <v>682</v>
      </c>
      <c r="C493" s="31">
        <v>4301031249</v>
      </c>
      <c r="D493" s="389">
        <v>4680115882072</v>
      </c>
      <c r="E493" s="390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7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2"/>
      <c r="Q493" s="392"/>
      <c r="R493" s="392"/>
      <c r="S493" s="390"/>
      <c r="T493" s="34"/>
      <c r="U493" s="34"/>
      <c r="V493" s="35" t="s">
        <v>66</v>
      </c>
      <c r="W493" s="385">
        <v>0</v>
      </c>
      <c r="X493" s="386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4301031251</v>
      </c>
      <c r="D494" s="389">
        <v>4680115882102</v>
      </c>
      <c r="E494" s="390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2"/>
      <c r="Q494" s="392"/>
      <c r="R494" s="392"/>
      <c r="S494" s="390"/>
      <c r="T494" s="34"/>
      <c r="U494" s="34"/>
      <c r="V494" s="35" t="s">
        <v>66</v>
      </c>
      <c r="W494" s="385">
        <v>0</v>
      </c>
      <c r="X494" s="386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ht="27" customHeight="1" x14ac:dyDescent="0.25">
      <c r="A495" s="54" t="s">
        <v>685</v>
      </c>
      <c r="B495" s="54" t="s">
        <v>686</v>
      </c>
      <c r="C495" s="31">
        <v>4301031253</v>
      </c>
      <c r="D495" s="389">
        <v>4680115882096</v>
      </c>
      <c r="E495" s="390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2"/>
      <c r="Q495" s="392"/>
      <c r="R495" s="392"/>
      <c r="S495" s="390"/>
      <c r="T495" s="34"/>
      <c r="U495" s="34"/>
      <c r="V495" s="35" t="s">
        <v>66</v>
      </c>
      <c r="W495" s="385">
        <v>0</v>
      </c>
      <c r="X495" s="386">
        <f t="shared" si="88"/>
        <v>0</v>
      </c>
      <c r="Y495" s="36" t="str">
        <f>IFERROR(IF(X495=0,"",ROUNDUP(X495/H495,0)*0.00937),"")</f>
        <v/>
      </c>
      <c r="Z495" s="56"/>
      <c r="AA495" s="57"/>
      <c r="AE495" s="64"/>
      <c r="BB495" s="346" t="s">
        <v>1</v>
      </c>
      <c r="BL495" s="64">
        <f t="shared" si="89"/>
        <v>0</v>
      </c>
      <c r="BM495" s="64">
        <f t="shared" si="90"/>
        <v>0</v>
      </c>
      <c r="BN495" s="64">
        <f t="shared" si="91"/>
        <v>0</v>
      </c>
      <c r="BO495" s="64">
        <f t="shared" si="92"/>
        <v>0</v>
      </c>
    </row>
    <row r="496" spans="1:67" x14ac:dyDescent="0.2">
      <c r="A496" s="399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400"/>
      <c r="O496" s="420" t="s">
        <v>70</v>
      </c>
      <c r="P496" s="421"/>
      <c r="Q496" s="421"/>
      <c r="R496" s="421"/>
      <c r="S496" s="421"/>
      <c r="T496" s="421"/>
      <c r="U496" s="422"/>
      <c r="V496" s="37" t="s">
        <v>71</v>
      </c>
      <c r="W496" s="387">
        <f>IFERROR(W490/H490,"0")+IFERROR(W491/H491,"0")+IFERROR(W492/H492,"0")+IFERROR(W493/H493,"0")+IFERROR(W494/H494,"0")+IFERROR(W495/H495,"0")</f>
        <v>0</v>
      </c>
      <c r="X496" s="387">
        <f>IFERROR(X490/H490,"0")+IFERROR(X491/H491,"0")+IFERROR(X492/H492,"0")+IFERROR(X493/H493,"0")+IFERROR(X494/H494,"0")+IFERROR(X495/H495,"0")</f>
        <v>0</v>
      </c>
      <c r="Y496" s="387">
        <f>IFERROR(IF(Y490="",0,Y490),"0")+IFERROR(IF(Y491="",0,Y491),"0")+IFERROR(IF(Y492="",0,Y492),"0")+IFERROR(IF(Y493="",0,Y493),"0")+IFERROR(IF(Y494="",0,Y494),"0")+IFERROR(IF(Y495="",0,Y495),"0")</f>
        <v>0</v>
      </c>
      <c r="Z496" s="388"/>
      <c r="AA496" s="388"/>
    </row>
    <row r="497" spans="1:67" x14ac:dyDescent="0.2">
      <c r="A497" s="394"/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66</v>
      </c>
      <c r="W497" s="387">
        <f>IFERROR(SUM(W490:W495),"0")</f>
        <v>0</v>
      </c>
      <c r="X497" s="387">
        <f>IFERROR(SUM(X490:X495),"0")</f>
        <v>0</v>
      </c>
      <c r="Y497" s="37"/>
      <c r="Z497" s="388"/>
      <c r="AA497" s="388"/>
    </row>
    <row r="498" spans="1:67" ht="14.25" customHeight="1" x14ac:dyDescent="0.25">
      <c r="A498" s="393" t="s">
        <v>72</v>
      </c>
      <c r="B498" s="394"/>
      <c r="C498" s="394"/>
      <c r="D498" s="394"/>
      <c r="E498" s="394"/>
      <c r="F498" s="394"/>
      <c r="G498" s="394"/>
      <c r="H498" s="394"/>
      <c r="I498" s="394"/>
      <c r="J498" s="394"/>
      <c r="K498" s="394"/>
      <c r="L498" s="394"/>
      <c r="M498" s="394"/>
      <c r="N498" s="394"/>
      <c r="O498" s="394"/>
      <c r="P498" s="394"/>
      <c r="Q498" s="394"/>
      <c r="R498" s="394"/>
      <c r="S498" s="394"/>
      <c r="T498" s="394"/>
      <c r="U498" s="394"/>
      <c r="V498" s="394"/>
      <c r="W498" s="394"/>
      <c r="X498" s="394"/>
      <c r="Y498" s="394"/>
      <c r="Z498" s="378"/>
      <c r="AA498" s="378"/>
    </row>
    <row r="499" spans="1:67" ht="16.5" customHeight="1" x14ac:dyDescent="0.25">
      <c r="A499" s="54" t="s">
        <v>687</v>
      </c>
      <c r="B499" s="54" t="s">
        <v>688</v>
      </c>
      <c r="C499" s="31">
        <v>4301051230</v>
      </c>
      <c r="D499" s="389">
        <v>4607091383409</v>
      </c>
      <c r="E499" s="390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2"/>
      <c r="Q499" s="392"/>
      <c r="R499" s="392"/>
      <c r="S499" s="390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customHeight="1" x14ac:dyDescent="0.25">
      <c r="A500" s="54" t="s">
        <v>689</v>
      </c>
      <c r="B500" s="54" t="s">
        <v>690</v>
      </c>
      <c r="C500" s="31">
        <v>4301051231</v>
      </c>
      <c r="D500" s="389">
        <v>4607091383416</v>
      </c>
      <c r="E500" s="390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2"/>
      <c r="Q500" s="392"/>
      <c r="R500" s="392"/>
      <c r="S500" s="390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customHeight="1" x14ac:dyDescent="0.25">
      <c r="A501" s="54" t="s">
        <v>691</v>
      </c>
      <c r="B501" s="54" t="s">
        <v>692</v>
      </c>
      <c r="C501" s="31">
        <v>4301051058</v>
      </c>
      <c r="D501" s="389">
        <v>4680115883536</v>
      </c>
      <c r="E501" s="390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2"/>
      <c r="Q501" s="392"/>
      <c r="R501" s="392"/>
      <c r="S501" s="390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x14ac:dyDescent="0.2">
      <c r="A502" s="399"/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400"/>
      <c r="O502" s="420" t="s">
        <v>70</v>
      </c>
      <c r="P502" s="421"/>
      <c r="Q502" s="421"/>
      <c r="R502" s="421"/>
      <c r="S502" s="421"/>
      <c r="T502" s="421"/>
      <c r="U502" s="422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x14ac:dyDescent="0.2">
      <c r="A503" s="394"/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customHeight="1" x14ac:dyDescent="0.25">
      <c r="A504" s="393" t="s">
        <v>215</v>
      </c>
      <c r="B504" s="394"/>
      <c r="C504" s="394"/>
      <c r="D504" s="394"/>
      <c r="E504" s="394"/>
      <c r="F504" s="394"/>
      <c r="G504" s="394"/>
      <c r="H504" s="394"/>
      <c r="I504" s="394"/>
      <c r="J504" s="394"/>
      <c r="K504" s="394"/>
      <c r="L504" s="394"/>
      <c r="M504" s="394"/>
      <c r="N504" s="394"/>
      <c r="O504" s="394"/>
      <c r="P504" s="394"/>
      <c r="Q504" s="394"/>
      <c r="R504" s="394"/>
      <c r="S504" s="394"/>
      <c r="T504" s="394"/>
      <c r="U504" s="394"/>
      <c r="V504" s="394"/>
      <c r="W504" s="394"/>
      <c r="X504" s="394"/>
      <c r="Y504" s="394"/>
      <c r="Z504" s="378"/>
      <c r="AA504" s="378"/>
    </row>
    <row r="505" spans="1:67" ht="16.5" customHeight="1" x14ac:dyDescent="0.25">
      <c r="A505" s="54" t="s">
        <v>693</v>
      </c>
      <c r="B505" s="54" t="s">
        <v>694</v>
      </c>
      <c r="C505" s="31">
        <v>4301060363</v>
      </c>
      <c r="D505" s="389">
        <v>4680115885035</v>
      </c>
      <c r="E505" s="390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4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2"/>
      <c r="Q505" s="392"/>
      <c r="R505" s="392"/>
      <c r="S505" s="390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399"/>
      <c r="B506" s="394"/>
      <c r="C506" s="394"/>
      <c r="D506" s="394"/>
      <c r="E506" s="394"/>
      <c r="F506" s="394"/>
      <c r="G506" s="394"/>
      <c r="H506" s="394"/>
      <c r="I506" s="394"/>
      <c r="J506" s="394"/>
      <c r="K506" s="394"/>
      <c r="L506" s="394"/>
      <c r="M506" s="394"/>
      <c r="N506" s="400"/>
      <c r="O506" s="420" t="s">
        <v>70</v>
      </c>
      <c r="P506" s="421"/>
      <c r="Q506" s="421"/>
      <c r="R506" s="421"/>
      <c r="S506" s="421"/>
      <c r="T506" s="421"/>
      <c r="U506" s="422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x14ac:dyDescent="0.2">
      <c r="A507" s="394"/>
      <c r="B507" s="394"/>
      <c r="C507" s="394"/>
      <c r="D507" s="394"/>
      <c r="E507" s="394"/>
      <c r="F507" s="394"/>
      <c r="G507" s="394"/>
      <c r="H507" s="394"/>
      <c r="I507" s="394"/>
      <c r="J507" s="394"/>
      <c r="K507" s="394"/>
      <c r="L507" s="394"/>
      <c r="M507" s="394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customHeight="1" x14ac:dyDescent="0.2">
      <c r="A508" s="403" t="s">
        <v>695</v>
      </c>
      <c r="B508" s="404"/>
      <c r="C508" s="404"/>
      <c r="D508" s="404"/>
      <c r="E508" s="404"/>
      <c r="F508" s="404"/>
      <c r="G508" s="404"/>
      <c r="H508" s="404"/>
      <c r="I508" s="404"/>
      <c r="J508" s="404"/>
      <c r="K508" s="404"/>
      <c r="L508" s="404"/>
      <c r="M508" s="404"/>
      <c r="N508" s="404"/>
      <c r="O508" s="404"/>
      <c r="P508" s="404"/>
      <c r="Q508" s="404"/>
      <c r="R508" s="404"/>
      <c r="S508" s="404"/>
      <c r="T508" s="404"/>
      <c r="U508" s="404"/>
      <c r="V508" s="404"/>
      <c r="W508" s="404"/>
      <c r="X508" s="404"/>
      <c r="Y508" s="404"/>
      <c r="Z508" s="48"/>
      <c r="AA508" s="48"/>
    </row>
    <row r="509" spans="1:67" ht="16.5" customHeight="1" x14ac:dyDescent="0.25">
      <c r="A509" s="457" t="s">
        <v>695</v>
      </c>
      <c r="B509" s="394"/>
      <c r="C509" s="394"/>
      <c r="D509" s="394"/>
      <c r="E509" s="394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  <c r="X509" s="394"/>
      <c r="Y509" s="394"/>
      <c r="Z509" s="379"/>
      <c r="AA509" s="379"/>
    </row>
    <row r="510" spans="1:67" ht="14.25" customHeight="1" x14ac:dyDescent="0.25">
      <c r="A510" s="393" t="s">
        <v>113</v>
      </c>
      <c r="B510" s="394"/>
      <c r="C510" s="394"/>
      <c r="D510" s="394"/>
      <c r="E510" s="394"/>
      <c r="F510" s="394"/>
      <c r="G510" s="394"/>
      <c r="H510" s="394"/>
      <c r="I510" s="394"/>
      <c r="J510" s="394"/>
      <c r="K510" s="394"/>
      <c r="L510" s="394"/>
      <c r="M510" s="394"/>
      <c r="N510" s="394"/>
      <c r="O510" s="394"/>
      <c r="P510" s="394"/>
      <c r="Q510" s="394"/>
      <c r="R510" s="394"/>
      <c r="S510" s="394"/>
      <c r="T510" s="394"/>
      <c r="U510" s="394"/>
      <c r="V510" s="394"/>
      <c r="W510" s="394"/>
      <c r="X510" s="394"/>
      <c r="Y510" s="394"/>
      <c r="Z510" s="378"/>
      <c r="AA510" s="378"/>
    </row>
    <row r="511" spans="1:67" ht="27" customHeight="1" x14ac:dyDescent="0.25">
      <c r="A511" s="54" t="s">
        <v>696</v>
      </c>
      <c r="B511" s="54" t="s">
        <v>697</v>
      </c>
      <c r="C511" s="31">
        <v>4301011763</v>
      </c>
      <c r="D511" s="389">
        <v>4640242181011</v>
      </c>
      <c r="E511" s="390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782" t="s">
        <v>698</v>
      </c>
      <c r="P511" s="392"/>
      <c r="Q511" s="392"/>
      <c r="R511" s="392"/>
      <c r="S511" s="390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customHeight="1" x14ac:dyDescent="0.25">
      <c r="A512" s="54" t="s">
        <v>699</v>
      </c>
      <c r="B512" s="54" t="s">
        <v>700</v>
      </c>
      <c r="C512" s="31">
        <v>4301011951</v>
      </c>
      <c r="D512" s="389">
        <v>4640242180045</v>
      </c>
      <c r="E512" s="390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665" t="s">
        <v>701</v>
      </c>
      <c r="P512" s="392"/>
      <c r="Q512" s="392"/>
      <c r="R512" s="392"/>
      <c r="S512" s="390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702</v>
      </c>
      <c r="B513" s="54" t="s">
        <v>703</v>
      </c>
      <c r="C513" s="31">
        <v>4301011585</v>
      </c>
      <c r="D513" s="389">
        <v>4640242180441</v>
      </c>
      <c r="E513" s="390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13" t="s">
        <v>704</v>
      </c>
      <c r="P513" s="392"/>
      <c r="Q513" s="392"/>
      <c r="R513" s="392"/>
      <c r="S513" s="390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705</v>
      </c>
      <c r="B514" s="54" t="s">
        <v>706</v>
      </c>
      <c r="C514" s="31">
        <v>4301011950</v>
      </c>
      <c r="D514" s="389">
        <v>4640242180601</v>
      </c>
      <c r="E514" s="390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620" t="s">
        <v>707</v>
      </c>
      <c r="P514" s="392"/>
      <c r="Q514" s="392"/>
      <c r="R514" s="392"/>
      <c r="S514" s="390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708</v>
      </c>
      <c r="B515" s="54" t="s">
        <v>709</v>
      </c>
      <c r="C515" s="31">
        <v>4301011584</v>
      </c>
      <c r="D515" s="389">
        <v>4640242180564</v>
      </c>
      <c r="E515" s="390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703" t="s">
        <v>710</v>
      </c>
      <c r="P515" s="392"/>
      <c r="Q515" s="392"/>
      <c r="R515" s="392"/>
      <c r="S515" s="390"/>
      <c r="T515" s="34"/>
      <c r="U515" s="34"/>
      <c r="V515" s="35" t="s">
        <v>66</v>
      </c>
      <c r="W515" s="385">
        <v>0</v>
      </c>
      <c r="X515" s="386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711</v>
      </c>
      <c r="B516" s="54" t="s">
        <v>712</v>
      </c>
      <c r="C516" s="31">
        <v>4301011762</v>
      </c>
      <c r="D516" s="389">
        <v>4640242180922</v>
      </c>
      <c r="E516" s="390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647" t="s">
        <v>713</v>
      </c>
      <c r="P516" s="392"/>
      <c r="Q516" s="392"/>
      <c r="R516" s="392"/>
      <c r="S516" s="390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714</v>
      </c>
      <c r="B517" s="54" t="s">
        <v>715</v>
      </c>
      <c r="C517" s="31">
        <v>4301011764</v>
      </c>
      <c r="D517" s="389">
        <v>4640242181189</v>
      </c>
      <c r="E517" s="390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536" t="s">
        <v>716</v>
      </c>
      <c r="P517" s="392"/>
      <c r="Q517" s="392"/>
      <c r="R517" s="392"/>
      <c r="S517" s="390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717</v>
      </c>
      <c r="B518" s="54" t="s">
        <v>718</v>
      </c>
      <c r="C518" s="31">
        <v>4301011551</v>
      </c>
      <c r="D518" s="389">
        <v>4640242180038</v>
      </c>
      <c r="E518" s="390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441" t="s">
        <v>719</v>
      </c>
      <c r="P518" s="392"/>
      <c r="Q518" s="392"/>
      <c r="R518" s="392"/>
      <c r="S518" s="390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customHeight="1" x14ac:dyDescent="0.25">
      <c r="A519" s="54" t="s">
        <v>720</v>
      </c>
      <c r="B519" s="54" t="s">
        <v>721</v>
      </c>
      <c r="C519" s="31">
        <v>4301011765</v>
      </c>
      <c r="D519" s="389">
        <v>4640242181172</v>
      </c>
      <c r="E519" s="390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538" t="s">
        <v>722</v>
      </c>
      <c r="P519" s="392"/>
      <c r="Q519" s="392"/>
      <c r="R519" s="392"/>
      <c r="S519" s="390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x14ac:dyDescent="0.2">
      <c r="A520" s="399"/>
      <c r="B520" s="394"/>
      <c r="C520" s="394"/>
      <c r="D520" s="394"/>
      <c r="E520" s="394"/>
      <c r="F520" s="394"/>
      <c r="G520" s="394"/>
      <c r="H520" s="394"/>
      <c r="I520" s="394"/>
      <c r="J520" s="394"/>
      <c r="K520" s="394"/>
      <c r="L520" s="394"/>
      <c r="M520" s="394"/>
      <c r="N520" s="400"/>
      <c r="O520" s="420" t="s">
        <v>70</v>
      </c>
      <c r="P520" s="421"/>
      <c r="Q520" s="421"/>
      <c r="R520" s="421"/>
      <c r="S520" s="421"/>
      <c r="T520" s="421"/>
      <c r="U520" s="422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0</v>
      </c>
      <c r="X520" s="387">
        <f>IFERROR(X511/H511,"0")+IFERROR(X512/H512,"0")+IFERROR(X513/H513,"0")+IFERROR(X514/H514,"0")+IFERROR(X515/H515,"0")+IFERROR(X516/H516,"0")+IFERROR(X517/H517,"0")+IFERROR(X518/H518,"0")+IFERROR(X519/H519,"0")</f>
        <v>0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8"/>
      <c r="AA520" s="388"/>
    </row>
    <row r="521" spans="1:67" x14ac:dyDescent="0.2">
      <c r="A521" s="394"/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66</v>
      </c>
      <c r="W521" s="387">
        <f>IFERROR(SUM(W511:W519),"0")</f>
        <v>0</v>
      </c>
      <c r="X521" s="387">
        <f>IFERROR(SUM(X511:X519),"0")</f>
        <v>0</v>
      </c>
      <c r="Y521" s="37"/>
      <c r="Z521" s="388"/>
      <c r="AA521" s="388"/>
    </row>
    <row r="522" spans="1:67" ht="14.25" customHeight="1" x14ac:dyDescent="0.25">
      <c r="A522" s="393" t="s">
        <v>105</v>
      </c>
      <c r="B522" s="394"/>
      <c r="C522" s="394"/>
      <c r="D522" s="394"/>
      <c r="E522" s="394"/>
      <c r="F522" s="394"/>
      <c r="G522" s="394"/>
      <c r="H522" s="394"/>
      <c r="I522" s="394"/>
      <c r="J522" s="394"/>
      <c r="K522" s="394"/>
      <c r="L522" s="394"/>
      <c r="M522" s="394"/>
      <c r="N522" s="394"/>
      <c r="O522" s="394"/>
      <c r="P522" s="394"/>
      <c r="Q522" s="394"/>
      <c r="R522" s="394"/>
      <c r="S522" s="394"/>
      <c r="T522" s="394"/>
      <c r="U522" s="394"/>
      <c r="V522" s="394"/>
      <c r="W522" s="394"/>
      <c r="X522" s="394"/>
      <c r="Y522" s="394"/>
      <c r="Z522" s="378"/>
      <c r="AA522" s="378"/>
    </row>
    <row r="523" spans="1:67" ht="27" customHeight="1" x14ac:dyDescent="0.25">
      <c r="A523" s="54" t="s">
        <v>723</v>
      </c>
      <c r="B523" s="54" t="s">
        <v>724</v>
      </c>
      <c r="C523" s="31">
        <v>4301020260</v>
      </c>
      <c r="D523" s="389">
        <v>4640242180526</v>
      </c>
      <c r="E523" s="390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511" t="s">
        <v>725</v>
      </c>
      <c r="P523" s="392"/>
      <c r="Q523" s="392"/>
      <c r="R523" s="392"/>
      <c r="S523" s="390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customHeight="1" x14ac:dyDescent="0.25">
      <c r="A524" s="54" t="s">
        <v>726</v>
      </c>
      <c r="B524" s="54" t="s">
        <v>727</v>
      </c>
      <c r="C524" s="31">
        <v>4301020269</v>
      </c>
      <c r="D524" s="389">
        <v>4640242180519</v>
      </c>
      <c r="E524" s="390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50" t="s">
        <v>728</v>
      </c>
      <c r="P524" s="392"/>
      <c r="Q524" s="392"/>
      <c r="R524" s="392"/>
      <c r="S524" s="390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729</v>
      </c>
      <c r="B525" s="54" t="s">
        <v>730</v>
      </c>
      <c r="C525" s="31">
        <v>4301020309</v>
      </c>
      <c r="D525" s="389">
        <v>4640242180090</v>
      </c>
      <c r="E525" s="390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9" t="s">
        <v>731</v>
      </c>
      <c r="P525" s="392"/>
      <c r="Q525" s="392"/>
      <c r="R525" s="392"/>
      <c r="S525" s="390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732</v>
      </c>
      <c r="B526" s="54" t="s">
        <v>733</v>
      </c>
      <c r="C526" s="31">
        <v>4301020314</v>
      </c>
      <c r="D526" s="389">
        <v>4640242180090</v>
      </c>
      <c r="E526" s="390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475" t="s">
        <v>734</v>
      </c>
      <c r="P526" s="392"/>
      <c r="Q526" s="392"/>
      <c r="R526" s="392"/>
      <c r="S526" s="390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735</v>
      </c>
      <c r="B527" s="54" t="s">
        <v>736</v>
      </c>
      <c r="C527" s="31">
        <v>4301020295</v>
      </c>
      <c r="D527" s="389">
        <v>4640242181363</v>
      </c>
      <c r="E527" s="390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680" t="s">
        <v>737</v>
      </c>
      <c r="P527" s="392"/>
      <c r="Q527" s="392"/>
      <c r="R527" s="392"/>
      <c r="S527" s="390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99"/>
      <c r="B528" s="394"/>
      <c r="C528" s="394"/>
      <c r="D528" s="394"/>
      <c r="E528" s="394"/>
      <c r="F528" s="394"/>
      <c r="G528" s="394"/>
      <c r="H528" s="394"/>
      <c r="I528" s="394"/>
      <c r="J528" s="394"/>
      <c r="K528" s="394"/>
      <c r="L528" s="394"/>
      <c r="M528" s="394"/>
      <c r="N528" s="400"/>
      <c r="O528" s="420" t="s">
        <v>70</v>
      </c>
      <c r="P528" s="421"/>
      <c r="Q528" s="421"/>
      <c r="R528" s="421"/>
      <c r="S528" s="421"/>
      <c r="T528" s="421"/>
      <c r="U528" s="422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x14ac:dyDescent="0.2">
      <c r="A529" s="394"/>
      <c r="B529" s="394"/>
      <c r="C529" s="394"/>
      <c r="D529" s="394"/>
      <c r="E529" s="394"/>
      <c r="F529" s="394"/>
      <c r="G529" s="394"/>
      <c r="H529" s="394"/>
      <c r="I529" s="394"/>
      <c r="J529" s="394"/>
      <c r="K529" s="394"/>
      <c r="L529" s="394"/>
      <c r="M529" s="394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customHeight="1" x14ac:dyDescent="0.25">
      <c r="A530" s="393" t="s">
        <v>61</v>
      </c>
      <c r="B530" s="394"/>
      <c r="C530" s="394"/>
      <c r="D530" s="394"/>
      <c r="E530" s="394"/>
      <c r="F530" s="394"/>
      <c r="G530" s="394"/>
      <c r="H530" s="394"/>
      <c r="I530" s="394"/>
      <c r="J530" s="394"/>
      <c r="K530" s="394"/>
      <c r="L530" s="394"/>
      <c r="M530" s="394"/>
      <c r="N530" s="394"/>
      <c r="O530" s="394"/>
      <c r="P530" s="394"/>
      <c r="Q530" s="394"/>
      <c r="R530" s="394"/>
      <c r="S530" s="394"/>
      <c r="T530" s="394"/>
      <c r="U530" s="394"/>
      <c r="V530" s="394"/>
      <c r="W530" s="394"/>
      <c r="X530" s="394"/>
      <c r="Y530" s="394"/>
      <c r="Z530" s="378"/>
      <c r="AA530" s="378"/>
    </row>
    <row r="531" spans="1:67" ht="27" customHeight="1" x14ac:dyDescent="0.25">
      <c r="A531" s="54" t="s">
        <v>738</v>
      </c>
      <c r="B531" s="54" t="s">
        <v>739</v>
      </c>
      <c r="C531" s="31">
        <v>4301031280</v>
      </c>
      <c r="D531" s="389">
        <v>4640242180816</v>
      </c>
      <c r="E531" s="390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0" t="s">
        <v>740</v>
      </c>
      <c r="P531" s="392"/>
      <c r="Q531" s="392"/>
      <c r="R531" s="392"/>
      <c r="S531" s="390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741</v>
      </c>
      <c r="B532" s="54" t="s">
        <v>742</v>
      </c>
      <c r="C532" s="31">
        <v>4301031244</v>
      </c>
      <c r="D532" s="389">
        <v>4640242180595</v>
      </c>
      <c r="E532" s="390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2" t="s">
        <v>743</v>
      </c>
      <c r="P532" s="392"/>
      <c r="Q532" s="392"/>
      <c r="R532" s="392"/>
      <c r="S532" s="390"/>
      <c r="T532" s="34"/>
      <c r="U532" s="34"/>
      <c r="V532" s="35" t="s">
        <v>66</v>
      </c>
      <c r="W532" s="385">
        <v>0</v>
      </c>
      <c r="X532" s="386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744</v>
      </c>
      <c r="B533" s="54" t="s">
        <v>745</v>
      </c>
      <c r="C533" s="31">
        <v>4301031321</v>
      </c>
      <c r="D533" s="389">
        <v>4640242180076</v>
      </c>
      <c r="E533" s="390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6" t="s">
        <v>746</v>
      </c>
      <c r="P533" s="392"/>
      <c r="Q533" s="392"/>
      <c r="R533" s="392"/>
      <c r="S533" s="390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747</v>
      </c>
      <c r="B534" s="54" t="s">
        <v>748</v>
      </c>
      <c r="C534" s="31">
        <v>4301031200</v>
      </c>
      <c r="D534" s="389">
        <v>4640242180489</v>
      </c>
      <c r="E534" s="390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51" t="s">
        <v>749</v>
      </c>
      <c r="P534" s="392"/>
      <c r="Q534" s="392"/>
      <c r="R534" s="392"/>
      <c r="S534" s="390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99"/>
      <c r="B535" s="394"/>
      <c r="C535" s="394"/>
      <c r="D535" s="394"/>
      <c r="E535" s="394"/>
      <c r="F535" s="394"/>
      <c r="G535" s="394"/>
      <c r="H535" s="394"/>
      <c r="I535" s="394"/>
      <c r="J535" s="394"/>
      <c r="K535" s="394"/>
      <c r="L535" s="394"/>
      <c r="M535" s="394"/>
      <c r="N535" s="400"/>
      <c r="O535" s="420" t="s">
        <v>70</v>
      </c>
      <c r="P535" s="421"/>
      <c r="Q535" s="421"/>
      <c r="R535" s="421"/>
      <c r="S535" s="421"/>
      <c r="T535" s="421"/>
      <c r="U535" s="422"/>
      <c r="V535" s="37" t="s">
        <v>71</v>
      </c>
      <c r="W535" s="387">
        <f>IFERROR(W531/H531,"0")+IFERROR(W532/H532,"0")+IFERROR(W533/H533,"0")+IFERROR(W534/H534,"0")</f>
        <v>0</v>
      </c>
      <c r="X535" s="387">
        <f>IFERROR(X531/H531,"0")+IFERROR(X532/H532,"0")+IFERROR(X533/H533,"0")+IFERROR(X534/H534,"0")</f>
        <v>0</v>
      </c>
      <c r="Y535" s="387">
        <f>IFERROR(IF(Y531="",0,Y531),"0")+IFERROR(IF(Y532="",0,Y532),"0")+IFERROR(IF(Y533="",0,Y533),"0")+IFERROR(IF(Y534="",0,Y534),"0")</f>
        <v>0</v>
      </c>
      <c r="Z535" s="388"/>
      <c r="AA535" s="388"/>
    </row>
    <row r="536" spans="1:67" x14ac:dyDescent="0.2">
      <c r="A536" s="394"/>
      <c r="B536" s="394"/>
      <c r="C536" s="394"/>
      <c r="D536" s="394"/>
      <c r="E536" s="394"/>
      <c r="F536" s="394"/>
      <c r="G536" s="394"/>
      <c r="H536" s="394"/>
      <c r="I536" s="394"/>
      <c r="J536" s="394"/>
      <c r="K536" s="394"/>
      <c r="L536" s="394"/>
      <c r="M536" s="394"/>
      <c r="N536" s="400"/>
      <c r="O536" s="420" t="s">
        <v>70</v>
      </c>
      <c r="P536" s="421"/>
      <c r="Q536" s="421"/>
      <c r="R536" s="421"/>
      <c r="S536" s="421"/>
      <c r="T536" s="421"/>
      <c r="U536" s="422"/>
      <c r="V536" s="37" t="s">
        <v>66</v>
      </c>
      <c r="W536" s="387">
        <f>IFERROR(SUM(W531:W534),"0")</f>
        <v>0</v>
      </c>
      <c r="X536" s="387">
        <f>IFERROR(SUM(X531:X534),"0")</f>
        <v>0</v>
      </c>
      <c r="Y536" s="37"/>
      <c r="Z536" s="388"/>
      <c r="AA536" s="388"/>
    </row>
    <row r="537" spans="1:67" ht="14.25" customHeight="1" x14ac:dyDescent="0.25">
      <c r="A537" s="393" t="s">
        <v>72</v>
      </c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4"/>
      <c r="P537" s="394"/>
      <c r="Q537" s="394"/>
      <c r="R537" s="394"/>
      <c r="S537" s="394"/>
      <c r="T537" s="394"/>
      <c r="U537" s="394"/>
      <c r="V537" s="394"/>
      <c r="W537" s="394"/>
      <c r="X537" s="394"/>
      <c r="Y537" s="394"/>
      <c r="Z537" s="378"/>
      <c r="AA537" s="378"/>
    </row>
    <row r="538" spans="1:67" ht="27" customHeight="1" x14ac:dyDescent="0.25">
      <c r="A538" s="54" t="s">
        <v>750</v>
      </c>
      <c r="B538" s="54" t="s">
        <v>751</v>
      </c>
      <c r="C538" s="31">
        <v>4301051746</v>
      </c>
      <c r="D538" s="389">
        <v>4640242180533</v>
      </c>
      <c r="E538" s="390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588" t="s">
        <v>752</v>
      </c>
      <c r="P538" s="392"/>
      <c r="Q538" s="392"/>
      <c r="R538" s="392"/>
      <c r="S538" s="390"/>
      <c r="T538" s="34"/>
      <c r="U538" s="34"/>
      <c r="V538" s="35" t="s">
        <v>66</v>
      </c>
      <c r="W538" s="385">
        <v>0</v>
      </c>
      <c r="X538" s="386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753</v>
      </c>
      <c r="B539" s="54" t="s">
        <v>754</v>
      </c>
      <c r="C539" s="31">
        <v>4301051780</v>
      </c>
      <c r="D539" s="389">
        <v>4640242180106</v>
      </c>
      <c r="E539" s="390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491" t="s">
        <v>755</v>
      </c>
      <c r="P539" s="392"/>
      <c r="Q539" s="392"/>
      <c r="R539" s="392"/>
      <c r="S539" s="390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756</v>
      </c>
      <c r="B540" s="54" t="s">
        <v>757</v>
      </c>
      <c r="C540" s="31">
        <v>4301051510</v>
      </c>
      <c r="D540" s="389">
        <v>4640242180540</v>
      </c>
      <c r="E540" s="390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590" t="s">
        <v>758</v>
      </c>
      <c r="P540" s="392"/>
      <c r="Q540" s="392"/>
      <c r="R540" s="392"/>
      <c r="S540" s="390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399"/>
      <c r="B541" s="394"/>
      <c r="C541" s="394"/>
      <c r="D541" s="394"/>
      <c r="E541" s="394"/>
      <c r="F541" s="394"/>
      <c r="G541" s="394"/>
      <c r="H541" s="394"/>
      <c r="I541" s="394"/>
      <c r="J541" s="394"/>
      <c r="K541" s="394"/>
      <c r="L541" s="394"/>
      <c r="M541" s="394"/>
      <c r="N541" s="400"/>
      <c r="O541" s="420" t="s">
        <v>70</v>
      </c>
      <c r="P541" s="421"/>
      <c r="Q541" s="421"/>
      <c r="R541" s="421"/>
      <c r="S541" s="421"/>
      <c r="T541" s="421"/>
      <c r="U541" s="422"/>
      <c r="V541" s="37" t="s">
        <v>71</v>
      </c>
      <c r="W541" s="387">
        <f>IFERROR(W538/H538,"0")+IFERROR(W539/H539,"0")+IFERROR(W540/H540,"0")</f>
        <v>0</v>
      </c>
      <c r="X541" s="387">
        <f>IFERROR(X538/H538,"0")+IFERROR(X539/H539,"0")+IFERROR(X540/H540,"0")</f>
        <v>0</v>
      </c>
      <c r="Y541" s="387">
        <f>IFERROR(IF(Y538="",0,Y538),"0")+IFERROR(IF(Y539="",0,Y539),"0")+IFERROR(IF(Y540="",0,Y540),"0")</f>
        <v>0</v>
      </c>
      <c r="Z541" s="388"/>
      <c r="AA541" s="388"/>
    </row>
    <row r="542" spans="1:67" x14ac:dyDescent="0.2">
      <c r="A542" s="394"/>
      <c r="B542" s="394"/>
      <c r="C542" s="394"/>
      <c r="D542" s="394"/>
      <c r="E542" s="394"/>
      <c r="F542" s="394"/>
      <c r="G542" s="394"/>
      <c r="H542" s="394"/>
      <c r="I542" s="394"/>
      <c r="J542" s="394"/>
      <c r="K542" s="394"/>
      <c r="L542" s="394"/>
      <c r="M542" s="394"/>
      <c r="N542" s="400"/>
      <c r="O542" s="420" t="s">
        <v>70</v>
      </c>
      <c r="P542" s="421"/>
      <c r="Q542" s="421"/>
      <c r="R542" s="421"/>
      <c r="S542" s="421"/>
      <c r="T542" s="421"/>
      <c r="U542" s="422"/>
      <c r="V542" s="37" t="s">
        <v>66</v>
      </c>
      <c r="W542" s="387">
        <f>IFERROR(SUM(W538:W540),"0")</f>
        <v>0</v>
      </c>
      <c r="X542" s="387">
        <f>IFERROR(SUM(X538:X540),"0")</f>
        <v>0</v>
      </c>
      <c r="Y542" s="37"/>
      <c r="Z542" s="388"/>
      <c r="AA542" s="388"/>
    </row>
    <row r="543" spans="1:67" ht="14.25" customHeight="1" x14ac:dyDescent="0.25">
      <c r="A543" s="393" t="s">
        <v>215</v>
      </c>
      <c r="B543" s="394"/>
      <c r="C543" s="394"/>
      <c r="D543" s="394"/>
      <c r="E543" s="394"/>
      <c r="F543" s="394"/>
      <c r="G543" s="394"/>
      <c r="H543" s="394"/>
      <c r="I543" s="394"/>
      <c r="J543" s="394"/>
      <c r="K543" s="394"/>
      <c r="L543" s="394"/>
      <c r="M543" s="394"/>
      <c r="N543" s="394"/>
      <c r="O543" s="394"/>
      <c r="P543" s="394"/>
      <c r="Q543" s="394"/>
      <c r="R543" s="394"/>
      <c r="S543" s="394"/>
      <c r="T543" s="394"/>
      <c r="U543" s="394"/>
      <c r="V543" s="394"/>
      <c r="W543" s="394"/>
      <c r="X543" s="394"/>
      <c r="Y543" s="394"/>
      <c r="Z543" s="378"/>
      <c r="AA543" s="378"/>
    </row>
    <row r="544" spans="1:67" ht="27" customHeight="1" x14ac:dyDescent="0.25">
      <c r="A544" s="54" t="s">
        <v>759</v>
      </c>
      <c r="B544" s="54" t="s">
        <v>760</v>
      </c>
      <c r="C544" s="31">
        <v>4301060408</v>
      </c>
      <c r="D544" s="389">
        <v>4640242180120</v>
      </c>
      <c r="E544" s="390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0" t="s">
        <v>761</v>
      </c>
      <c r="P544" s="392"/>
      <c r="Q544" s="392"/>
      <c r="R544" s="392"/>
      <c r="S544" s="390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759</v>
      </c>
      <c r="B545" s="54" t="s">
        <v>762</v>
      </c>
      <c r="C545" s="31">
        <v>4301060354</v>
      </c>
      <c r="D545" s="389">
        <v>4640242180120</v>
      </c>
      <c r="E545" s="390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9" t="s">
        <v>763</v>
      </c>
      <c r="P545" s="392"/>
      <c r="Q545" s="392"/>
      <c r="R545" s="392"/>
      <c r="S545" s="390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764</v>
      </c>
      <c r="B546" s="54" t="s">
        <v>765</v>
      </c>
      <c r="C546" s="31">
        <v>4301060407</v>
      </c>
      <c r="D546" s="389">
        <v>4640242180137</v>
      </c>
      <c r="E546" s="390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5" t="s">
        <v>766</v>
      </c>
      <c r="P546" s="392"/>
      <c r="Q546" s="392"/>
      <c r="R546" s="392"/>
      <c r="S546" s="390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764</v>
      </c>
      <c r="B547" s="54" t="s">
        <v>767</v>
      </c>
      <c r="C547" s="31">
        <v>4301060355</v>
      </c>
      <c r="D547" s="389">
        <v>4640242180137</v>
      </c>
      <c r="E547" s="390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50" t="s">
        <v>768</v>
      </c>
      <c r="P547" s="392"/>
      <c r="Q547" s="392"/>
      <c r="R547" s="392"/>
      <c r="S547" s="390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x14ac:dyDescent="0.2">
      <c r="A548" s="399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400"/>
      <c r="O548" s="420" t="s">
        <v>70</v>
      </c>
      <c r="P548" s="421"/>
      <c r="Q548" s="421"/>
      <c r="R548" s="421"/>
      <c r="S548" s="421"/>
      <c r="T548" s="421"/>
      <c r="U548" s="422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x14ac:dyDescent="0.2">
      <c r="A549" s="394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400"/>
      <c r="O549" s="420" t="s">
        <v>70</v>
      </c>
      <c r="P549" s="421"/>
      <c r="Q549" s="421"/>
      <c r="R549" s="421"/>
      <c r="S549" s="421"/>
      <c r="T549" s="421"/>
      <c r="U549" s="422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697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448"/>
      <c r="O550" s="519" t="s">
        <v>769</v>
      </c>
      <c r="P550" s="520"/>
      <c r="Q550" s="520"/>
      <c r="R550" s="520"/>
      <c r="S550" s="520"/>
      <c r="T550" s="520"/>
      <c r="U550" s="521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17500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17517.480000000003</v>
      </c>
      <c r="Y550" s="37"/>
      <c r="Z550" s="388"/>
      <c r="AA550" s="388"/>
    </row>
    <row r="551" spans="1:67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448"/>
      <c r="O551" s="519" t="s">
        <v>770</v>
      </c>
      <c r="P551" s="520"/>
      <c r="Q551" s="520"/>
      <c r="R551" s="520"/>
      <c r="S551" s="520"/>
      <c r="T551" s="520"/>
      <c r="U551" s="521"/>
      <c r="V551" s="37" t="s">
        <v>66</v>
      </c>
      <c r="W551" s="387">
        <f>IFERROR(SUM(BL22:BL547),"0")</f>
        <v>18353.580419580419</v>
      </c>
      <c r="X551" s="387">
        <f>IFERROR(SUM(BM22:BM547),"0")</f>
        <v>18371.915999999997</v>
      </c>
      <c r="Y551" s="37"/>
      <c r="Z551" s="388"/>
      <c r="AA551" s="388"/>
    </row>
    <row r="552" spans="1:67" x14ac:dyDescent="0.2">
      <c r="A552" s="394"/>
      <c r="B552" s="394"/>
      <c r="C552" s="394"/>
      <c r="D552" s="394"/>
      <c r="E552" s="394"/>
      <c r="F552" s="394"/>
      <c r="G552" s="394"/>
      <c r="H552" s="394"/>
      <c r="I552" s="394"/>
      <c r="J552" s="394"/>
      <c r="K552" s="394"/>
      <c r="L552" s="394"/>
      <c r="M552" s="394"/>
      <c r="N552" s="448"/>
      <c r="O552" s="519" t="s">
        <v>771</v>
      </c>
      <c r="P552" s="520"/>
      <c r="Q552" s="520"/>
      <c r="R552" s="520"/>
      <c r="S552" s="520"/>
      <c r="T552" s="520"/>
      <c r="U552" s="521"/>
      <c r="V552" s="37" t="s">
        <v>772</v>
      </c>
      <c r="W552" s="38">
        <f>ROUNDUP(SUM(BN22:BN547),0)</f>
        <v>29</v>
      </c>
      <c r="X552" s="38">
        <f>ROUNDUP(SUM(BO22:BO547),0)</f>
        <v>29</v>
      </c>
      <c r="Y552" s="37"/>
      <c r="Z552" s="388"/>
      <c r="AA552" s="388"/>
    </row>
    <row r="553" spans="1:67" x14ac:dyDescent="0.2">
      <c r="A553" s="394"/>
      <c r="B553" s="394"/>
      <c r="C553" s="394"/>
      <c r="D553" s="394"/>
      <c r="E553" s="394"/>
      <c r="F553" s="394"/>
      <c r="G553" s="394"/>
      <c r="H553" s="394"/>
      <c r="I553" s="394"/>
      <c r="J553" s="394"/>
      <c r="K553" s="394"/>
      <c r="L553" s="394"/>
      <c r="M553" s="394"/>
      <c r="N553" s="448"/>
      <c r="O553" s="519" t="s">
        <v>773</v>
      </c>
      <c r="P553" s="520"/>
      <c r="Q553" s="520"/>
      <c r="R553" s="520"/>
      <c r="S553" s="520"/>
      <c r="T553" s="520"/>
      <c r="U553" s="521"/>
      <c r="V553" s="37" t="s">
        <v>66</v>
      </c>
      <c r="W553" s="387">
        <f>GrossWeightTotal+PalletQtyTotal*25</f>
        <v>19078.580419580419</v>
      </c>
      <c r="X553" s="387">
        <f>GrossWeightTotalR+PalletQtyTotalR*25</f>
        <v>19096.915999999997</v>
      </c>
      <c r="Y553" s="37"/>
      <c r="Z553" s="388"/>
      <c r="AA553" s="388"/>
    </row>
    <row r="554" spans="1:67" x14ac:dyDescent="0.2">
      <c r="A554" s="394"/>
      <c r="B554" s="394"/>
      <c r="C554" s="394"/>
      <c r="D554" s="394"/>
      <c r="E554" s="394"/>
      <c r="F554" s="394"/>
      <c r="G554" s="394"/>
      <c r="H554" s="394"/>
      <c r="I554" s="394"/>
      <c r="J554" s="394"/>
      <c r="K554" s="394"/>
      <c r="L554" s="394"/>
      <c r="M554" s="394"/>
      <c r="N554" s="448"/>
      <c r="O554" s="519" t="s">
        <v>774</v>
      </c>
      <c r="P554" s="520"/>
      <c r="Q554" s="520"/>
      <c r="R554" s="520"/>
      <c r="S554" s="520"/>
      <c r="T554" s="520"/>
      <c r="U554" s="521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2087.2960372960374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2089</v>
      </c>
      <c r="Y554" s="37"/>
      <c r="Z554" s="388"/>
      <c r="AA554" s="388"/>
    </row>
    <row r="555" spans="1:67" ht="14.25" customHeight="1" x14ac:dyDescent="0.2">
      <c r="A555" s="394"/>
      <c r="B555" s="394"/>
      <c r="C555" s="394"/>
      <c r="D555" s="394"/>
      <c r="E555" s="394"/>
      <c r="F555" s="394"/>
      <c r="G555" s="394"/>
      <c r="H555" s="394"/>
      <c r="I555" s="394"/>
      <c r="J555" s="394"/>
      <c r="K555" s="394"/>
      <c r="L555" s="394"/>
      <c r="M555" s="394"/>
      <c r="N555" s="448"/>
      <c r="O555" s="519" t="s">
        <v>775</v>
      </c>
      <c r="P555" s="520"/>
      <c r="Q555" s="520"/>
      <c r="R555" s="520"/>
      <c r="S555" s="520"/>
      <c r="T555" s="520"/>
      <c r="U555" s="521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32.454209999999996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96" t="s">
        <v>103</v>
      </c>
      <c r="D557" s="464"/>
      <c r="E557" s="464"/>
      <c r="F557" s="465"/>
      <c r="G557" s="396" t="s">
        <v>235</v>
      </c>
      <c r="H557" s="464"/>
      <c r="I557" s="464"/>
      <c r="J557" s="464"/>
      <c r="K557" s="464"/>
      <c r="L557" s="464"/>
      <c r="M557" s="464"/>
      <c r="N557" s="464"/>
      <c r="O557" s="465"/>
      <c r="P557" s="396" t="s">
        <v>470</v>
      </c>
      <c r="Q557" s="465"/>
      <c r="R557" s="396" t="s">
        <v>533</v>
      </c>
      <c r="S557" s="464"/>
      <c r="T557" s="464"/>
      <c r="U557" s="465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557" t="s">
        <v>778</v>
      </c>
      <c r="B558" s="396" t="s">
        <v>60</v>
      </c>
      <c r="C558" s="396" t="s">
        <v>104</v>
      </c>
      <c r="D558" s="396" t="s">
        <v>112</v>
      </c>
      <c r="E558" s="396" t="s">
        <v>103</v>
      </c>
      <c r="F558" s="396" t="s">
        <v>225</v>
      </c>
      <c r="G558" s="396" t="s">
        <v>236</v>
      </c>
      <c r="H558" s="396" t="s">
        <v>248</v>
      </c>
      <c r="I558" s="396" t="s">
        <v>265</v>
      </c>
      <c r="J558" s="396" t="s">
        <v>343</v>
      </c>
      <c r="K558" s="396" t="s">
        <v>362</v>
      </c>
      <c r="L558" s="396" t="s">
        <v>380</v>
      </c>
      <c r="M558" s="377"/>
      <c r="N558" s="396" t="s">
        <v>444</v>
      </c>
      <c r="O558" s="396" t="s">
        <v>459</v>
      </c>
      <c r="P558" s="396" t="s">
        <v>471</v>
      </c>
      <c r="Q558" s="396" t="s">
        <v>507</v>
      </c>
      <c r="R558" s="396" t="s">
        <v>534</v>
      </c>
      <c r="S558" s="396" t="s">
        <v>598</v>
      </c>
      <c r="T558" s="396" t="s">
        <v>630</v>
      </c>
      <c r="U558" s="396" t="s">
        <v>637</v>
      </c>
      <c r="V558" s="396" t="s">
        <v>646</v>
      </c>
      <c r="W558" s="396" t="s">
        <v>695</v>
      </c>
      <c r="AA558" s="52"/>
      <c r="AD558" s="377"/>
    </row>
    <row r="559" spans="1:67" ht="13.5" customHeight="1" thickBot="1" x14ac:dyDescent="0.25">
      <c r="A559" s="558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77"/>
      <c r="N559" s="397"/>
      <c r="O559" s="397"/>
      <c r="P559" s="397"/>
      <c r="Q559" s="397"/>
      <c r="R559" s="397"/>
      <c r="S559" s="397"/>
      <c r="T559" s="397"/>
      <c r="U559" s="397"/>
      <c r="V559" s="397"/>
      <c r="W559" s="397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0</v>
      </c>
      <c r="D560" s="46">
        <f>IFERROR(X59*1,"0")+IFERROR(X60*1,"0")+IFERROR(X61*1,"0")+IFERROR(X62*1,"0")</f>
        <v>0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0</v>
      </c>
      <c r="F560" s="46">
        <f>IFERROR(X134*1,"0")+IFERROR(X135*1,"0")+IFERROR(X136*1,"0")+IFERROR(X137*1,"0")+IFERROR(X138*1,"0")</f>
        <v>0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0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0" s="46">
        <f>IFERROR(X214*1,"0")+IFERROR(X215*1,"0")+IFERROR(X216*1,"0")+IFERROR(X217*1,"0")+IFERROR(X218*1,"0")+IFERROR(X219*1,"0")+IFERROR(X220*1,"0")+IFERROR(X224*1,"0")+IFERROR(X225*1,"0")</f>
        <v>0</v>
      </c>
      <c r="K560" s="46">
        <f>IFERROR(X230*1,"0")+IFERROR(X231*1,"0")+IFERROR(X232*1,"0")+IFERROR(X233*1,"0")+IFERROR(X234*1,"0")+IFERROR(X235*1,"0")+IFERROR(X236*1,"0")+IFERROR(X237*1,"0")</f>
        <v>0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1006.1999999999999</v>
      </c>
      <c r="M560" s="377"/>
      <c r="N560" s="46">
        <f>IFERROR(X288*1,"0")+IFERROR(X289*1,"0")+IFERROR(X290*1,"0")+IFERROR(X291*1,"0")+IFERROR(X292*1,"0")+IFERROR(X293*1,"0")+IFERROR(X294*1,"0")+IFERROR(X298*1,"0")</f>
        <v>0</v>
      </c>
      <c r="O560" s="46">
        <f>IFERROR(X303*1,"0")+IFERROR(X307*1,"0")+IFERROR(X308*1,"0")+IFERROR(X309*1,"0")+IFERROR(X313*1,"0")</f>
        <v>0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9510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0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0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0</v>
      </c>
      <c r="T560" s="46">
        <f>IFERROR(X453*1,"0")+IFERROR(X454*1,"0")+IFERROR(X455*1,"0")</f>
        <v>0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7001.2800000000007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0</v>
      </c>
      <c r="AA560" s="52"/>
      <c r="AD560" s="377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5">
    <mergeCell ref="T558:T559"/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O547:S547"/>
    <mergeCell ref="D218:E218"/>
    <mergeCell ref="D247:E247"/>
    <mergeCell ref="O534:S534"/>
    <mergeCell ref="O186:S186"/>
    <mergeCell ref="A312:Y312"/>
    <mergeCell ref="O313:S313"/>
    <mergeCell ref="A106:Y106"/>
    <mergeCell ref="A470:Y470"/>
    <mergeCell ref="O107:S107"/>
    <mergeCell ref="O405:S405"/>
    <mergeCell ref="O465:S465"/>
    <mergeCell ref="D249:E249"/>
    <mergeCell ref="D276:E276"/>
    <mergeCell ref="D547:E547"/>
    <mergeCell ref="D558:D559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O417:S417"/>
    <mergeCell ref="D76:E76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A543:Y543"/>
    <mergeCell ref="O180:S180"/>
    <mergeCell ref="D404:E404"/>
    <mergeCell ref="D526:E526"/>
    <mergeCell ref="O542:U542"/>
    <mergeCell ref="D10:E10"/>
    <mergeCell ref="O101:S101"/>
    <mergeCell ref="F10:G10"/>
    <mergeCell ref="O123:U123"/>
    <mergeCell ref="D34:E34"/>
    <mergeCell ref="O190:S190"/>
    <mergeCell ref="D243:E243"/>
    <mergeCell ref="D544:E544"/>
    <mergeCell ref="D99:E99"/>
    <mergeCell ref="O117:S117"/>
    <mergeCell ref="D270:E270"/>
    <mergeCell ref="O388:S388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A413:N414"/>
    <mergeCell ref="O249:S249"/>
    <mergeCell ref="A297:Y297"/>
    <mergeCell ref="O69:S69"/>
    <mergeCell ref="O327:S327"/>
    <mergeCell ref="D336:E336"/>
    <mergeCell ref="A310:N311"/>
    <mergeCell ref="D407:E407"/>
    <mergeCell ref="A337:N338"/>
    <mergeCell ref="A132:Y132"/>
    <mergeCell ref="D192:E192"/>
    <mergeCell ref="A252:Y252"/>
    <mergeCell ref="O60:S60"/>
    <mergeCell ref="A550:N555"/>
    <mergeCell ref="A537:Y537"/>
    <mergeCell ref="O25:U25"/>
    <mergeCell ref="O463:U463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D534:E534"/>
    <mergeCell ref="O174:S174"/>
    <mergeCell ref="O472:S472"/>
    <mergeCell ref="D525:E525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A464:Y464"/>
    <mergeCell ref="O283:S283"/>
    <mergeCell ref="O532:S532"/>
    <mergeCell ref="O288:S288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Z17:Z18"/>
    <mergeCell ref="A509:Y509"/>
    <mergeCell ref="O206:S206"/>
    <mergeCell ref="O448:S448"/>
    <mergeCell ref="G558:G559"/>
    <mergeCell ref="I558:I559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P557:Q557"/>
    <mergeCell ref="O380:S380"/>
    <mergeCell ref="A427:Y427"/>
    <mergeCell ref="A498:Y498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O555:U555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D491:E491"/>
    <mergeCell ref="D176:E176"/>
    <mergeCell ref="D347:E347"/>
    <mergeCell ref="D114:E114"/>
    <mergeCell ref="F558:F559"/>
    <mergeCell ref="D412:E412"/>
    <mergeCell ref="P558:P559"/>
    <mergeCell ref="O44:U44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16:S516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A94:N95"/>
    <mergeCell ref="D74:E74"/>
    <mergeCell ref="O41:U41"/>
    <mergeCell ref="D68:E68"/>
    <mergeCell ref="D201:E201"/>
    <mergeCell ref="D335:E335"/>
    <mergeCell ref="D188:E188"/>
    <mergeCell ref="D424:E424"/>
    <mergeCell ref="O550:U550"/>
    <mergeCell ref="O344:U344"/>
    <mergeCell ref="D399:E399"/>
    <mergeCell ref="A447:Y447"/>
    <mergeCell ref="D59:E59"/>
    <mergeCell ref="O386:S386"/>
    <mergeCell ref="O513:S513"/>
    <mergeCell ref="D178:E178"/>
    <mergeCell ref="A42:Y42"/>
    <mergeCell ref="A213:Y213"/>
    <mergeCell ref="A151:Y151"/>
    <mergeCell ref="A287:Y287"/>
    <mergeCell ref="O482:U482"/>
    <mergeCell ref="O282:S282"/>
    <mergeCell ref="O524:S524"/>
    <mergeCell ref="A451:Y451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D461:E461"/>
    <mergeCell ref="D200:E200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64:U64"/>
    <mergeCell ref="D119:E119"/>
    <mergeCell ref="D190:E190"/>
    <mergeCell ref="A210:N211"/>
    <mergeCell ref="D246:E246"/>
    <mergeCell ref="A272:N273"/>
    <mergeCell ref="O406:S406"/>
    <mergeCell ref="O122:U122"/>
    <mergeCell ref="D111:E111"/>
    <mergeCell ref="D233:E233"/>
    <mergeCell ref="D282:E282"/>
    <mergeCell ref="O329:S329"/>
    <mergeCell ref="A356:N357"/>
    <mergeCell ref="O420:U420"/>
    <mergeCell ref="O500:S500"/>
    <mergeCell ref="O108:S108"/>
    <mergeCell ref="A445:N446"/>
    <mergeCell ref="O370:U370"/>
    <mergeCell ref="D444:E444"/>
    <mergeCell ref="D248:E248"/>
    <mergeCell ref="A122:N123"/>
    <mergeCell ref="D219:E219"/>
    <mergeCell ref="D275:E275"/>
    <mergeCell ref="O549:U549"/>
    <mergeCell ref="D156:E156"/>
    <mergeCell ref="D327:E327"/>
    <mergeCell ref="D398:E398"/>
    <mergeCell ref="O205:S205"/>
    <mergeCell ref="D454:E454"/>
    <mergeCell ref="D460:E460"/>
    <mergeCell ref="A504:Y504"/>
    <mergeCell ref="O336:S336"/>
    <mergeCell ref="O536:U536"/>
    <mergeCell ref="D416:E416"/>
    <mergeCell ref="D93:E93"/>
    <mergeCell ref="D264:E264"/>
    <mergeCell ref="D220:E220"/>
    <mergeCell ref="D391:E391"/>
    <mergeCell ref="A256:N257"/>
    <mergeCell ref="O188:S188"/>
    <mergeCell ref="O126:S126"/>
    <mergeCell ref="D157:E157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A548:N549"/>
    <mergeCell ref="O393:S393"/>
    <mergeCell ref="D340:E340"/>
    <mergeCell ref="D533:E533"/>
    <mergeCell ref="O485:S485"/>
    <mergeCell ref="O554:U554"/>
    <mergeCell ref="D232:E232"/>
    <mergeCell ref="O348:U348"/>
    <mergeCell ref="D403:E403"/>
    <mergeCell ref="O419:U419"/>
    <mergeCell ref="O129:S129"/>
    <mergeCell ref="A364:Y364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D545:E545"/>
    <mergeCell ref="O519:S519"/>
    <mergeCell ref="O226:U226"/>
    <mergeCell ref="A26:Y26"/>
    <mergeCell ref="D324:E324"/>
    <mergeCell ref="O462:U462"/>
    <mergeCell ref="D517:E517"/>
    <mergeCell ref="D115:E11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I17:I18"/>
    <mergeCell ref="O476:S476"/>
    <mergeCell ref="D135:E135"/>
    <mergeCell ref="O128:S128"/>
    <mergeCell ref="O255:S255"/>
    <mergeCell ref="G557:O557"/>
    <mergeCell ref="O242:S242"/>
    <mergeCell ref="D72:E72"/>
    <mergeCell ref="O478:S478"/>
    <mergeCell ref="A458:Y458"/>
    <mergeCell ref="O192:S192"/>
    <mergeCell ref="A452:Y452"/>
    <mergeCell ref="D235:E235"/>
    <mergeCell ref="O428:S428"/>
    <mergeCell ref="O453:S453"/>
    <mergeCell ref="D255:E255"/>
    <mergeCell ref="O467:U467"/>
    <mergeCell ref="O219:S219"/>
    <mergeCell ref="A316:Y316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O539:S539"/>
    <mergeCell ref="A508:Y508"/>
    <mergeCell ref="O145:S145"/>
    <mergeCell ref="O120:S120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A166:N167"/>
    <mergeCell ref="D30:E30"/>
    <mergeCell ref="D432:E432"/>
    <mergeCell ref="D353:E353"/>
    <mergeCell ref="D524:E524"/>
    <mergeCell ref="O466:U466"/>
    <mergeCell ref="D67:E67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517:S517"/>
    <mergeCell ref="O526:S526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D495:E495"/>
    <mergeCell ref="O166:U166"/>
    <mergeCell ref="D326:E326"/>
    <mergeCell ref="O535:U535"/>
    <mergeCell ref="D313:E313"/>
    <mergeCell ref="A408:N409"/>
    <mergeCell ref="A46:Y46"/>
    <mergeCell ref="D322:E322"/>
    <mergeCell ref="D260:E260"/>
    <mergeCell ref="D453:E453"/>
    <mergeCell ref="D309:E309"/>
    <mergeCell ref="D113:E113"/>
    <mergeCell ref="D352:E352"/>
    <mergeCell ref="D91:E91"/>
    <mergeCell ref="O113:S113"/>
    <mergeCell ref="O423:S423"/>
    <mergeCell ref="A258:Y258"/>
    <mergeCell ref="A58:Y58"/>
    <mergeCell ref="O32:S32"/>
    <mergeCell ref="S558:S559"/>
    <mergeCell ref="D289:E289"/>
    <mergeCell ref="D411:E411"/>
    <mergeCell ref="U558:U559"/>
    <mergeCell ref="K558:K559"/>
    <mergeCell ref="W17:W18"/>
    <mergeCell ref="O80:S80"/>
    <mergeCell ref="O444:S444"/>
    <mergeCell ref="O365:S365"/>
    <mergeCell ref="O79:S79"/>
    <mergeCell ref="A65:Y65"/>
    <mergeCell ref="D110:E110"/>
    <mergeCell ref="O144:S144"/>
    <mergeCell ref="O81:S81"/>
    <mergeCell ref="D129:E12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R557:U557"/>
    <mergeCell ref="D429:E429"/>
    <mergeCell ref="O257:U257"/>
    <mergeCell ref="D81:E81"/>
    <mergeCell ref="O48:U48"/>
    <mergeCell ref="O155:S155"/>
    <mergeCell ref="A528:N529"/>
    <mergeCell ref="A449:N450"/>
    <mergeCell ref="O371:U371"/>
    <mergeCell ref="D494:E494"/>
    <mergeCell ref="D518:E518"/>
    <mergeCell ref="O215:S215"/>
    <mergeCell ref="O140:U140"/>
    <mergeCell ref="S6:T9"/>
    <mergeCell ref="D195:E195"/>
    <mergeCell ref="D189:E189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O293:S293"/>
    <mergeCell ref="A415:Y415"/>
    <mergeCell ref="O220:S220"/>
    <mergeCell ref="O391:S391"/>
    <mergeCell ref="O385:S385"/>
    <mergeCell ref="O518:S518"/>
    <mergeCell ref="O332:U332"/>
    <mergeCell ref="O195:S195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O499:S499"/>
    <mergeCell ref="O505:S505"/>
    <mergeCell ref="P6:Q6"/>
    <mergeCell ref="O29:S29"/>
    <mergeCell ref="O200:S200"/>
    <mergeCell ref="O265:S265"/>
    <mergeCell ref="A436:N437"/>
    <mergeCell ref="D70:E70"/>
    <mergeCell ref="D263:E263"/>
    <mergeCell ref="O279:U279"/>
    <mergeCell ref="O450:U450"/>
    <mergeCell ref="D505:E505"/>
    <mergeCell ref="D499:E499"/>
    <mergeCell ref="O31:S31"/>
    <mergeCell ref="A202:N203"/>
    <mergeCell ref="O437:U437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D473:E473"/>
    <mergeCell ref="O224:S224"/>
    <mergeCell ref="D60:E60"/>
    <mergeCell ref="A204:Y204"/>
    <mergeCell ref="D187:E187"/>
    <mergeCell ref="O34:S34"/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782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14</v>
      </c>
      <c r="C10" s="47" t="s">
        <v>794</v>
      </c>
      <c r="D10" s="47" t="s">
        <v>795</v>
      </c>
      <c r="E10" s="47"/>
    </row>
    <row r="11" spans="2:8" x14ac:dyDescent="0.2">
      <c r="B11" s="47" t="s">
        <v>796</v>
      </c>
      <c r="C11" s="47" t="s">
        <v>797</v>
      </c>
      <c r="D11" s="47" t="s">
        <v>798</v>
      </c>
      <c r="E11" s="47"/>
    </row>
    <row r="13" spans="2:8" x14ac:dyDescent="0.2">
      <c r="B13" s="47" t="s">
        <v>799</v>
      </c>
      <c r="C13" s="47" t="s">
        <v>783</v>
      </c>
      <c r="D13" s="47"/>
      <c r="E13" s="47"/>
    </row>
    <row r="15" spans="2:8" x14ac:dyDescent="0.2">
      <c r="B15" s="47" t="s">
        <v>800</v>
      </c>
      <c r="C15" s="47" t="s">
        <v>786</v>
      </c>
      <c r="D15" s="47"/>
      <c r="E15" s="47"/>
    </row>
    <row r="17" spans="2:5" x14ac:dyDescent="0.2">
      <c r="B17" s="47" t="s">
        <v>801</v>
      </c>
      <c r="C17" s="47" t="s">
        <v>789</v>
      </c>
      <c r="D17" s="47"/>
      <c r="E17" s="47"/>
    </row>
    <row r="19" spans="2:5" x14ac:dyDescent="0.2">
      <c r="B19" s="47" t="s">
        <v>802</v>
      </c>
      <c r="C19" s="47" t="s">
        <v>792</v>
      </c>
      <c r="D19" s="47"/>
      <c r="E19" s="47"/>
    </row>
    <row r="21" spans="2:5" x14ac:dyDescent="0.2">
      <c r="B21" s="47" t="s">
        <v>803</v>
      </c>
      <c r="C21" s="47" t="s">
        <v>794</v>
      </c>
      <c r="D21" s="47"/>
      <c r="E21" s="47"/>
    </row>
    <row r="23" spans="2:5" x14ac:dyDescent="0.2">
      <c r="B23" s="47" t="s">
        <v>804</v>
      </c>
      <c r="C23" s="47" t="s">
        <v>797</v>
      </c>
      <c r="D23" s="47"/>
      <c r="E23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  <row r="33" spans="2:5" x14ac:dyDescent="0.2">
      <c r="B33" s="47" t="s">
        <v>813</v>
      </c>
      <c r="C33" s="47"/>
      <c r="D33" s="47"/>
      <c r="E33" s="47"/>
    </row>
    <row r="34" spans="2:5" x14ac:dyDescent="0.2">
      <c r="B34" s="47" t="s">
        <v>814</v>
      </c>
      <c r="C34" s="47"/>
      <c r="D34" s="47"/>
      <c r="E34" s="47"/>
    </row>
    <row r="35" spans="2:5" x14ac:dyDescent="0.2">
      <c r="B35" s="47" t="s">
        <v>815</v>
      </c>
      <c r="C35" s="47"/>
      <c r="D35" s="47"/>
      <c r="E35" s="47"/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2024-07-11T09:50:32Z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