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ПОКОМ КИ Сочи\"/>
    </mc:Choice>
  </mc:AlternateContent>
  <xr:revisionPtr revIDLastSave="0" documentId="13_ncr:1_{AF51818E-FF3F-436C-ABB6-0B543D6ACC0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99" i="1" l="1"/>
  <c r="AB99" i="1" s="1"/>
  <c r="Q98" i="1"/>
  <c r="Q96" i="1"/>
  <c r="AB96" i="1" s="1"/>
  <c r="Q91" i="1"/>
  <c r="AB91" i="1" s="1"/>
  <c r="Q90" i="1"/>
  <c r="Q87" i="1"/>
  <c r="AB87" i="1" s="1"/>
  <c r="Q85" i="1"/>
  <c r="Q79" i="1"/>
  <c r="AB79" i="1" s="1"/>
  <c r="Q70" i="1"/>
  <c r="AB70" i="1" s="1"/>
  <c r="Q69" i="1"/>
  <c r="AB69" i="1" s="1"/>
  <c r="Q68" i="1"/>
  <c r="AB65" i="1"/>
  <c r="Q64" i="1"/>
  <c r="Q59" i="1"/>
  <c r="AB59" i="1" s="1"/>
  <c r="AB58" i="1"/>
  <c r="Q57" i="1"/>
  <c r="AB57" i="1" s="1"/>
  <c r="AB51" i="1"/>
  <c r="Q49" i="1"/>
  <c r="AB49" i="1" s="1"/>
  <c r="Q43" i="1"/>
  <c r="AB43" i="1" s="1"/>
  <c r="AB36" i="1"/>
  <c r="AB35" i="1"/>
  <c r="Q34" i="1"/>
  <c r="Q32" i="1"/>
  <c r="AB32" i="1" s="1"/>
  <c r="Q28" i="1"/>
  <c r="AB28" i="1" s="1"/>
  <c r="Q22" i="1"/>
  <c r="AB22" i="1" s="1"/>
  <c r="Q20" i="1"/>
  <c r="Q14" i="1"/>
  <c r="Q11" i="1"/>
  <c r="AB11" i="1" s="1"/>
  <c r="AB14" i="1" l="1"/>
  <c r="AB20" i="1"/>
  <c r="AB34" i="1"/>
  <c r="AB56" i="1"/>
  <c r="AB64" i="1"/>
  <c r="AB68" i="1"/>
  <c r="AB85" i="1"/>
  <c r="AB90" i="1"/>
  <c r="AB98" i="1"/>
  <c r="AB102" i="1"/>
  <c r="O102" i="1"/>
  <c r="U102" i="1" s="1"/>
  <c r="K102" i="1"/>
  <c r="H102" i="1"/>
  <c r="AB101" i="1"/>
  <c r="O101" i="1"/>
  <c r="T101" i="1" s="1"/>
  <c r="K101" i="1"/>
  <c r="H101" i="1"/>
  <c r="AB100" i="1"/>
  <c r="O100" i="1"/>
  <c r="T100" i="1" s="1"/>
  <c r="K100" i="1"/>
  <c r="H100" i="1"/>
  <c r="O99" i="1"/>
  <c r="U99" i="1" s="1"/>
  <c r="K99" i="1"/>
  <c r="O98" i="1"/>
  <c r="T98" i="1" s="1"/>
  <c r="K98" i="1"/>
  <c r="O97" i="1"/>
  <c r="U97" i="1" s="1"/>
  <c r="K97" i="1"/>
  <c r="O96" i="1"/>
  <c r="U96" i="1" s="1"/>
  <c r="K96" i="1"/>
  <c r="O95" i="1"/>
  <c r="U95" i="1" s="1"/>
  <c r="K95" i="1"/>
  <c r="O94" i="1"/>
  <c r="U94" i="1" s="1"/>
  <c r="K94" i="1"/>
  <c r="H94" i="1"/>
  <c r="O93" i="1"/>
  <c r="U93" i="1" s="1"/>
  <c r="K93" i="1"/>
  <c r="H93" i="1"/>
  <c r="H92" i="1"/>
  <c r="F92" i="1"/>
  <c r="E92" i="1"/>
  <c r="K92" i="1" s="1"/>
  <c r="O91" i="1"/>
  <c r="U91" i="1" s="1"/>
  <c r="K91" i="1"/>
  <c r="O90" i="1"/>
  <c r="U90" i="1" s="1"/>
  <c r="K90" i="1"/>
  <c r="AB89" i="1"/>
  <c r="O89" i="1"/>
  <c r="T89" i="1" s="1"/>
  <c r="K89" i="1"/>
  <c r="O88" i="1"/>
  <c r="P88" i="1" s="1"/>
  <c r="Q88" i="1" s="1"/>
  <c r="K88" i="1"/>
  <c r="O87" i="1"/>
  <c r="U87" i="1" s="1"/>
  <c r="K87" i="1"/>
  <c r="O86" i="1"/>
  <c r="P86" i="1" s="1"/>
  <c r="K86" i="1"/>
  <c r="O85" i="1"/>
  <c r="U85" i="1" s="1"/>
  <c r="K85" i="1"/>
  <c r="H85" i="1"/>
  <c r="AB84" i="1"/>
  <c r="O84" i="1"/>
  <c r="U84" i="1" s="1"/>
  <c r="K84" i="1"/>
  <c r="O83" i="1"/>
  <c r="U83" i="1" s="1"/>
  <c r="K83" i="1"/>
  <c r="O82" i="1"/>
  <c r="P82" i="1" s="1"/>
  <c r="K82" i="1"/>
  <c r="O81" i="1"/>
  <c r="U81" i="1" s="1"/>
  <c r="K81" i="1"/>
  <c r="O80" i="1"/>
  <c r="U80" i="1" s="1"/>
  <c r="K80" i="1"/>
  <c r="O79" i="1"/>
  <c r="U79" i="1" s="1"/>
  <c r="K79" i="1"/>
  <c r="O78" i="1"/>
  <c r="U78" i="1" s="1"/>
  <c r="K78" i="1"/>
  <c r="O77" i="1"/>
  <c r="U77" i="1" s="1"/>
  <c r="K77" i="1"/>
  <c r="O76" i="1"/>
  <c r="U76" i="1" s="1"/>
  <c r="K76" i="1"/>
  <c r="O75" i="1"/>
  <c r="U75" i="1" s="1"/>
  <c r="K75" i="1"/>
  <c r="O74" i="1"/>
  <c r="U74" i="1" s="1"/>
  <c r="K74" i="1"/>
  <c r="H74" i="1"/>
  <c r="O73" i="1"/>
  <c r="U73" i="1" s="1"/>
  <c r="K73" i="1"/>
  <c r="O72" i="1"/>
  <c r="U72" i="1" s="1"/>
  <c r="K72" i="1"/>
  <c r="O71" i="1"/>
  <c r="U71" i="1" s="1"/>
  <c r="K71" i="1"/>
  <c r="O70" i="1"/>
  <c r="U70" i="1" s="1"/>
  <c r="K70" i="1"/>
  <c r="O69" i="1"/>
  <c r="U69" i="1" s="1"/>
  <c r="K69" i="1"/>
  <c r="O68" i="1"/>
  <c r="U68" i="1" s="1"/>
  <c r="K68" i="1"/>
  <c r="O67" i="1"/>
  <c r="U67" i="1" s="1"/>
  <c r="K67" i="1"/>
  <c r="O66" i="1"/>
  <c r="K66" i="1"/>
  <c r="O65" i="1"/>
  <c r="U65" i="1" s="1"/>
  <c r="K65" i="1"/>
  <c r="O64" i="1"/>
  <c r="T64" i="1" s="1"/>
  <c r="K64" i="1"/>
  <c r="O63" i="1"/>
  <c r="P63" i="1" s="1"/>
  <c r="K63" i="1"/>
  <c r="O62" i="1"/>
  <c r="P62" i="1" s="1"/>
  <c r="K62" i="1"/>
  <c r="O61" i="1"/>
  <c r="P61" i="1" s="1"/>
  <c r="K61" i="1"/>
  <c r="O60" i="1"/>
  <c r="K60" i="1"/>
  <c r="O59" i="1"/>
  <c r="U59" i="1" s="1"/>
  <c r="K59" i="1"/>
  <c r="O58" i="1"/>
  <c r="T58" i="1" s="1"/>
  <c r="K58" i="1"/>
  <c r="O57" i="1"/>
  <c r="U57" i="1" s="1"/>
  <c r="K57" i="1"/>
  <c r="O56" i="1"/>
  <c r="U56" i="1" s="1"/>
  <c r="K56" i="1"/>
  <c r="O55" i="1"/>
  <c r="P55" i="1" s="1"/>
  <c r="K55" i="1"/>
  <c r="O54" i="1"/>
  <c r="K54" i="1"/>
  <c r="O53" i="1"/>
  <c r="P53" i="1" s="1"/>
  <c r="K53" i="1"/>
  <c r="O52" i="1"/>
  <c r="P52" i="1" s="1"/>
  <c r="K52" i="1"/>
  <c r="O51" i="1"/>
  <c r="T51" i="1" s="1"/>
  <c r="K51" i="1"/>
  <c r="O50" i="1"/>
  <c r="U50" i="1" s="1"/>
  <c r="K50" i="1"/>
  <c r="O49" i="1"/>
  <c r="U49" i="1" s="1"/>
  <c r="K49" i="1"/>
  <c r="O48" i="1"/>
  <c r="P48" i="1" s="1"/>
  <c r="K48" i="1"/>
  <c r="O47" i="1"/>
  <c r="K47" i="1"/>
  <c r="O46" i="1"/>
  <c r="P46" i="1" s="1"/>
  <c r="K46" i="1"/>
  <c r="O45" i="1"/>
  <c r="U45" i="1" s="1"/>
  <c r="K45" i="1"/>
  <c r="F44" i="1"/>
  <c r="E44" i="1"/>
  <c r="O44" i="1" s="1"/>
  <c r="E43" i="1"/>
  <c r="O43" i="1" s="1"/>
  <c r="T43" i="1" s="1"/>
  <c r="AB42" i="1"/>
  <c r="O42" i="1"/>
  <c r="U42" i="1" s="1"/>
  <c r="K42" i="1"/>
  <c r="O41" i="1"/>
  <c r="U41" i="1" s="1"/>
  <c r="K41" i="1"/>
  <c r="O40" i="1"/>
  <c r="U40" i="1" s="1"/>
  <c r="K40" i="1"/>
  <c r="O39" i="1"/>
  <c r="K39" i="1"/>
  <c r="O38" i="1"/>
  <c r="K38" i="1"/>
  <c r="AB37" i="1"/>
  <c r="O37" i="1"/>
  <c r="U37" i="1" s="1"/>
  <c r="K37" i="1"/>
  <c r="O36" i="1"/>
  <c r="T36" i="1" s="1"/>
  <c r="K36" i="1"/>
  <c r="O35" i="1"/>
  <c r="U35" i="1" s="1"/>
  <c r="K35" i="1"/>
  <c r="O34" i="1"/>
  <c r="U34" i="1" s="1"/>
  <c r="K34" i="1"/>
  <c r="O33" i="1"/>
  <c r="P33" i="1" s="1"/>
  <c r="Q33" i="1" s="1"/>
  <c r="K33" i="1"/>
  <c r="O32" i="1"/>
  <c r="T32" i="1" s="1"/>
  <c r="K32" i="1"/>
  <c r="AB31" i="1"/>
  <c r="O31" i="1"/>
  <c r="U31" i="1" s="1"/>
  <c r="K31" i="1"/>
  <c r="O30" i="1"/>
  <c r="K30" i="1"/>
  <c r="O29" i="1"/>
  <c r="K29" i="1"/>
  <c r="O28" i="1"/>
  <c r="U28" i="1" s="1"/>
  <c r="K28" i="1"/>
  <c r="O27" i="1"/>
  <c r="P27" i="1" s="1"/>
  <c r="K27" i="1"/>
  <c r="AB26" i="1"/>
  <c r="O26" i="1"/>
  <c r="U26" i="1" s="1"/>
  <c r="K26" i="1"/>
  <c r="O25" i="1"/>
  <c r="P25" i="1" s="1"/>
  <c r="K25" i="1"/>
  <c r="O24" i="1"/>
  <c r="U24" i="1" s="1"/>
  <c r="K24" i="1"/>
  <c r="O23" i="1"/>
  <c r="K23" i="1"/>
  <c r="O22" i="1"/>
  <c r="U22" i="1" s="1"/>
  <c r="K22" i="1"/>
  <c r="H22" i="1"/>
  <c r="O21" i="1"/>
  <c r="U21" i="1" s="1"/>
  <c r="K21" i="1"/>
  <c r="O20" i="1"/>
  <c r="T20" i="1" s="1"/>
  <c r="K20" i="1"/>
  <c r="O19" i="1"/>
  <c r="K19" i="1"/>
  <c r="AB18" i="1"/>
  <c r="O18" i="1"/>
  <c r="T18" i="1" s="1"/>
  <c r="K18" i="1"/>
  <c r="AB17" i="1"/>
  <c r="O17" i="1"/>
  <c r="U17" i="1" s="1"/>
  <c r="K17" i="1"/>
  <c r="O16" i="1"/>
  <c r="P16" i="1" s="1"/>
  <c r="Q16" i="1" s="1"/>
  <c r="K16" i="1"/>
  <c r="O15" i="1"/>
  <c r="U15" i="1" s="1"/>
  <c r="K15" i="1"/>
  <c r="O14" i="1"/>
  <c r="U14" i="1" s="1"/>
  <c r="K14" i="1"/>
  <c r="O13" i="1"/>
  <c r="P13" i="1" s="1"/>
  <c r="K13" i="1"/>
  <c r="O12" i="1"/>
  <c r="U12" i="1" s="1"/>
  <c r="K12" i="1"/>
  <c r="O11" i="1"/>
  <c r="U11" i="1" s="1"/>
  <c r="K11" i="1"/>
  <c r="O10" i="1"/>
  <c r="U10" i="1" s="1"/>
  <c r="K10" i="1"/>
  <c r="O9" i="1"/>
  <c r="P9" i="1" s="1"/>
  <c r="K9" i="1"/>
  <c r="O8" i="1"/>
  <c r="U8" i="1" s="1"/>
  <c r="K8" i="1"/>
  <c r="O7" i="1"/>
  <c r="U7" i="1" s="1"/>
  <c r="K7" i="1"/>
  <c r="AB6" i="1"/>
  <c r="O6" i="1"/>
  <c r="T6" i="1" s="1"/>
  <c r="K6" i="1"/>
  <c r="Z5" i="1"/>
  <c r="Y5" i="1"/>
  <c r="X5" i="1"/>
  <c r="W5" i="1"/>
  <c r="V5" i="1"/>
  <c r="R5" i="1"/>
  <c r="N5" i="1"/>
  <c r="M5" i="1"/>
  <c r="L5" i="1"/>
  <c r="J5" i="1"/>
  <c r="U63" i="1" l="1"/>
  <c r="P75" i="1"/>
  <c r="T56" i="1"/>
  <c r="P8" i="1"/>
  <c r="T14" i="1"/>
  <c r="U48" i="1"/>
  <c r="P94" i="1"/>
  <c r="AB94" i="1" s="1"/>
  <c r="T87" i="1"/>
  <c r="T34" i="1"/>
  <c r="T59" i="1"/>
  <c r="T8" i="1"/>
  <c r="AB8" i="1"/>
  <c r="AB9" i="1"/>
  <c r="T9" i="1"/>
  <c r="AB25" i="1"/>
  <c r="T25" i="1"/>
  <c r="T27" i="1"/>
  <c r="AB27" i="1"/>
  <c r="AB33" i="1"/>
  <c r="T33" i="1"/>
  <c r="AB75" i="1"/>
  <c r="T75" i="1"/>
  <c r="T94" i="1"/>
  <c r="T91" i="1"/>
  <c r="T65" i="1"/>
  <c r="T49" i="1"/>
  <c r="T11" i="1"/>
  <c r="T96" i="1"/>
  <c r="T70" i="1"/>
  <c r="T22" i="1"/>
  <c r="P12" i="1"/>
  <c r="AB13" i="1"/>
  <c r="T13" i="1"/>
  <c r="T16" i="1"/>
  <c r="AB16" i="1"/>
  <c r="T26" i="1"/>
  <c r="U27" i="1"/>
  <c r="U33" i="1"/>
  <c r="T42" i="1"/>
  <c r="T44" i="1"/>
  <c r="T46" i="1"/>
  <c r="AB46" i="1"/>
  <c r="T48" i="1"/>
  <c r="AB48" i="1"/>
  <c r="P50" i="1"/>
  <c r="T52" i="1"/>
  <c r="AB52" i="1"/>
  <c r="AB53" i="1"/>
  <c r="T53" i="1"/>
  <c r="AB55" i="1"/>
  <c r="T55" i="1"/>
  <c r="AB61" i="1"/>
  <c r="T61" i="1"/>
  <c r="T62" i="1"/>
  <c r="AB62" i="1"/>
  <c r="AB63" i="1"/>
  <c r="T63" i="1"/>
  <c r="P81" i="1"/>
  <c r="Q81" i="1" s="1"/>
  <c r="T82" i="1"/>
  <c r="AB82" i="1"/>
  <c r="AB86" i="1"/>
  <c r="T86" i="1"/>
  <c r="AB88" i="1"/>
  <c r="T88" i="1"/>
  <c r="T99" i="1"/>
  <c r="T69" i="1"/>
  <c r="T57" i="1"/>
  <c r="T35" i="1"/>
  <c r="T90" i="1"/>
  <c r="T85" i="1"/>
  <c r="T68" i="1"/>
  <c r="T79" i="1"/>
  <c r="T28" i="1"/>
  <c r="U13" i="1"/>
  <c r="P15" i="1"/>
  <c r="P74" i="1"/>
  <c r="P78" i="1"/>
  <c r="Q78" i="1" s="1"/>
  <c r="U9" i="1"/>
  <c r="U16" i="1"/>
  <c r="U88" i="1"/>
  <c r="P10" i="1"/>
  <c r="T17" i="1"/>
  <c r="U55" i="1"/>
  <c r="U58" i="1"/>
  <c r="P77" i="1"/>
  <c r="U38" i="1"/>
  <c r="P38" i="1"/>
  <c r="P39" i="1"/>
  <c r="Q39" i="1" s="1"/>
  <c r="U39" i="1"/>
  <c r="U60" i="1"/>
  <c r="P60" i="1"/>
  <c r="U19" i="1"/>
  <c r="P19" i="1"/>
  <c r="Q19" i="1" s="1"/>
  <c r="U20" i="1"/>
  <c r="P23" i="1"/>
  <c r="Q23" i="1" s="1"/>
  <c r="U23" i="1"/>
  <c r="U29" i="1"/>
  <c r="P29" i="1"/>
  <c r="P30" i="1"/>
  <c r="Q30" i="1" s="1"/>
  <c r="U30" i="1"/>
  <c r="U32" i="1"/>
  <c r="U46" i="1"/>
  <c r="U47" i="1"/>
  <c r="P47" i="1"/>
  <c r="U53" i="1"/>
  <c r="U54" i="1"/>
  <c r="P54" i="1"/>
  <c r="U61" i="1"/>
  <c r="U64" i="1"/>
  <c r="P66" i="1"/>
  <c r="U66" i="1"/>
  <c r="U86" i="1"/>
  <c r="U100" i="1"/>
  <c r="U101" i="1"/>
  <c r="P44" i="1"/>
  <c r="AB44" i="1" s="1"/>
  <c r="P67" i="1"/>
  <c r="Q67" i="1" s="1"/>
  <c r="P73" i="1"/>
  <c r="P93" i="1"/>
  <c r="P97" i="1"/>
  <c r="U98" i="1"/>
  <c r="U43" i="1"/>
  <c r="P21" i="1"/>
  <c r="Q21" i="1" s="1"/>
  <c r="P72" i="1"/>
  <c r="P7" i="1"/>
  <c r="T37" i="1"/>
  <c r="U52" i="1"/>
  <c r="U62" i="1"/>
  <c r="U6" i="1"/>
  <c r="U36" i="1"/>
  <c r="U44" i="1"/>
  <c r="U51" i="1"/>
  <c r="U89" i="1"/>
  <c r="O92" i="1"/>
  <c r="U82" i="1"/>
  <c r="P41" i="1"/>
  <c r="P80" i="1"/>
  <c r="T84" i="1"/>
  <c r="U18" i="1"/>
  <c r="K44" i="1"/>
  <c r="P45" i="1"/>
  <c r="P76" i="1"/>
  <c r="E5" i="1"/>
  <c r="P24" i="1"/>
  <c r="Q24" i="1" s="1"/>
  <c r="U25" i="1"/>
  <c r="T31" i="1"/>
  <c r="P40" i="1"/>
  <c r="K43" i="1"/>
  <c r="K5" i="1" s="1"/>
  <c r="P71" i="1"/>
  <c r="Q71" i="1" s="1"/>
  <c r="P83" i="1"/>
  <c r="P95" i="1"/>
  <c r="T102" i="1"/>
  <c r="F5" i="1"/>
  <c r="AB95" i="1" l="1"/>
  <c r="T95" i="1"/>
  <c r="AB71" i="1"/>
  <c r="T71" i="1"/>
  <c r="AB40" i="1"/>
  <c r="T40" i="1"/>
  <c r="AB45" i="1"/>
  <c r="T45" i="1"/>
  <c r="T80" i="1"/>
  <c r="AB80" i="1"/>
  <c r="AB7" i="1"/>
  <c r="T7" i="1"/>
  <c r="AB21" i="1"/>
  <c r="T21" i="1"/>
  <c r="AB93" i="1"/>
  <c r="T93" i="1"/>
  <c r="AB67" i="1"/>
  <c r="T67" i="1"/>
  <c r="T66" i="1"/>
  <c r="AB66" i="1"/>
  <c r="AB47" i="1"/>
  <c r="T47" i="1"/>
  <c r="T29" i="1"/>
  <c r="AB29" i="1"/>
  <c r="T39" i="1"/>
  <c r="AB39" i="1"/>
  <c r="T74" i="1"/>
  <c r="AB74" i="1"/>
  <c r="AB81" i="1"/>
  <c r="T81" i="1"/>
  <c r="AB83" i="1"/>
  <c r="T83" i="1"/>
  <c r="T24" i="1"/>
  <c r="AB24" i="1"/>
  <c r="T76" i="1"/>
  <c r="AB76" i="1"/>
  <c r="T41" i="1"/>
  <c r="AB41" i="1"/>
  <c r="T72" i="1"/>
  <c r="AB72" i="1"/>
  <c r="AB97" i="1"/>
  <c r="T97" i="1"/>
  <c r="AB73" i="1"/>
  <c r="T73" i="1"/>
  <c r="T54" i="1"/>
  <c r="AB54" i="1"/>
  <c r="AB30" i="1"/>
  <c r="T30" i="1"/>
  <c r="AB23" i="1"/>
  <c r="T23" i="1"/>
  <c r="AB19" i="1"/>
  <c r="T19" i="1"/>
  <c r="T60" i="1"/>
  <c r="AB60" i="1"/>
  <c r="AB38" i="1"/>
  <c r="T38" i="1"/>
  <c r="AB77" i="1"/>
  <c r="T77" i="1"/>
  <c r="T10" i="1"/>
  <c r="AB10" i="1"/>
  <c r="T78" i="1"/>
  <c r="AB78" i="1"/>
  <c r="AB15" i="1"/>
  <c r="T15" i="1"/>
  <c r="T50" i="1"/>
  <c r="AB50" i="1"/>
  <c r="T12" i="1"/>
  <c r="AB12" i="1"/>
  <c r="U92" i="1"/>
  <c r="P92" i="1"/>
  <c r="Q92" i="1" s="1"/>
  <c r="O5" i="1"/>
  <c r="AB92" i="1" l="1"/>
  <c r="AB5" i="1" s="1"/>
  <c r="T92" i="1"/>
  <c r="Q5" i="1"/>
  <c r="P5" i="1"/>
</calcChain>
</file>

<file path=xl/sharedStrings.xml><?xml version="1.0" encoding="utf-8"?>
<sst xmlns="http://schemas.openxmlformats.org/spreadsheetml/2006/main" count="293" uniqueCount="154">
  <si>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</si>
  <si>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</si>
  <si>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</si>
  <si>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</si>
  <si>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</si>
  <si>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</si>
  <si>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</si>
  <si>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</si>
  <si>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</si>
  <si>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</si>
  <si>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</si>
  <si>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</si>
  <si>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</si>
  <si>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</si>
  <si>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</si>
  <si>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</si>
  <si>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</si>
  <si>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</si>
  <si>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</si>
  <si>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</si>
  <si>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</si>
  <si>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</si>
  <si>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</si>
  <si>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</si>
  <si>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15,07,</t>
  </si>
  <si>
    <t>08,07,</t>
  </si>
  <si>
    <t>01,07,</t>
  </si>
  <si>
    <t>24,06,</t>
  </si>
  <si>
    <t>17,06,</t>
  </si>
  <si>
    <t>10,06,</t>
  </si>
  <si>
    <t xml:space="preserve"> 004   Колбаса Вязанка со шпиком, вектор ВЕС, ПОКОМ</t>
  </si>
  <si>
    <t>кг</t>
  </si>
  <si>
    <t>нет потребности (филиал постоянно обнуляет)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</si>
  <si>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</si>
  <si>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</si>
  <si>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</si>
  <si>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</si>
  <si>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Основные продажи в Бофорте !?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</si>
  <si>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</si>
  <si>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</si>
  <si>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</si>
  <si>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</si>
  <si>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02,07,24 филиалал обнулил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</si>
  <si>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</si>
  <si>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</si>
  <si>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</si>
  <si>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</si>
  <si>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058  Колбаса Докторская Особая ТМ Особый рецепт,  0,5кг, ПОКОМ</t>
  </si>
  <si>
    <t>Ротация ОР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</si>
  <si>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</si>
  <si>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</si>
  <si>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</si>
  <si>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</si>
  <si>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r>
      <rPr>
        <sz val="10"/>
        <rFont val="Arial"/>
        <family val="2"/>
        <charset val="204"/>
      </rPr>
      <t>Химич согласовал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</si>
  <si>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</si>
  <si>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</si>
  <si>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</si>
  <si>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</si>
  <si>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</si>
  <si>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</si>
  <si>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</si>
  <si>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</si>
  <si>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</si>
  <si>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</si>
  <si>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</si>
  <si>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</si>
  <si>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необходимо увеличить продажи!!!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</si>
  <si>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</si>
  <si>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</si>
  <si>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</si>
  <si>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</si>
  <si>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карат</t>
  </si>
  <si>
    <t>необходимо увеличить продажи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</si>
  <si>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</si>
  <si>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</si>
  <si>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</si>
  <si>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</si>
  <si>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</si>
  <si>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</si>
  <si>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</si>
  <si>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</si>
  <si>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</si>
  <si>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</si>
  <si>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</si>
  <si>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</si>
  <si>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</si>
  <si>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</si>
  <si>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</si>
  <si>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</si>
  <si>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тоже что и 277 / 02,07,24 филиалал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</si>
  <si>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</si>
  <si>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</si>
  <si>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</si>
  <si>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</si>
  <si>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</si>
  <si>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</si>
  <si>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</si>
  <si>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тоже что 254 / 02,07,24 филиалал обнулил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</si>
  <si>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</si>
  <si>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</si>
  <si>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</si>
  <si>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</si>
  <si>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>Продать остатки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</si>
  <si>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</si>
  <si>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</si>
  <si>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</si>
  <si>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</si>
  <si>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</si>
  <si>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</si>
  <si>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</si>
  <si>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</si>
  <si>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>09,07,24 филиал обнулил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</si>
  <si>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</si>
  <si>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</si>
  <si>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</si>
  <si>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</si>
  <si>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</si>
  <si>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</si>
  <si>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</si>
  <si>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Короткие сроки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</si>
  <si>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</si>
  <si>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</si>
  <si>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</si>
  <si>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</si>
  <si>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</si>
  <si>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</si>
  <si>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</si>
  <si>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</si>
  <si>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</si>
  <si>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</si>
  <si>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Основные продажи в Бофорте</t>
  </si>
  <si>
    <t xml:space="preserve"> 431  Колбаса Стародворская с окороком в оболочке полиамид ТМ Стародворье ВЕС ПОКОМ</t>
  </si>
  <si>
    <t>ЕСТЬ ЛИ НЕОБХОДИМОСТЬ в данном СКЮ??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</si>
  <si>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</si>
  <si>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</si>
  <si>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</si>
  <si>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</si>
  <si>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</si>
  <si>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</si>
  <si>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</si>
  <si>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</si>
  <si>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</si>
  <si>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</si>
  <si>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</si>
  <si>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</si>
  <si>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</si>
  <si>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</si>
  <si>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</si>
  <si>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</si>
  <si>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</si>
  <si>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св</t>
  </si>
  <si>
    <t>итого</t>
  </si>
  <si>
    <t>16,07,24 филиал обнулил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</si>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</sst>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758CE0"/>
        <bgColor rgb="FF969696"/>
      </patternFill>
    </fill>
    <fill>
      <patternFill patternType="solid">
        <fgColor rgb="FFD9D9D9"/>
        <bgColor rgb="FFFCD5B5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CD5B5"/>
        <bgColor rgb="FFD9D9D9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ont="1" applyFill="1"/>
    <xf numFmtId="2" fontId="1" fillId="4" borderId="0" xfId="1" applyNumberFormat="1" applyFill="1"/>
    <xf numFmtId="164" fontId="1" fillId="4" borderId="1" xfId="1" applyNumberFormat="1" applyFill="1" applyBorder="1"/>
    <xf numFmtId="164" fontId="1" fillId="0" borderId="1" xfId="1" applyNumberFormat="1" applyBorder="1"/>
    <xf numFmtId="164" fontId="1" fillId="5" borderId="0" xfId="1" applyNumberFormat="1" applyFont="1" applyFill="1"/>
    <xf numFmtId="2" fontId="1" fillId="5" borderId="0" xfId="1" applyNumberFormat="1" applyFill="1"/>
    <xf numFmtId="164" fontId="1" fillId="5" borderId="1" xfId="1" applyNumberFormat="1" applyFill="1" applyBorder="1"/>
    <xf numFmtId="164" fontId="4" fillId="6" borderId="0" xfId="1" applyNumberFormat="1" applyFont="1" applyFill="1"/>
    <xf numFmtId="164" fontId="4" fillId="5" borderId="0" xfId="1" applyNumberFormat="1" applyFont="1" applyFill="1"/>
    <xf numFmtId="164" fontId="5" fillId="6" borderId="0" xfId="1" applyNumberFormat="1" applyFont="1" applyFill="1"/>
    <xf numFmtId="164" fontId="1" fillId="6" borderId="0" xfId="1" applyNumberFormat="1" applyFont="1" applyFill="1"/>
    <xf numFmtId="164" fontId="6" fillId="6" borderId="0" xfId="1" applyNumberFormat="1" applyFont="1" applyFill="1"/>
    <xf numFmtId="164" fontId="1" fillId="7" borderId="1" xfId="1" applyNumberFormat="1" applyFill="1" applyBorder="1"/>
    <xf numFmtId="164" fontId="4" fillId="0" borderId="0" xfId="1" applyNumberFormat="1" applyFont="1"/>
    <xf numFmtId="164" fontId="4" fillId="8" borderId="0" xfId="1" applyNumberFormat="1" applyFont="1" applyFill="1"/>
    <xf numFmtId="164" fontId="1" fillId="0" borderId="0" xfId="1" applyNumberFormat="1" applyFont="1"/>
    <xf numFmtId="164" fontId="1" fillId="0" borderId="0" xfId="1" applyNumberFormat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1" fillId="4" borderId="0" xfId="1" applyNumberFormat="1" applyFont="1" applyFill="1" applyAlignment="1">
      <alignment horizontal="center"/>
    </xf>
    <xf numFmtId="164" fontId="1" fillId="5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1" fillId="9" borderId="0" xfId="1" applyNumberFormat="1" applyFill="1"/>
    <xf numFmtId="2" fontId="1" fillId="9" borderId="0" xfId="1" applyNumberFormat="1" applyFill="1"/>
    <xf numFmtId="164" fontId="1" fillId="9" borderId="1" xfId="1" applyNumberFormat="1" applyFill="1" applyBorder="1"/>
    <xf numFmtId="164" fontId="1" fillId="9" borderId="0" xfId="1" applyNumberFormat="1" applyFill="1" applyAlignment="1">
      <alignment horizontal="center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2"/>
  <sheetViews>
    <sheetView tabSelected="1" zoomScale="85" zoomScaleNormal="85" workbookViewId="0">
      <pane xSplit="2" ySplit="5" topLeftCell="C50" activePane="bottomRight" state="frozen"/>
      <selection pane="topRight" activeCell="C1" sqref="C1"/>
      <selection pane="bottomLeft" activeCell="A75" sqref="A75"/>
      <selection pane="bottomRight" activeCell="S76" sqref="S76"/>
    </sheetView>
  </sheetViews>
  <sheetFormatPr defaultRowHeight="15" x14ac:dyDescent="0.25"/>
  <cols>
    <col min="1" max="1" width="60" customWidth="1"/>
    <col min="2" max="2" width="3.5703125" customWidth="1"/>
    <col min="3" max="3" width="9.140625" customWidth="1"/>
    <col min="4" max="5" width="10.85546875" customWidth="1"/>
    <col min="6" max="6" width="6.42578125" customWidth="1"/>
    <col min="7" max="7" width="5.140625" style="1" customWidth="1"/>
    <col min="8" max="8" width="5.140625" customWidth="1"/>
    <col min="9" max="9" width="1.28515625" customWidth="1"/>
    <col min="10" max="11" width="6.85546875" customWidth="1"/>
    <col min="12" max="14" width="0.85546875" customWidth="1"/>
    <col min="15" max="18" width="6.85546875" customWidth="1"/>
    <col min="19" max="19" width="39.7109375" style="28" customWidth="1"/>
    <col min="20" max="21" width="5.28515625" customWidth="1"/>
    <col min="22" max="26" width="5.85546875" customWidth="1"/>
    <col min="27" max="27" width="42.42578125" customWidth="1"/>
    <col min="28" max="51" width="8" customWidth="1"/>
    <col min="52" max="1026" width="8.5703125" customWidth="1"/>
  </cols>
  <sheetData>
    <row r="1" spans="1:51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4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6" t="s">
        <v>151</v>
      </c>
      <c r="R3" s="4" t="s">
        <v>16</v>
      </c>
      <c r="S3" s="25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21</v>
      </c>
      <c r="AB3" s="4" t="s">
        <v>22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/>
      <c r="R4" s="2"/>
      <c r="S4" s="24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7">
        <f>SUM(E6:E492)</f>
        <v>11648.909</v>
      </c>
      <c r="F5" s="7">
        <f>SUM(F6:F492)</f>
        <v>16614.863999999998</v>
      </c>
      <c r="G5" s="3"/>
      <c r="H5" s="2"/>
      <c r="I5" s="2"/>
      <c r="J5" s="7">
        <f t="shared" ref="J5:R5" si="0">SUM(J6:J492)</f>
        <v>12132.448999999999</v>
      </c>
      <c r="K5" s="7">
        <f t="shared" si="0"/>
        <v>-483.54000000000008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2329.7817999999997</v>
      </c>
      <c r="P5" s="7">
        <f t="shared" si="0"/>
        <v>13062.365</v>
      </c>
      <c r="Q5" s="7">
        <f t="shared" si="0"/>
        <v>9975.5011999999988</v>
      </c>
      <c r="R5" s="7">
        <f t="shared" si="0"/>
        <v>8356</v>
      </c>
      <c r="S5" s="24"/>
      <c r="T5" s="2"/>
      <c r="U5" s="2"/>
      <c r="V5" s="7">
        <f>SUM(V6:V492)</f>
        <v>1811.7564</v>
      </c>
      <c r="W5" s="7">
        <f>SUM(W6:W492)</f>
        <v>1915.8586000000005</v>
      </c>
      <c r="X5" s="7">
        <f>SUM(X6:X492)</f>
        <v>1910.7370000000008</v>
      </c>
      <c r="Y5" s="7">
        <f>SUM(Y6:Y492)</f>
        <v>1607.8634</v>
      </c>
      <c r="Z5" s="7">
        <f>SUM(Z6:Z492)</f>
        <v>1389.3326000000002</v>
      </c>
      <c r="AA5" s="2"/>
      <c r="AB5" s="7">
        <f>SUM(AB6:AB492)</f>
        <v>5243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8" t="s">
        <v>30</v>
      </c>
      <c r="B6" s="8" t="s">
        <v>31</v>
      </c>
      <c r="C6" s="8"/>
      <c r="D6" s="8"/>
      <c r="E6" s="8"/>
      <c r="F6" s="8"/>
      <c r="G6" s="9">
        <v>0</v>
      </c>
      <c r="H6" s="8">
        <v>50</v>
      </c>
      <c r="I6" s="8"/>
      <c r="J6" s="8">
        <v>2.6</v>
      </c>
      <c r="K6" s="8">
        <f t="shared" ref="K6:K37" si="1">E6-J6</f>
        <v>-2.6</v>
      </c>
      <c r="L6" s="8"/>
      <c r="M6" s="8"/>
      <c r="N6" s="8"/>
      <c r="O6" s="8">
        <f t="shared" ref="O6:O37" si="2">E6/5</f>
        <v>0</v>
      </c>
      <c r="P6" s="10"/>
      <c r="Q6" s="10"/>
      <c r="R6" s="10"/>
      <c r="S6" s="26"/>
      <c r="T6" s="8" t="e">
        <f t="shared" ref="T6:T37" si="3">(F6+P6)/O6</f>
        <v>#DIV/0!</v>
      </c>
      <c r="U6" s="8" t="e">
        <f t="shared" ref="U6:U37" si="4">F6/O6</f>
        <v>#DIV/0!</v>
      </c>
      <c r="V6" s="8">
        <v>0</v>
      </c>
      <c r="W6" s="8">
        <v>0</v>
      </c>
      <c r="X6" s="8">
        <v>0.8296</v>
      </c>
      <c r="Y6" s="8">
        <v>1.1412</v>
      </c>
      <c r="Z6" s="8">
        <v>0.86399999999999999</v>
      </c>
      <c r="AA6" s="8" t="s">
        <v>32</v>
      </c>
      <c r="AB6" s="8">
        <f t="shared" ref="AB6:AB37" si="5">ROUND(P6*G6,0)</f>
        <v>0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 t="s">
        <v>33</v>
      </c>
      <c r="B7" s="2" t="s">
        <v>31</v>
      </c>
      <c r="C7" s="2">
        <v>232.06100000000001</v>
      </c>
      <c r="D7" s="2">
        <v>2.66</v>
      </c>
      <c r="E7" s="2">
        <v>163.285</v>
      </c>
      <c r="F7" s="2">
        <v>75</v>
      </c>
      <c r="G7" s="3">
        <v>1</v>
      </c>
      <c r="H7" s="2">
        <v>50</v>
      </c>
      <c r="I7" s="2"/>
      <c r="J7" s="2">
        <v>162</v>
      </c>
      <c r="K7" s="2">
        <f t="shared" si="1"/>
        <v>1.2849999999999966</v>
      </c>
      <c r="L7" s="2"/>
      <c r="M7" s="2"/>
      <c r="N7" s="2"/>
      <c r="O7" s="2">
        <f t="shared" si="2"/>
        <v>32.656999999999996</v>
      </c>
      <c r="P7" s="11">
        <f>11*O7-F7</f>
        <v>284.22699999999998</v>
      </c>
      <c r="Q7" s="11">
        <v>220</v>
      </c>
      <c r="R7" s="11">
        <v>220</v>
      </c>
      <c r="S7" s="24"/>
      <c r="T7" s="2">
        <f>(F7+Q7)/O7</f>
        <v>9.0332853599534566</v>
      </c>
      <c r="U7" s="2">
        <f t="shared" si="4"/>
        <v>2.2965979728695229</v>
      </c>
      <c r="V7" s="2">
        <v>20.154199999999999</v>
      </c>
      <c r="W7" s="2">
        <v>15.937200000000001</v>
      </c>
      <c r="X7" s="2">
        <v>30.871200000000002</v>
      </c>
      <c r="Y7" s="2">
        <v>17.1264</v>
      </c>
      <c r="Z7" s="2">
        <v>16.552600000000002</v>
      </c>
      <c r="AA7" s="2"/>
      <c r="AB7" s="2">
        <f>ROUND(Q7*G7,0)</f>
        <v>220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 t="s">
        <v>34</v>
      </c>
      <c r="B8" s="2" t="s">
        <v>31</v>
      </c>
      <c r="C8" s="2">
        <v>52.295999999999999</v>
      </c>
      <c r="D8" s="2">
        <v>0.14199999999999999</v>
      </c>
      <c r="E8" s="2">
        <v>19.939</v>
      </c>
      <c r="F8" s="2">
        <v>32.234999999999999</v>
      </c>
      <c r="G8" s="3">
        <v>1</v>
      </c>
      <c r="H8" s="2">
        <v>45</v>
      </c>
      <c r="I8" s="2"/>
      <c r="J8" s="2">
        <v>20.3</v>
      </c>
      <c r="K8" s="2">
        <f t="shared" si="1"/>
        <v>-0.36100000000000065</v>
      </c>
      <c r="L8" s="2"/>
      <c r="M8" s="2"/>
      <c r="N8" s="2"/>
      <c r="O8" s="2">
        <f t="shared" si="2"/>
        <v>3.9878</v>
      </c>
      <c r="P8" s="11">
        <f>13*O8-F8</f>
        <v>19.606400000000001</v>
      </c>
      <c r="Q8" s="11">
        <v>16</v>
      </c>
      <c r="R8" s="11">
        <v>16</v>
      </c>
      <c r="S8" s="24"/>
      <c r="T8" s="2">
        <f t="shared" ref="T8:T16" si="6">(F8+Q8)/O8</f>
        <v>12.095641707206982</v>
      </c>
      <c r="U8" s="2">
        <f t="shared" si="4"/>
        <v>8.0834043833692757</v>
      </c>
      <c r="V8" s="2">
        <v>1.1452</v>
      </c>
      <c r="W8" s="2">
        <v>3.7360000000000002</v>
      </c>
      <c r="X8" s="2">
        <v>2.6084000000000001</v>
      </c>
      <c r="Y8" s="2">
        <v>2.484</v>
      </c>
      <c r="Z8" s="2">
        <v>3.9990000000000001</v>
      </c>
      <c r="AA8" s="2"/>
      <c r="AB8" s="2">
        <f t="shared" ref="AB8:AB16" si="7">ROUND(Q8*G8,0)</f>
        <v>16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 t="s">
        <v>35</v>
      </c>
      <c r="B9" s="2" t="s">
        <v>36</v>
      </c>
      <c r="C9" s="2">
        <v>12</v>
      </c>
      <c r="D9" s="2">
        <v>192</v>
      </c>
      <c r="E9" s="2">
        <v>140</v>
      </c>
      <c r="F9" s="2">
        <v>180</v>
      </c>
      <c r="G9" s="3">
        <v>0.5</v>
      </c>
      <c r="H9" s="2">
        <v>50</v>
      </c>
      <c r="I9" s="2"/>
      <c r="J9" s="2">
        <v>194</v>
      </c>
      <c r="K9" s="2">
        <f t="shared" si="1"/>
        <v>-54</v>
      </c>
      <c r="L9" s="2"/>
      <c r="M9" s="2"/>
      <c r="N9" s="2"/>
      <c r="O9" s="2">
        <f t="shared" si="2"/>
        <v>28</v>
      </c>
      <c r="P9" s="11">
        <f>13*O9-F9</f>
        <v>184</v>
      </c>
      <c r="Q9" s="11">
        <v>60</v>
      </c>
      <c r="R9" s="11">
        <v>60</v>
      </c>
      <c r="S9" s="24" t="s">
        <v>37</v>
      </c>
      <c r="T9" s="2">
        <f t="shared" si="6"/>
        <v>8.5714285714285712</v>
      </c>
      <c r="U9" s="2">
        <f t="shared" si="4"/>
        <v>6.4285714285714288</v>
      </c>
      <c r="V9" s="2">
        <v>17.399999999999999</v>
      </c>
      <c r="W9" s="2">
        <v>10.8</v>
      </c>
      <c r="X9" s="2">
        <v>20.399999999999999</v>
      </c>
      <c r="Y9" s="2">
        <v>15</v>
      </c>
      <c r="Z9" s="2">
        <v>15</v>
      </c>
      <c r="AA9" s="2"/>
      <c r="AB9" s="2">
        <f t="shared" si="7"/>
        <v>30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 t="s">
        <v>38</v>
      </c>
      <c r="B10" s="2" t="s">
        <v>36</v>
      </c>
      <c r="C10" s="2">
        <v>690</v>
      </c>
      <c r="D10" s="2">
        <v>819</v>
      </c>
      <c r="E10" s="2">
        <v>648</v>
      </c>
      <c r="F10" s="2">
        <v>784</v>
      </c>
      <c r="G10" s="3">
        <v>0.4</v>
      </c>
      <c r="H10" s="2">
        <v>50</v>
      </c>
      <c r="I10" s="2"/>
      <c r="J10" s="2">
        <v>672</v>
      </c>
      <c r="K10" s="2">
        <f t="shared" si="1"/>
        <v>-24</v>
      </c>
      <c r="L10" s="2"/>
      <c r="M10" s="2"/>
      <c r="N10" s="2"/>
      <c r="O10" s="2">
        <f t="shared" si="2"/>
        <v>129.6</v>
      </c>
      <c r="P10" s="11">
        <f>13*O10-F10</f>
        <v>900.8</v>
      </c>
      <c r="Q10" s="11">
        <v>600</v>
      </c>
      <c r="R10" s="11">
        <v>600</v>
      </c>
      <c r="S10" s="24"/>
      <c r="T10" s="2">
        <f t="shared" si="6"/>
        <v>10.679012345679013</v>
      </c>
      <c r="U10" s="2">
        <f t="shared" si="4"/>
        <v>6.0493827160493829</v>
      </c>
      <c r="V10" s="2">
        <v>90</v>
      </c>
      <c r="W10" s="2">
        <v>87.2</v>
      </c>
      <c r="X10" s="2">
        <v>122</v>
      </c>
      <c r="Y10" s="2">
        <v>76.8</v>
      </c>
      <c r="Z10" s="2">
        <v>71.8</v>
      </c>
      <c r="AA10" s="2"/>
      <c r="AB10" s="2">
        <f t="shared" si="7"/>
        <v>240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2" t="s">
        <v>39</v>
      </c>
      <c r="B11" s="2" t="s">
        <v>36</v>
      </c>
      <c r="C11" s="2">
        <v>14</v>
      </c>
      <c r="D11" s="2">
        <v>62</v>
      </c>
      <c r="E11" s="2">
        <v>11</v>
      </c>
      <c r="F11" s="2">
        <v>63</v>
      </c>
      <c r="G11" s="3">
        <v>0.5</v>
      </c>
      <c r="H11" s="2">
        <v>31</v>
      </c>
      <c r="I11" s="2"/>
      <c r="J11" s="2">
        <v>12</v>
      </c>
      <c r="K11" s="2">
        <f t="shared" si="1"/>
        <v>-1</v>
      </c>
      <c r="L11" s="2"/>
      <c r="M11" s="2"/>
      <c r="N11" s="2"/>
      <c r="O11" s="2">
        <f t="shared" si="2"/>
        <v>2.2000000000000002</v>
      </c>
      <c r="P11" s="11"/>
      <c r="Q11" s="11">
        <f t="shared" ref="Q11:Q16" si="8">P11</f>
        <v>0</v>
      </c>
      <c r="R11" s="11"/>
      <c r="S11" s="24"/>
      <c r="T11" s="2">
        <f t="shared" si="6"/>
        <v>28.636363636363633</v>
      </c>
      <c r="U11" s="2">
        <f t="shared" si="4"/>
        <v>28.636363636363633</v>
      </c>
      <c r="V11" s="2">
        <v>6.4</v>
      </c>
      <c r="W11" s="2">
        <v>0.4</v>
      </c>
      <c r="X11" s="2">
        <v>4.8</v>
      </c>
      <c r="Y11" s="2">
        <v>0.4</v>
      </c>
      <c r="Z11" s="2">
        <v>3</v>
      </c>
      <c r="AA11" s="2"/>
      <c r="AB11" s="2">
        <f t="shared" si="7"/>
        <v>0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2" t="s">
        <v>40</v>
      </c>
      <c r="B12" s="2" t="s">
        <v>36</v>
      </c>
      <c r="C12" s="2">
        <v>437</v>
      </c>
      <c r="D12" s="2">
        <v>667</v>
      </c>
      <c r="E12" s="2">
        <v>544</v>
      </c>
      <c r="F12" s="2">
        <v>658</v>
      </c>
      <c r="G12" s="3">
        <v>0.45</v>
      </c>
      <c r="H12" s="2">
        <v>45</v>
      </c>
      <c r="I12" s="2"/>
      <c r="J12" s="2">
        <v>551</v>
      </c>
      <c r="K12" s="2">
        <f t="shared" si="1"/>
        <v>-7</v>
      </c>
      <c r="L12" s="2"/>
      <c r="M12" s="2"/>
      <c r="N12" s="2"/>
      <c r="O12" s="2">
        <f t="shared" si="2"/>
        <v>108.8</v>
      </c>
      <c r="P12" s="11">
        <f>13*O12-F12</f>
        <v>756.39999999999986</v>
      </c>
      <c r="Q12" s="11">
        <v>600</v>
      </c>
      <c r="R12" s="11">
        <v>600</v>
      </c>
      <c r="S12" s="24"/>
      <c r="T12" s="2">
        <f t="shared" si="6"/>
        <v>11.5625</v>
      </c>
      <c r="U12" s="2">
        <f t="shared" si="4"/>
        <v>6.0477941176470589</v>
      </c>
      <c r="V12" s="2">
        <v>64.8</v>
      </c>
      <c r="W12" s="2">
        <v>66.599999999999994</v>
      </c>
      <c r="X12" s="2">
        <v>68.599999999999994</v>
      </c>
      <c r="Y12" s="2">
        <v>57.4</v>
      </c>
      <c r="Z12" s="2">
        <v>48.6</v>
      </c>
      <c r="AA12" s="2"/>
      <c r="AB12" s="2">
        <f t="shared" si="7"/>
        <v>270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2" t="s">
        <v>41</v>
      </c>
      <c r="B13" s="2" t="s">
        <v>36</v>
      </c>
      <c r="C13" s="2">
        <v>307</v>
      </c>
      <c r="D13" s="2">
        <v>683</v>
      </c>
      <c r="E13" s="2">
        <v>507</v>
      </c>
      <c r="F13" s="2">
        <v>600</v>
      </c>
      <c r="G13" s="3">
        <v>0.45</v>
      </c>
      <c r="H13" s="2">
        <v>45</v>
      </c>
      <c r="I13" s="2"/>
      <c r="J13" s="2">
        <v>564</v>
      </c>
      <c r="K13" s="2">
        <f t="shared" si="1"/>
        <v>-57</v>
      </c>
      <c r="L13" s="2"/>
      <c r="M13" s="2"/>
      <c r="N13" s="2"/>
      <c r="O13" s="2">
        <f t="shared" si="2"/>
        <v>101.4</v>
      </c>
      <c r="P13" s="11">
        <f>13*O13-F13</f>
        <v>718.2</v>
      </c>
      <c r="Q13" s="11">
        <v>600</v>
      </c>
      <c r="R13" s="11">
        <v>600</v>
      </c>
      <c r="S13" s="24"/>
      <c r="T13" s="2">
        <f t="shared" si="6"/>
        <v>11.834319526627219</v>
      </c>
      <c r="U13" s="2">
        <f t="shared" si="4"/>
        <v>5.9171597633136095</v>
      </c>
      <c r="V13" s="2">
        <v>74</v>
      </c>
      <c r="W13" s="2">
        <v>51.8</v>
      </c>
      <c r="X13" s="2">
        <v>100.8</v>
      </c>
      <c r="Y13" s="2">
        <v>37.200000000000003</v>
      </c>
      <c r="Z13" s="2">
        <v>55.4</v>
      </c>
      <c r="AA13" s="2" t="s">
        <v>42</v>
      </c>
      <c r="AB13" s="2">
        <f t="shared" si="7"/>
        <v>270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2" t="s">
        <v>43</v>
      </c>
      <c r="B14" s="2" t="s">
        <v>36</v>
      </c>
      <c r="C14" s="2">
        <v>32</v>
      </c>
      <c r="D14" s="2">
        <v>120</v>
      </c>
      <c r="E14" s="2">
        <v>31</v>
      </c>
      <c r="F14" s="2">
        <v>120</v>
      </c>
      <c r="G14" s="3">
        <v>0.5</v>
      </c>
      <c r="H14" s="2">
        <v>40</v>
      </c>
      <c r="I14" s="2"/>
      <c r="J14" s="2">
        <v>57</v>
      </c>
      <c r="K14" s="2">
        <f t="shared" si="1"/>
        <v>-26</v>
      </c>
      <c r="L14" s="2"/>
      <c r="M14" s="2"/>
      <c r="N14" s="2"/>
      <c r="O14" s="2">
        <f t="shared" si="2"/>
        <v>6.2</v>
      </c>
      <c r="P14" s="11"/>
      <c r="Q14" s="11">
        <f t="shared" si="8"/>
        <v>0</v>
      </c>
      <c r="R14" s="11"/>
      <c r="S14" s="24"/>
      <c r="T14" s="2">
        <f t="shared" si="6"/>
        <v>19.35483870967742</v>
      </c>
      <c r="U14" s="2">
        <f t="shared" si="4"/>
        <v>19.35483870967742</v>
      </c>
      <c r="V14" s="2">
        <v>14.8</v>
      </c>
      <c r="W14" s="2">
        <v>1.6</v>
      </c>
      <c r="X14" s="2">
        <v>12.2</v>
      </c>
      <c r="Y14" s="2">
        <v>6.4</v>
      </c>
      <c r="Z14" s="2">
        <v>7.8</v>
      </c>
      <c r="AA14" s="2"/>
      <c r="AB14" s="2">
        <f t="shared" si="7"/>
        <v>0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2" t="s">
        <v>44</v>
      </c>
      <c r="B15" s="2" t="s">
        <v>36</v>
      </c>
      <c r="C15" s="2">
        <v>31</v>
      </c>
      <c r="D15" s="2">
        <v>23</v>
      </c>
      <c r="E15" s="2">
        <v>22</v>
      </c>
      <c r="F15" s="2">
        <v>31</v>
      </c>
      <c r="G15" s="3">
        <v>0.4</v>
      </c>
      <c r="H15" s="2">
        <v>50</v>
      </c>
      <c r="I15" s="2"/>
      <c r="J15" s="2">
        <v>22</v>
      </c>
      <c r="K15" s="2">
        <f t="shared" si="1"/>
        <v>0</v>
      </c>
      <c r="L15" s="2"/>
      <c r="M15" s="2"/>
      <c r="N15" s="2"/>
      <c r="O15" s="2">
        <f t="shared" si="2"/>
        <v>4.4000000000000004</v>
      </c>
      <c r="P15" s="11">
        <f>13*O15-F15</f>
        <v>26.200000000000003</v>
      </c>
      <c r="Q15" s="11">
        <v>20</v>
      </c>
      <c r="R15" s="11">
        <v>20</v>
      </c>
      <c r="S15" s="24"/>
      <c r="T15" s="2">
        <f t="shared" si="6"/>
        <v>11.59090909090909</v>
      </c>
      <c r="U15" s="2">
        <f t="shared" si="4"/>
        <v>7.045454545454545</v>
      </c>
      <c r="V15" s="2">
        <v>3.6</v>
      </c>
      <c r="W15" s="2">
        <v>3.6</v>
      </c>
      <c r="X15" s="2">
        <v>4.5999999999999996</v>
      </c>
      <c r="Y15" s="2">
        <v>2.6</v>
      </c>
      <c r="Z15" s="2">
        <v>5.4</v>
      </c>
      <c r="AA15" s="2"/>
      <c r="AB15" s="2">
        <f t="shared" si="7"/>
        <v>8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 t="s">
        <v>45</v>
      </c>
      <c r="B16" s="2" t="s">
        <v>36</v>
      </c>
      <c r="C16" s="2">
        <v>101</v>
      </c>
      <c r="D16" s="2">
        <v>3</v>
      </c>
      <c r="E16" s="2">
        <v>37</v>
      </c>
      <c r="F16" s="2">
        <v>53</v>
      </c>
      <c r="G16" s="3">
        <v>0.17</v>
      </c>
      <c r="H16" s="2">
        <v>180</v>
      </c>
      <c r="I16" s="2"/>
      <c r="J16" s="2">
        <v>37</v>
      </c>
      <c r="K16" s="2">
        <f t="shared" si="1"/>
        <v>0</v>
      </c>
      <c r="L16" s="2"/>
      <c r="M16" s="2"/>
      <c r="N16" s="2"/>
      <c r="O16" s="2">
        <f t="shared" si="2"/>
        <v>7.4</v>
      </c>
      <c r="P16" s="11">
        <f>13*O16-F16</f>
        <v>43.2</v>
      </c>
      <c r="Q16" s="11">
        <f t="shared" si="8"/>
        <v>43.2</v>
      </c>
      <c r="R16" s="11"/>
      <c r="S16" s="24"/>
      <c r="T16" s="2">
        <f t="shared" si="6"/>
        <v>13</v>
      </c>
      <c r="U16" s="2">
        <f t="shared" si="4"/>
        <v>7.1621621621621614</v>
      </c>
      <c r="V16" s="2">
        <v>5.6</v>
      </c>
      <c r="W16" s="2">
        <v>9</v>
      </c>
      <c r="X16" s="2">
        <v>9.1999999999999993</v>
      </c>
      <c r="Y16" s="2">
        <v>3.2</v>
      </c>
      <c r="Z16" s="2">
        <v>7.4</v>
      </c>
      <c r="AA16" s="2"/>
      <c r="AB16" s="2">
        <f t="shared" si="7"/>
        <v>7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8" t="s">
        <v>46</v>
      </c>
      <c r="B17" s="8" t="s">
        <v>36</v>
      </c>
      <c r="C17" s="8"/>
      <c r="D17" s="8"/>
      <c r="E17" s="8"/>
      <c r="F17" s="8"/>
      <c r="G17" s="9">
        <v>0</v>
      </c>
      <c r="H17" s="8">
        <v>50</v>
      </c>
      <c r="I17" s="8"/>
      <c r="J17" s="8"/>
      <c r="K17" s="8">
        <f t="shared" si="1"/>
        <v>0</v>
      </c>
      <c r="L17" s="8"/>
      <c r="M17" s="8"/>
      <c r="N17" s="8"/>
      <c r="O17" s="8">
        <f t="shared" si="2"/>
        <v>0</v>
      </c>
      <c r="P17" s="10"/>
      <c r="Q17" s="10"/>
      <c r="R17" s="10"/>
      <c r="S17" s="26"/>
      <c r="T17" s="8" t="e">
        <f t="shared" si="3"/>
        <v>#DIV/0!</v>
      </c>
      <c r="U17" s="8" t="e">
        <f t="shared" si="4"/>
        <v>#DIV/0!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32</v>
      </c>
      <c r="AB17" s="8">
        <f t="shared" si="5"/>
        <v>0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12" t="s">
        <v>47</v>
      </c>
      <c r="B18" s="12" t="s">
        <v>36</v>
      </c>
      <c r="C18" s="12">
        <v>-4</v>
      </c>
      <c r="D18" s="12">
        <v>4</v>
      </c>
      <c r="E18" s="12"/>
      <c r="F18" s="12"/>
      <c r="G18" s="13">
        <v>0</v>
      </c>
      <c r="H18" s="12">
        <v>60</v>
      </c>
      <c r="I18" s="12"/>
      <c r="J18" s="12"/>
      <c r="K18" s="12">
        <f t="shared" si="1"/>
        <v>0</v>
      </c>
      <c r="L18" s="12"/>
      <c r="M18" s="12"/>
      <c r="N18" s="12"/>
      <c r="O18" s="12">
        <f t="shared" si="2"/>
        <v>0</v>
      </c>
      <c r="P18" s="14"/>
      <c r="Q18" s="14"/>
      <c r="R18" s="14"/>
      <c r="S18" s="27"/>
      <c r="T18" s="12" t="e">
        <f t="shared" si="3"/>
        <v>#DIV/0!</v>
      </c>
      <c r="U18" s="12" t="e">
        <f t="shared" si="4"/>
        <v>#DIV/0!</v>
      </c>
      <c r="V18" s="12">
        <v>0.8</v>
      </c>
      <c r="W18" s="12">
        <v>1.2</v>
      </c>
      <c r="X18" s="12">
        <v>7</v>
      </c>
      <c r="Y18" s="12">
        <v>4.4000000000000004</v>
      </c>
      <c r="Z18" s="12">
        <v>5</v>
      </c>
      <c r="AA18" s="12" t="s">
        <v>48</v>
      </c>
      <c r="AB18" s="12">
        <f t="shared" si="5"/>
        <v>0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 t="s">
        <v>49</v>
      </c>
      <c r="B19" s="2" t="s">
        <v>36</v>
      </c>
      <c r="C19" s="2">
        <v>20</v>
      </c>
      <c r="D19" s="2">
        <v>37</v>
      </c>
      <c r="E19" s="2">
        <v>18</v>
      </c>
      <c r="F19" s="2">
        <v>28</v>
      </c>
      <c r="G19" s="3">
        <v>0.5</v>
      </c>
      <c r="H19" s="2">
        <v>55</v>
      </c>
      <c r="I19" s="2"/>
      <c r="J19" s="2">
        <v>17</v>
      </c>
      <c r="K19" s="2">
        <f t="shared" si="1"/>
        <v>1</v>
      </c>
      <c r="L19" s="2"/>
      <c r="M19" s="2"/>
      <c r="N19" s="2"/>
      <c r="O19" s="2">
        <f t="shared" si="2"/>
        <v>3.6</v>
      </c>
      <c r="P19" s="11">
        <f>13*O19-F19</f>
        <v>18.800000000000004</v>
      </c>
      <c r="Q19" s="11">
        <f t="shared" ref="Q19:Q24" si="9">P19</f>
        <v>18.800000000000004</v>
      </c>
      <c r="R19" s="11"/>
      <c r="S19" s="24"/>
      <c r="T19" s="2">
        <f t="shared" ref="T19:T25" si="10">(F19+Q19)/O19</f>
        <v>13</v>
      </c>
      <c r="U19" s="2">
        <f t="shared" si="4"/>
        <v>7.7777777777777777</v>
      </c>
      <c r="V19" s="2">
        <v>3.2</v>
      </c>
      <c r="W19" s="2">
        <v>2.4</v>
      </c>
      <c r="X19" s="2">
        <v>2.6</v>
      </c>
      <c r="Y19" s="2">
        <v>3.8</v>
      </c>
      <c r="Z19" s="2">
        <v>3</v>
      </c>
      <c r="AA19" s="2"/>
      <c r="AB19" s="2">
        <f t="shared" ref="AB19:AB25" si="11">ROUND(Q19*G19,0)</f>
        <v>9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 t="s">
        <v>50</v>
      </c>
      <c r="B20" s="2" t="s">
        <v>36</v>
      </c>
      <c r="C20" s="2">
        <v>41</v>
      </c>
      <c r="D20" s="2">
        <v>97</v>
      </c>
      <c r="E20" s="2">
        <v>36</v>
      </c>
      <c r="F20" s="2">
        <v>90</v>
      </c>
      <c r="G20" s="3">
        <v>0.3</v>
      </c>
      <c r="H20" s="2">
        <v>40</v>
      </c>
      <c r="I20" s="2"/>
      <c r="J20" s="2">
        <v>63</v>
      </c>
      <c r="K20" s="2">
        <f t="shared" si="1"/>
        <v>-27</v>
      </c>
      <c r="L20" s="2"/>
      <c r="M20" s="2"/>
      <c r="N20" s="2"/>
      <c r="O20" s="2">
        <f t="shared" si="2"/>
        <v>7.2</v>
      </c>
      <c r="P20" s="11"/>
      <c r="Q20" s="11">
        <f t="shared" si="9"/>
        <v>0</v>
      </c>
      <c r="R20" s="11"/>
      <c r="S20" s="24"/>
      <c r="T20" s="2">
        <f t="shared" si="10"/>
        <v>12.5</v>
      </c>
      <c r="U20" s="2">
        <f t="shared" si="4"/>
        <v>12.5</v>
      </c>
      <c r="V20" s="2">
        <v>10.4</v>
      </c>
      <c r="W20" s="2">
        <v>5.6</v>
      </c>
      <c r="X20" s="2">
        <v>10.6</v>
      </c>
      <c r="Y20" s="2">
        <v>9.8000000000000007</v>
      </c>
      <c r="Z20" s="2">
        <v>9.1999999999999993</v>
      </c>
      <c r="AA20" s="2" t="s">
        <v>42</v>
      </c>
      <c r="AB20" s="2">
        <f t="shared" si="11"/>
        <v>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2" t="s">
        <v>51</v>
      </c>
      <c r="B21" s="2" t="s">
        <v>36</v>
      </c>
      <c r="C21" s="2">
        <v>23</v>
      </c>
      <c r="D21" s="2">
        <v>112</v>
      </c>
      <c r="E21" s="2">
        <v>85</v>
      </c>
      <c r="F21" s="2">
        <v>102</v>
      </c>
      <c r="G21" s="3">
        <v>0.35</v>
      </c>
      <c r="H21" s="2">
        <v>40</v>
      </c>
      <c r="I21" s="2"/>
      <c r="J21" s="2">
        <v>142</v>
      </c>
      <c r="K21" s="2">
        <f t="shared" si="1"/>
        <v>-57</v>
      </c>
      <c r="L21" s="2"/>
      <c r="M21" s="2"/>
      <c r="N21" s="2"/>
      <c r="O21" s="2">
        <f t="shared" si="2"/>
        <v>17</v>
      </c>
      <c r="P21" s="11">
        <f>13*O21-F21</f>
        <v>119</v>
      </c>
      <c r="Q21" s="11">
        <f t="shared" si="9"/>
        <v>119</v>
      </c>
      <c r="R21" s="11"/>
      <c r="S21" s="24"/>
      <c r="T21" s="2">
        <f t="shared" si="10"/>
        <v>13</v>
      </c>
      <c r="U21" s="2">
        <f t="shared" si="4"/>
        <v>6</v>
      </c>
      <c r="V21" s="2">
        <v>9.6</v>
      </c>
      <c r="W21" s="2">
        <v>7</v>
      </c>
      <c r="X21" s="2">
        <v>13.2</v>
      </c>
      <c r="Y21" s="2">
        <v>12.6</v>
      </c>
      <c r="Z21" s="2">
        <v>11.8</v>
      </c>
      <c r="AA21" s="2"/>
      <c r="AB21" s="2">
        <f t="shared" si="11"/>
        <v>42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2" t="s">
        <v>52</v>
      </c>
      <c r="B22" s="2" t="s">
        <v>36</v>
      </c>
      <c r="C22" s="2">
        <v>281</v>
      </c>
      <c r="D22" s="2"/>
      <c r="E22" s="2">
        <v>14</v>
      </c>
      <c r="F22" s="2">
        <v>272</v>
      </c>
      <c r="G22" s="3">
        <v>0.4</v>
      </c>
      <c r="H22" s="2" t="e">
        <f>#N/A</f>
        <v>#N/A</v>
      </c>
      <c r="I22" s="2"/>
      <c r="J22" s="2">
        <v>14</v>
      </c>
      <c r="K22" s="2">
        <f t="shared" si="1"/>
        <v>0</v>
      </c>
      <c r="L22" s="2"/>
      <c r="M22" s="2"/>
      <c r="N22" s="2"/>
      <c r="O22" s="2">
        <f t="shared" si="2"/>
        <v>2.8</v>
      </c>
      <c r="P22" s="11"/>
      <c r="Q22" s="11">
        <f t="shared" si="9"/>
        <v>0</v>
      </c>
      <c r="R22" s="11"/>
      <c r="S22" s="24"/>
      <c r="T22" s="2">
        <f t="shared" si="10"/>
        <v>97.142857142857153</v>
      </c>
      <c r="U22" s="2">
        <f t="shared" si="4"/>
        <v>97.142857142857153</v>
      </c>
      <c r="V22" s="2">
        <v>2</v>
      </c>
      <c r="W22" s="2">
        <v>0.6</v>
      </c>
      <c r="X22" s="2">
        <v>0</v>
      </c>
      <c r="Y22" s="2">
        <v>0</v>
      </c>
      <c r="Z22" s="2">
        <v>0.2</v>
      </c>
      <c r="AA22" s="15" t="s">
        <v>53</v>
      </c>
      <c r="AB22" s="2">
        <f t="shared" si="11"/>
        <v>0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" t="s">
        <v>54</v>
      </c>
      <c r="B23" s="2" t="s">
        <v>36</v>
      </c>
      <c r="C23" s="2">
        <v>140</v>
      </c>
      <c r="D23" s="2">
        <v>36</v>
      </c>
      <c r="E23" s="2">
        <v>46</v>
      </c>
      <c r="F23" s="2">
        <v>105</v>
      </c>
      <c r="G23" s="3">
        <v>0.17</v>
      </c>
      <c r="H23" s="2">
        <v>120</v>
      </c>
      <c r="I23" s="2"/>
      <c r="J23" s="2">
        <v>46</v>
      </c>
      <c r="K23" s="2">
        <f t="shared" si="1"/>
        <v>0</v>
      </c>
      <c r="L23" s="2"/>
      <c r="M23" s="2"/>
      <c r="N23" s="2"/>
      <c r="O23" s="2">
        <f t="shared" si="2"/>
        <v>9.1999999999999993</v>
      </c>
      <c r="P23" s="11">
        <f>13*O23-F23</f>
        <v>14.599999999999994</v>
      </c>
      <c r="Q23" s="11">
        <f t="shared" si="9"/>
        <v>14.599999999999994</v>
      </c>
      <c r="R23" s="11"/>
      <c r="S23" s="24"/>
      <c r="T23" s="2">
        <f t="shared" si="10"/>
        <v>13</v>
      </c>
      <c r="U23" s="2">
        <f t="shared" si="4"/>
        <v>11.413043478260871</v>
      </c>
      <c r="V23" s="2">
        <v>11.2</v>
      </c>
      <c r="W23" s="2">
        <v>15</v>
      </c>
      <c r="X23" s="2">
        <v>15</v>
      </c>
      <c r="Y23" s="2">
        <v>5.4</v>
      </c>
      <c r="Z23" s="2">
        <v>13.4</v>
      </c>
      <c r="AA23" s="2"/>
      <c r="AB23" s="2">
        <f t="shared" si="11"/>
        <v>2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2" t="s">
        <v>55</v>
      </c>
      <c r="B24" s="2" t="s">
        <v>36</v>
      </c>
      <c r="C24" s="2">
        <v>82</v>
      </c>
      <c r="D24" s="2">
        <v>154</v>
      </c>
      <c r="E24" s="2">
        <v>82</v>
      </c>
      <c r="F24" s="2">
        <v>108</v>
      </c>
      <c r="G24" s="3">
        <v>0.05</v>
      </c>
      <c r="H24" s="2">
        <v>120</v>
      </c>
      <c r="I24" s="2"/>
      <c r="J24" s="2">
        <v>82</v>
      </c>
      <c r="K24" s="2">
        <f t="shared" si="1"/>
        <v>0</v>
      </c>
      <c r="L24" s="2"/>
      <c r="M24" s="2"/>
      <c r="N24" s="2"/>
      <c r="O24" s="2">
        <f t="shared" si="2"/>
        <v>16.399999999999999</v>
      </c>
      <c r="P24" s="11">
        <f>13*O24-F24</f>
        <v>105.19999999999999</v>
      </c>
      <c r="Q24" s="11">
        <f t="shared" si="9"/>
        <v>105.19999999999999</v>
      </c>
      <c r="R24" s="11"/>
      <c r="S24" s="24"/>
      <c r="T24" s="2">
        <f t="shared" si="10"/>
        <v>13</v>
      </c>
      <c r="U24" s="2">
        <f t="shared" si="4"/>
        <v>6.5853658536585371</v>
      </c>
      <c r="V24" s="2">
        <v>13.6</v>
      </c>
      <c r="W24" s="2">
        <v>11.6</v>
      </c>
      <c r="X24" s="2">
        <v>14.2</v>
      </c>
      <c r="Y24" s="2">
        <v>14.6</v>
      </c>
      <c r="Z24" s="2">
        <v>18.399999999999999</v>
      </c>
      <c r="AA24" s="2" t="s">
        <v>56</v>
      </c>
      <c r="AB24" s="2">
        <f t="shared" si="11"/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9" t="s">
        <v>57</v>
      </c>
      <c r="B25" s="29" t="s">
        <v>36</v>
      </c>
      <c r="C25" s="29">
        <v>49</v>
      </c>
      <c r="D25" s="29">
        <v>9</v>
      </c>
      <c r="E25" s="29">
        <v>22</v>
      </c>
      <c r="F25" s="29">
        <v>37</v>
      </c>
      <c r="G25" s="30">
        <v>0.38</v>
      </c>
      <c r="H25" s="29">
        <v>40</v>
      </c>
      <c r="I25" s="29"/>
      <c r="J25" s="29">
        <v>25</v>
      </c>
      <c r="K25" s="29">
        <f t="shared" si="1"/>
        <v>-3</v>
      </c>
      <c r="L25" s="29"/>
      <c r="M25" s="29"/>
      <c r="N25" s="29"/>
      <c r="O25" s="29">
        <f t="shared" si="2"/>
        <v>4.4000000000000004</v>
      </c>
      <c r="P25" s="31">
        <f>13*O25-F25</f>
        <v>20.200000000000003</v>
      </c>
      <c r="Q25" s="31">
        <v>18</v>
      </c>
      <c r="R25" s="31">
        <v>18</v>
      </c>
      <c r="S25" s="32"/>
      <c r="T25" s="29">
        <f t="shared" si="10"/>
        <v>12.499999999999998</v>
      </c>
      <c r="U25" s="29">
        <f t="shared" si="4"/>
        <v>8.4090909090909083</v>
      </c>
      <c r="V25" s="29">
        <v>2</v>
      </c>
      <c r="W25" s="29">
        <v>3</v>
      </c>
      <c r="X25" s="29">
        <v>5</v>
      </c>
      <c r="Y25" s="29">
        <v>0.4</v>
      </c>
      <c r="Z25" s="29">
        <v>3.4</v>
      </c>
      <c r="AA25" s="29" t="s">
        <v>153</v>
      </c>
      <c r="AB25" s="29">
        <f t="shared" si="11"/>
        <v>7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12" t="s">
        <v>58</v>
      </c>
      <c r="B26" s="12" t="s">
        <v>36</v>
      </c>
      <c r="C26" s="12">
        <v>96</v>
      </c>
      <c r="D26" s="12">
        <v>20</v>
      </c>
      <c r="E26" s="12">
        <v>226</v>
      </c>
      <c r="F26" s="12"/>
      <c r="G26" s="13">
        <v>0</v>
      </c>
      <c r="H26" s="12">
        <v>40</v>
      </c>
      <c r="I26" s="12"/>
      <c r="J26" s="12">
        <v>241</v>
      </c>
      <c r="K26" s="12">
        <f t="shared" si="1"/>
        <v>-15</v>
      </c>
      <c r="L26" s="12"/>
      <c r="M26" s="12"/>
      <c r="N26" s="12"/>
      <c r="O26" s="12">
        <f t="shared" si="2"/>
        <v>45.2</v>
      </c>
      <c r="P26" s="14"/>
      <c r="Q26" s="14"/>
      <c r="R26" s="14"/>
      <c r="S26" s="27"/>
      <c r="T26" s="12">
        <f t="shared" si="3"/>
        <v>0</v>
      </c>
      <c r="U26" s="12">
        <f t="shared" si="4"/>
        <v>0</v>
      </c>
      <c r="V26" s="12">
        <v>24.4</v>
      </c>
      <c r="W26" s="12">
        <v>24</v>
      </c>
      <c r="X26" s="12">
        <v>32.799999999999997</v>
      </c>
      <c r="Y26" s="12">
        <v>21.2</v>
      </c>
      <c r="Z26" s="12">
        <v>21.4</v>
      </c>
      <c r="AA26" s="16" t="s">
        <v>59</v>
      </c>
      <c r="AB26" s="12">
        <f t="shared" si="5"/>
        <v>0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2" t="s">
        <v>60</v>
      </c>
      <c r="B27" s="2" t="s">
        <v>36</v>
      </c>
      <c r="C27" s="2">
        <v>35</v>
      </c>
      <c r="D27" s="2">
        <v>148</v>
      </c>
      <c r="E27" s="2">
        <v>110</v>
      </c>
      <c r="F27" s="2">
        <v>96</v>
      </c>
      <c r="G27" s="3">
        <v>0.35</v>
      </c>
      <c r="H27" s="2">
        <v>45</v>
      </c>
      <c r="I27" s="2"/>
      <c r="J27" s="2">
        <v>131</v>
      </c>
      <c r="K27" s="2">
        <f t="shared" si="1"/>
        <v>-21</v>
      </c>
      <c r="L27" s="2"/>
      <c r="M27" s="2"/>
      <c r="N27" s="2"/>
      <c r="O27" s="2">
        <f t="shared" si="2"/>
        <v>22</v>
      </c>
      <c r="P27" s="11">
        <f>12*O27-F27</f>
        <v>168</v>
      </c>
      <c r="Q27" s="11">
        <v>120</v>
      </c>
      <c r="R27" s="11">
        <v>120</v>
      </c>
      <c r="S27" s="24"/>
      <c r="T27" s="2">
        <f t="shared" ref="T27:T30" si="12">(F27+Q27)/O27</f>
        <v>9.8181818181818183</v>
      </c>
      <c r="U27" s="2">
        <f t="shared" si="4"/>
        <v>4.3636363636363633</v>
      </c>
      <c r="V27" s="2">
        <v>6.8</v>
      </c>
      <c r="W27" s="2">
        <v>5.4</v>
      </c>
      <c r="X27" s="2">
        <v>4.2</v>
      </c>
      <c r="Y27" s="2">
        <v>10.8</v>
      </c>
      <c r="Z27" s="2">
        <v>7.6</v>
      </c>
      <c r="AA27" s="2"/>
      <c r="AB27" s="2">
        <f t="shared" ref="AB27:AB30" si="13">ROUND(Q27*G27,0)</f>
        <v>42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 t="s">
        <v>61</v>
      </c>
      <c r="B28" s="2" t="s">
        <v>36</v>
      </c>
      <c r="C28" s="2">
        <v>53</v>
      </c>
      <c r="D28" s="2">
        <v>102</v>
      </c>
      <c r="E28" s="2">
        <v>36</v>
      </c>
      <c r="F28" s="2">
        <v>94</v>
      </c>
      <c r="G28" s="3">
        <v>0.35</v>
      </c>
      <c r="H28" s="2">
        <v>45</v>
      </c>
      <c r="I28" s="2"/>
      <c r="J28" s="2">
        <v>46</v>
      </c>
      <c r="K28" s="2">
        <f t="shared" si="1"/>
        <v>-10</v>
      </c>
      <c r="L28" s="2"/>
      <c r="M28" s="2"/>
      <c r="N28" s="2"/>
      <c r="O28" s="2">
        <f t="shared" si="2"/>
        <v>7.2</v>
      </c>
      <c r="P28" s="11"/>
      <c r="Q28" s="11">
        <f t="shared" ref="Q28:Q30" si="14">P28</f>
        <v>0</v>
      </c>
      <c r="R28" s="11"/>
      <c r="S28" s="24"/>
      <c r="T28" s="2">
        <f t="shared" si="12"/>
        <v>13.055555555555555</v>
      </c>
      <c r="U28" s="2">
        <f t="shared" si="4"/>
        <v>13.055555555555555</v>
      </c>
      <c r="V28" s="2">
        <v>7.4</v>
      </c>
      <c r="W28" s="2">
        <v>3.4</v>
      </c>
      <c r="X28" s="2">
        <v>5</v>
      </c>
      <c r="Y28" s="2">
        <v>6.2</v>
      </c>
      <c r="Z28" s="2">
        <v>5.4</v>
      </c>
      <c r="AA28" s="2"/>
      <c r="AB28" s="2">
        <f t="shared" si="13"/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2" t="s">
        <v>62</v>
      </c>
      <c r="B29" s="2" t="s">
        <v>36</v>
      </c>
      <c r="C29" s="2">
        <v>39</v>
      </c>
      <c r="D29" s="2">
        <v>134</v>
      </c>
      <c r="E29" s="2">
        <v>108</v>
      </c>
      <c r="F29" s="2">
        <v>132</v>
      </c>
      <c r="G29" s="3">
        <v>0.35</v>
      </c>
      <c r="H29" s="2">
        <v>45</v>
      </c>
      <c r="I29" s="2"/>
      <c r="J29" s="2">
        <v>153</v>
      </c>
      <c r="K29" s="2">
        <f t="shared" si="1"/>
        <v>-45</v>
      </c>
      <c r="L29" s="2"/>
      <c r="M29" s="2"/>
      <c r="N29" s="2"/>
      <c r="O29" s="2">
        <f t="shared" si="2"/>
        <v>21.6</v>
      </c>
      <c r="P29" s="11">
        <f>13*O29-F29</f>
        <v>148.80000000000001</v>
      </c>
      <c r="Q29" s="11">
        <v>120</v>
      </c>
      <c r="R29" s="11">
        <v>120</v>
      </c>
      <c r="S29" s="24"/>
      <c r="T29" s="2">
        <f t="shared" si="12"/>
        <v>11.666666666666666</v>
      </c>
      <c r="U29" s="2">
        <f t="shared" si="4"/>
        <v>6.1111111111111107</v>
      </c>
      <c r="V29" s="2">
        <v>12.4</v>
      </c>
      <c r="W29" s="2">
        <v>1.6</v>
      </c>
      <c r="X29" s="2">
        <v>21.6</v>
      </c>
      <c r="Y29" s="2">
        <v>9.8000000000000007</v>
      </c>
      <c r="Z29" s="2">
        <v>12.4</v>
      </c>
      <c r="AA29" s="2" t="s">
        <v>42</v>
      </c>
      <c r="AB29" s="2">
        <f t="shared" si="13"/>
        <v>42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2" t="s">
        <v>63</v>
      </c>
      <c r="B30" s="2" t="s">
        <v>31</v>
      </c>
      <c r="C30" s="2">
        <v>849.05100000000004</v>
      </c>
      <c r="D30" s="2">
        <v>103.11</v>
      </c>
      <c r="E30" s="2">
        <v>348.52199999999999</v>
      </c>
      <c r="F30" s="2">
        <v>499.51499999999999</v>
      </c>
      <c r="G30" s="3">
        <v>1</v>
      </c>
      <c r="H30" s="2">
        <v>50</v>
      </c>
      <c r="I30" s="2"/>
      <c r="J30" s="2">
        <v>356.36500000000001</v>
      </c>
      <c r="K30" s="2">
        <f t="shared" si="1"/>
        <v>-7.8430000000000177</v>
      </c>
      <c r="L30" s="2"/>
      <c r="M30" s="2"/>
      <c r="N30" s="2"/>
      <c r="O30" s="2">
        <f t="shared" si="2"/>
        <v>69.704399999999993</v>
      </c>
      <c r="P30" s="11">
        <f>13*O30-F30</f>
        <v>406.64219999999989</v>
      </c>
      <c r="Q30" s="11">
        <f t="shared" si="14"/>
        <v>406.64219999999989</v>
      </c>
      <c r="R30" s="11"/>
      <c r="S30" s="24"/>
      <c r="T30" s="2">
        <f t="shared" si="12"/>
        <v>13</v>
      </c>
      <c r="U30" s="2">
        <f t="shared" si="4"/>
        <v>7.1661903696179872</v>
      </c>
      <c r="V30" s="2">
        <v>57.268799999999999</v>
      </c>
      <c r="W30" s="2">
        <v>71.419600000000003</v>
      </c>
      <c r="X30" s="2">
        <v>99.012600000000006</v>
      </c>
      <c r="Y30" s="2">
        <v>97.429199999999994</v>
      </c>
      <c r="Z30" s="2">
        <v>54.168999999999997</v>
      </c>
      <c r="AA30" s="2"/>
      <c r="AB30" s="2">
        <f t="shared" si="13"/>
        <v>407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12" t="s">
        <v>64</v>
      </c>
      <c r="B31" s="12" t="s">
        <v>31</v>
      </c>
      <c r="C31" s="12">
        <v>-2.4</v>
      </c>
      <c r="D31" s="12">
        <v>2.4</v>
      </c>
      <c r="E31" s="12"/>
      <c r="F31" s="12"/>
      <c r="G31" s="13">
        <v>0</v>
      </c>
      <c r="H31" s="12">
        <v>60</v>
      </c>
      <c r="I31" s="12"/>
      <c r="J31" s="12"/>
      <c r="K31" s="12">
        <f t="shared" si="1"/>
        <v>0</v>
      </c>
      <c r="L31" s="12"/>
      <c r="M31" s="12"/>
      <c r="N31" s="12"/>
      <c r="O31" s="12">
        <f t="shared" si="2"/>
        <v>0</v>
      </c>
      <c r="P31" s="14"/>
      <c r="Q31" s="14"/>
      <c r="R31" s="14"/>
      <c r="S31" s="27"/>
      <c r="T31" s="12" t="e">
        <f t="shared" si="3"/>
        <v>#DIV/0!</v>
      </c>
      <c r="U31" s="12" t="e">
        <f t="shared" si="4"/>
        <v>#DIV/0!</v>
      </c>
      <c r="V31" s="12">
        <v>0.28999999999999998</v>
      </c>
      <c r="W31" s="12">
        <v>0.69899999999999995</v>
      </c>
      <c r="X31" s="12">
        <v>0</v>
      </c>
      <c r="Y31" s="12">
        <v>0</v>
      </c>
      <c r="Z31" s="12">
        <v>0</v>
      </c>
      <c r="AA31" s="12" t="s">
        <v>48</v>
      </c>
      <c r="AB31" s="12">
        <f t="shared" si="5"/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2" t="s">
        <v>65</v>
      </c>
      <c r="B32" s="2" t="s">
        <v>31</v>
      </c>
      <c r="C32" s="2">
        <v>13.496</v>
      </c>
      <c r="D32" s="2">
        <v>0.47</v>
      </c>
      <c r="E32" s="2">
        <v>2.1459999999999999</v>
      </c>
      <c r="F32" s="2">
        <v>7.17</v>
      </c>
      <c r="G32" s="3">
        <v>1</v>
      </c>
      <c r="H32" s="2">
        <v>180</v>
      </c>
      <c r="I32" s="2"/>
      <c r="J32" s="2">
        <v>2.38</v>
      </c>
      <c r="K32" s="2">
        <f t="shared" si="1"/>
        <v>-0.23399999999999999</v>
      </c>
      <c r="L32" s="2"/>
      <c r="M32" s="2"/>
      <c r="N32" s="2"/>
      <c r="O32" s="2">
        <f t="shared" si="2"/>
        <v>0.42919999999999997</v>
      </c>
      <c r="P32" s="11"/>
      <c r="Q32" s="11">
        <f t="shared" ref="Q32:Q34" si="15">P32</f>
        <v>0</v>
      </c>
      <c r="R32" s="11"/>
      <c r="S32" s="24"/>
      <c r="T32" s="2">
        <f t="shared" ref="T32:T36" si="16">(F32+Q32)/O32</f>
        <v>16.705498602050326</v>
      </c>
      <c r="U32" s="2">
        <f t="shared" si="4"/>
        <v>16.705498602050326</v>
      </c>
      <c r="V32" s="2">
        <v>7.0999999999999994E-2</v>
      </c>
      <c r="W32" s="2">
        <v>0.57020000000000004</v>
      </c>
      <c r="X32" s="2">
        <v>0.89139999999999997</v>
      </c>
      <c r="Y32" s="2">
        <v>0.44719999999999999</v>
      </c>
      <c r="Z32" s="2">
        <v>0.748</v>
      </c>
      <c r="AA32" s="17" t="s">
        <v>66</v>
      </c>
      <c r="AB32" s="2">
        <f t="shared" ref="AB32:AB36" si="17">ROUND(Q32*G32,0)</f>
        <v>0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2" t="s">
        <v>67</v>
      </c>
      <c r="B33" s="2" t="s">
        <v>31</v>
      </c>
      <c r="C33" s="2">
        <v>82.47</v>
      </c>
      <c r="D33" s="2"/>
      <c r="E33" s="2">
        <v>46.78</v>
      </c>
      <c r="F33" s="2">
        <v>48.67</v>
      </c>
      <c r="G33" s="3">
        <v>1</v>
      </c>
      <c r="H33" s="2">
        <v>60</v>
      </c>
      <c r="I33" s="2"/>
      <c r="J33" s="2">
        <v>45</v>
      </c>
      <c r="K33" s="2">
        <f t="shared" si="1"/>
        <v>1.7800000000000011</v>
      </c>
      <c r="L33" s="2"/>
      <c r="M33" s="2"/>
      <c r="N33" s="2"/>
      <c r="O33" s="2">
        <f t="shared" si="2"/>
        <v>9.3559999999999999</v>
      </c>
      <c r="P33" s="11">
        <f>13*O33-F33</f>
        <v>72.957999999999998</v>
      </c>
      <c r="Q33" s="11">
        <f t="shared" si="15"/>
        <v>72.957999999999998</v>
      </c>
      <c r="R33" s="11"/>
      <c r="S33" s="24"/>
      <c r="T33" s="2">
        <f t="shared" si="16"/>
        <v>13</v>
      </c>
      <c r="U33" s="2">
        <f t="shared" si="4"/>
        <v>5.2020094057289441</v>
      </c>
      <c r="V33" s="2">
        <v>5.4619999999999997</v>
      </c>
      <c r="W33" s="2">
        <v>2.4096000000000002</v>
      </c>
      <c r="X33" s="2">
        <v>14.1448</v>
      </c>
      <c r="Y33" s="2">
        <v>10.071999999999999</v>
      </c>
      <c r="Z33" s="2">
        <v>9.8409999999999993</v>
      </c>
      <c r="AA33" s="2"/>
      <c r="AB33" s="2">
        <f t="shared" si="17"/>
        <v>73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2" t="s">
        <v>68</v>
      </c>
      <c r="B34" s="2" t="s">
        <v>31</v>
      </c>
      <c r="C34" s="2">
        <v>43.03</v>
      </c>
      <c r="D34" s="2"/>
      <c r="E34" s="2">
        <v>13.724</v>
      </c>
      <c r="F34" s="2">
        <v>29.306000000000001</v>
      </c>
      <c r="G34" s="3">
        <v>1</v>
      </c>
      <c r="H34" s="2">
        <v>180</v>
      </c>
      <c r="I34" s="2"/>
      <c r="J34" s="2">
        <v>13.48</v>
      </c>
      <c r="K34" s="2">
        <f t="shared" si="1"/>
        <v>0.24399999999999977</v>
      </c>
      <c r="L34" s="2"/>
      <c r="M34" s="2"/>
      <c r="N34" s="2"/>
      <c r="O34" s="2">
        <f t="shared" si="2"/>
        <v>2.7448000000000001</v>
      </c>
      <c r="P34" s="11">
        <v>10</v>
      </c>
      <c r="Q34" s="11">
        <f t="shared" si="15"/>
        <v>10</v>
      </c>
      <c r="R34" s="11"/>
      <c r="S34" s="24"/>
      <c r="T34" s="2">
        <f t="shared" si="16"/>
        <v>14.320169046925093</v>
      </c>
      <c r="U34" s="2">
        <f t="shared" si="4"/>
        <v>10.6769163509181</v>
      </c>
      <c r="V34" s="2">
        <v>0.42780000000000001</v>
      </c>
      <c r="W34" s="2">
        <v>0.4884</v>
      </c>
      <c r="X34" s="2">
        <v>0.85840000000000005</v>
      </c>
      <c r="Y34" s="2">
        <v>2.7313999999999998</v>
      </c>
      <c r="Z34" s="2">
        <v>0.62780000000000002</v>
      </c>
      <c r="AA34" s="2"/>
      <c r="AB34" s="2">
        <f t="shared" si="17"/>
        <v>10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2" t="s">
        <v>69</v>
      </c>
      <c r="B35" s="2" t="s">
        <v>31</v>
      </c>
      <c r="C35" s="2">
        <v>21.719000000000001</v>
      </c>
      <c r="D35" s="2">
        <v>88.451999999999998</v>
      </c>
      <c r="E35" s="2">
        <v>17.948</v>
      </c>
      <c r="F35" s="2">
        <v>76.283000000000001</v>
      </c>
      <c r="G35" s="3">
        <v>1</v>
      </c>
      <c r="H35" s="2">
        <v>35</v>
      </c>
      <c r="I35" s="2"/>
      <c r="J35" s="2">
        <v>19.7</v>
      </c>
      <c r="K35" s="2">
        <f t="shared" si="1"/>
        <v>-1.7519999999999989</v>
      </c>
      <c r="L35" s="2"/>
      <c r="M35" s="2"/>
      <c r="N35" s="2"/>
      <c r="O35" s="2">
        <f t="shared" si="2"/>
        <v>3.5895999999999999</v>
      </c>
      <c r="P35" s="11"/>
      <c r="Q35" s="11">
        <v>40</v>
      </c>
      <c r="R35" s="11">
        <v>40</v>
      </c>
      <c r="S35" s="24"/>
      <c r="T35" s="2">
        <f t="shared" si="16"/>
        <v>32.394417205259643</v>
      </c>
      <c r="U35" s="2">
        <f t="shared" si="4"/>
        <v>21.2511143302875</v>
      </c>
      <c r="V35" s="2">
        <v>12.1746</v>
      </c>
      <c r="W35" s="2">
        <v>0.48759999999999998</v>
      </c>
      <c r="X35" s="2">
        <v>4.8540000000000001</v>
      </c>
      <c r="Y35" s="2">
        <v>1.226</v>
      </c>
      <c r="Z35" s="2">
        <v>4.5157999999999996</v>
      </c>
      <c r="AA35" s="2"/>
      <c r="AB35" s="2">
        <f t="shared" si="17"/>
        <v>40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2" t="s">
        <v>70</v>
      </c>
      <c r="B36" s="2" t="s">
        <v>31</v>
      </c>
      <c r="C36" s="2">
        <v>47.494999999999997</v>
      </c>
      <c r="D36" s="2">
        <v>210.358</v>
      </c>
      <c r="E36" s="2">
        <v>30.966000000000001</v>
      </c>
      <c r="F36" s="2">
        <v>221.8</v>
      </c>
      <c r="G36" s="3">
        <v>1</v>
      </c>
      <c r="H36" s="2">
        <v>40</v>
      </c>
      <c r="I36" s="2"/>
      <c r="J36" s="2">
        <v>27.7</v>
      </c>
      <c r="K36" s="2">
        <f t="shared" si="1"/>
        <v>3.2660000000000018</v>
      </c>
      <c r="L36" s="2"/>
      <c r="M36" s="2"/>
      <c r="N36" s="2"/>
      <c r="O36" s="2">
        <f t="shared" si="2"/>
        <v>6.1932</v>
      </c>
      <c r="P36" s="11"/>
      <c r="Q36" s="11">
        <v>220</v>
      </c>
      <c r="R36" s="11">
        <v>220</v>
      </c>
      <c r="S36" s="24" t="s">
        <v>71</v>
      </c>
      <c r="T36" s="2">
        <f t="shared" si="16"/>
        <v>71.336304333785449</v>
      </c>
      <c r="U36" s="2">
        <f t="shared" si="4"/>
        <v>35.813472841180655</v>
      </c>
      <c r="V36" s="2">
        <v>9.3559999999999999</v>
      </c>
      <c r="W36" s="2">
        <v>136.46940000000001</v>
      </c>
      <c r="X36" s="2">
        <v>5.048</v>
      </c>
      <c r="Y36" s="2">
        <v>110.3</v>
      </c>
      <c r="Z36" s="2">
        <v>4.0137999999999998</v>
      </c>
      <c r="AA36" s="18" t="s">
        <v>72</v>
      </c>
      <c r="AB36" s="2">
        <f t="shared" si="17"/>
        <v>220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8" t="s">
        <v>73</v>
      </c>
      <c r="B37" s="8" t="s">
        <v>31</v>
      </c>
      <c r="C37" s="8"/>
      <c r="D37" s="8"/>
      <c r="E37" s="8"/>
      <c r="F37" s="8"/>
      <c r="G37" s="9">
        <v>0</v>
      </c>
      <c r="H37" s="8">
        <v>30</v>
      </c>
      <c r="I37" s="8"/>
      <c r="J37" s="8"/>
      <c r="K37" s="8">
        <f t="shared" si="1"/>
        <v>0</v>
      </c>
      <c r="L37" s="8"/>
      <c r="M37" s="8"/>
      <c r="N37" s="8"/>
      <c r="O37" s="8">
        <f t="shared" si="2"/>
        <v>0</v>
      </c>
      <c r="P37" s="10"/>
      <c r="Q37" s="10"/>
      <c r="R37" s="10"/>
      <c r="S37" s="26"/>
      <c r="T37" s="8" t="e">
        <f t="shared" si="3"/>
        <v>#DIV/0!</v>
      </c>
      <c r="U37" s="8" t="e">
        <f t="shared" si="4"/>
        <v>#DIV/0!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 t="s">
        <v>32</v>
      </c>
      <c r="AB37" s="8">
        <f t="shared" si="5"/>
        <v>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2" t="s">
        <v>74</v>
      </c>
      <c r="B38" s="2" t="s">
        <v>31</v>
      </c>
      <c r="C38" s="2">
        <v>38.182000000000002</v>
      </c>
      <c r="D38" s="2">
        <v>96.75</v>
      </c>
      <c r="E38" s="2">
        <v>47.247</v>
      </c>
      <c r="F38" s="2">
        <v>71.525000000000006</v>
      </c>
      <c r="G38" s="3">
        <v>1</v>
      </c>
      <c r="H38" s="2">
        <v>30</v>
      </c>
      <c r="I38" s="2"/>
      <c r="J38" s="2">
        <v>62</v>
      </c>
      <c r="K38" s="2">
        <f t="shared" ref="K38:K69" si="18">E38-J38</f>
        <v>-14.753</v>
      </c>
      <c r="L38" s="2"/>
      <c r="M38" s="2"/>
      <c r="N38" s="2"/>
      <c r="O38" s="2">
        <f t="shared" ref="O38:O69" si="19">E38/5</f>
        <v>9.4494000000000007</v>
      </c>
      <c r="P38" s="11">
        <f>12*O38-F38</f>
        <v>41.867800000000003</v>
      </c>
      <c r="Q38" s="11">
        <v>60</v>
      </c>
      <c r="R38" s="11">
        <v>60</v>
      </c>
      <c r="S38" s="24" t="s">
        <v>150</v>
      </c>
      <c r="T38" s="2">
        <f t="shared" ref="T38:T41" si="20">(F38+Q38)/O38</f>
        <v>13.918873155967574</v>
      </c>
      <c r="U38" s="2">
        <f t="shared" ref="U38:U69" si="21">F38/O38</f>
        <v>7.5692636569517644</v>
      </c>
      <c r="V38" s="2">
        <v>9.1978000000000009</v>
      </c>
      <c r="W38" s="2">
        <v>5.7218</v>
      </c>
      <c r="X38" s="2">
        <v>5.3621999999999996</v>
      </c>
      <c r="Y38" s="2">
        <v>-1.9578</v>
      </c>
      <c r="Z38" s="2">
        <v>4.7401999999999997</v>
      </c>
      <c r="AA38" s="2"/>
      <c r="AB38" s="2">
        <f t="shared" ref="AB38:AB41" si="22">ROUND(Q38*G38,0)</f>
        <v>60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2" t="s">
        <v>75</v>
      </c>
      <c r="B39" s="2" t="s">
        <v>31</v>
      </c>
      <c r="C39" s="2">
        <v>26.587</v>
      </c>
      <c r="D39" s="2">
        <v>0.41399999999999998</v>
      </c>
      <c r="E39" s="2">
        <v>10.878</v>
      </c>
      <c r="F39" s="2">
        <v>15.749000000000001</v>
      </c>
      <c r="G39" s="3">
        <v>1</v>
      </c>
      <c r="H39" s="2">
        <v>45</v>
      </c>
      <c r="I39" s="2"/>
      <c r="J39" s="2">
        <v>13</v>
      </c>
      <c r="K39" s="2">
        <f t="shared" si="18"/>
        <v>-2.1219999999999999</v>
      </c>
      <c r="L39" s="2"/>
      <c r="M39" s="2"/>
      <c r="N39" s="2"/>
      <c r="O39" s="2">
        <f t="shared" si="19"/>
        <v>2.1756000000000002</v>
      </c>
      <c r="P39" s="11">
        <f>13*O39-F39</f>
        <v>12.533800000000001</v>
      </c>
      <c r="Q39" s="11">
        <f t="shared" ref="Q39" si="23">P39</f>
        <v>12.533800000000001</v>
      </c>
      <c r="R39" s="11"/>
      <c r="S39" s="24"/>
      <c r="T39" s="2">
        <f t="shared" si="20"/>
        <v>13</v>
      </c>
      <c r="U39" s="2">
        <f t="shared" si="21"/>
        <v>7.2389225960654526</v>
      </c>
      <c r="V39" s="2">
        <v>1.3313999999999999</v>
      </c>
      <c r="W39" s="2">
        <v>2.149</v>
      </c>
      <c r="X39" s="2">
        <v>4.3845999999999998</v>
      </c>
      <c r="Y39" s="2">
        <v>-0.41060000000000002</v>
      </c>
      <c r="Z39" s="2">
        <v>7.9871999999999996</v>
      </c>
      <c r="AA39" s="2"/>
      <c r="AB39" s="2">
        <f t="shared" si="22"/>
        <v>13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2" t="s">
        <v>76</v>
      </c>
      <c r="B40" s="2" t="s">
        <v>31</v>
      </c>
      <c r="C40" s="2">
        <v>739.46199999999999</v>
      </c>
      <c r="D40" s="2">
        <v>367.43700000000001</v>
      </c>
      <c r="E40" s="2">
        <v>572.84299999999996</v>
      </c>
      <c r="F40" s="2">
        <v>540.99699999999996</v>
      </c>
      <c r="G40" s="3">
        <v>1</v>
      </c>
      <c r="H40" s="2">
        <v>40</v>
      </c>
      <c r="I40" s="2"/>
      <c r="J40" s="2">
        <v>555.70000000000005</v>
      </c>
      <c r="K40" s="2">
        <f t="shared" si="18"/>
        <v>17.142999999999915</v>
      </c>
      <c r="L40" s="2"/>
      <c r="M40" s="2"/>
      <c r="N40" s="2"/>
      <c r="O40" s="2">
        <f t="shared" si="19"/>
        <v>114.56859999999999</v>
      </c>
      <c r="P40" s="11">
        <f>13*O40-F40</f>
        <v>948.39479999999992</v>
      </c>
      <c r="Q40" s="11">
        <v>750</v>
      </c>
      <c r="R40" s="11">
        <v>750</v>
      </c>
      <c r="S40" s="24"/>
      <c r="T40" s="2">
        <f t="shared" si="20"/>
        <v>11.268331811683131</v>
      </c>
      <c r="U40" s="2">
        <f t="shared" si="21"/>
        <v>4.7220355315505298</v>
      </c>
      <c r="V40" s="2">
        <v>94.969800000000006</v>
      </c>
      <c r="W40" s="2">
        <v>137.38399999999999</v>
      </c>
      <c r="X40" s="2">
        <v>88.157799999999995</v>
      </c>
      <c r="Y40" s="2">
        <v>87.042599999999993</v>
      </c>
      <c r="Z40" s="2">
        <v>69.610200000000006</v>
      </c>
      <c r="AA40" s="2"/>
      <c r="AB40" s="2">
        <f t="shared" si="22"/>
        <v>750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" t="s">
        <v>77</v>
      </c>
      <c r="B41" s="2" t="s">
        <v>31</v>
      </c>
      <c r="C41" s="2">
        <v>83.512</v>
      </c>
      <c r="D41" s="2">
        <v>6.7519999999999998</v>
      </c>
      <c r="E41" s="2">
        <v>81.123000000000005</v>
      </c>
      <c r="F41" s="2">
        <v>9.1869999999999994</v>
      </c>
      <c r="G41" s="3">
        <v>1</v>
      </c>
      <c r="H41" s="2">
        <v>40</v>
      </c>
      <c r="I41" s="2"/>
      <c r="J41" s="2">
        <v>81.034000000000006</v>
      </c>
      <c r="K41" s="2">
        <f t="shared" si="18"/>
        <v>8.8999999999998636E-2</v>
      </c>
      <c r="L41" s="2"/>
      <c r="M41" s="2"/>
      <c r="N41" s="2"/>
      <c r="O41" s="2">
        <f t="shared" si="19"/>
        <v>16.224600000000002</v>
      </c>
      <c r="P41" s="11">
        <f>8*O41-F41</f>
        <v>120.60980000000002</v>
      </c>
      <c r="Q41" s="11">
        <v>100</v>
      </c>
      <c r="R41" s="11">
        <v>100</v>
      </c>
      <c r="S41" s="24" t="s">
        <v>150</v>
      </c>
      <c r="T41" s="2">
        <f t="shared" si="20"/>
        <v>6.7297190685748793</v>
      </c>
      <c r="U41" s="2">
        <f t="shared" si="21"/>
        <v>0.56623892114443486</v>
      </c>
      <c r="V41" s="2">
        <v>2.532</v>
      </c>
      <c r="W41" s="2">
        <v>3.8306</v>
      </c>
      <c r="X41" s="2">
        <v>7.7556000000000003</v>
      </c>
      <c r="Y41" s="2">
        <v>2.7147999999999999</v>
      </c>
      <c r="Z41" s="2">
        <v>6.4290000000000003</v>
      </c>
      <c r="AA41" s="2"/>
      <c r="AB41" s="2">
        <f t="shared" si="22"/>
        <v>100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8" t="s">
        <v>78</v>
      </c>
      <c r="B42" s="8" t="s">
        <v>31</v>
      </c>
      <c r="C42" s="8"/>
      <c r="D42" s="8"/>
      <c r="E42" s="8"/>
      <c r="F42" s="8"/>
      <c r="G42" s="9">
        <v>0</v>
      </c>
      <c r="H42" s="8">
        <v>55</v>
      </c>
      <c r="I42" s="8"/>
      <c r="J42" s="8"/>
      <c r="K42" s="8">
        <f t="shared" si="18"/>
        <v>0</v>
      </c>
      <c r="L42" s="8"/>
      <c r="M42" s="8"/>
      <c r="N42" s="8"/>
      <c r="O42" s="8">
        <f t="shared" si="19"/>
        <v>0</v>
      </c>
      <c r="P42" s="10"/>
      <c r="Q42" s="10"/>
      <c r="R42" s="10"/>
      <c r="S42" s="26"/>
      <c r="T42" s="8" t="e">
        <f t="shared" ref="T42" si="24">(F42+P42)/O42</f>
        <v>#DIV/0!</v>
      </c>
      <c r="U42" s="8" t="e">
        <f t="shared" si="21"/>
        <v>#DIV/0!</v>
      </c>
      <c r="V42" s="8">
        <v>0</v>
      </c>
      <c r="W42" s="8">
        <v>0</v>
      </c>
      <c r="X42" s="8">
        <v>0</v>
      </c>
      <c r="Y42" s="8">
        <v>0</v>
      </c>
      <c r="Z42" s="8">
        <v>0.27200000000000002</v>
      </c>
      <c r="AA42" s="8" t="s">
        <v>32</v>
      </c>
      <c r="AB42" s="8">
        <f t="shared" ref="AB42" si="25">ROUND(P42*G42,0)</f>
        <v>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 t="s">
        <v>79</v>
      </c>
      <c r="B43" s="2" t="s">
        <v>36</v>
      </c>
      <c r="C43" s="2">
        <v>184</v>
      </c>
      <c r="D43" s="2">
        <v>128</v>
      </c>
      <c r="E43" s="19">
        <f>36+E100</f>
        <v>59</v>
      </c>
      <c r="F43" s="2">
        <v>206</v>
      </c>
      <c r="G43" s="3">
        <v>0.35</v>
      </c>
      <c r="H43" s="2">
        <v>40</v>
      </c>
      <c r="I43" s="2"/>
      <c r="J43" s="2">
        <v>40</v>
      </c>
      <c r="K43" s="2">
        <f t="shared" si="18"/>
        <v>19</v>
      </c>
      <c r="L43" s="2"/>
      <c r="M43" s="2"/>
      <c r="N43" s="2"/>
      <c r="O43" s="2">
        <f t="shared" si="19"/>
        <v>11.8</v>
      </c>
      <c r="P43" s="11"/>
      <c r="Q43" s="11">
        <f t="shared" ref="Q43:Q81" si="26">P43</f>
        <v>0</v>
      </c>
      <c r="R43" s="11"/>
      <c r="S43" s="24"/>
      <c r="T43" s="2">
        <f t="shared" ref="T43:T83" si="27">(F43+Q43)/O43</f>
        <v>17.457627118644066</v>
      </c>
      <c r="U43" s="2">
        <f t="shared" si="21"/>
        <v>17.457627118644066</v>
      </c>
      <c r="V43" s="2">
        <v>20</v>
      </c>
      <c r="W43" s="2">
        <v>17.600000000000001</v>
      </c>
      <c r="X43" s="2">
        <v>20.2</v>
      </c>
      <c r="Y43" s="2">
        <v>16.8</v>
      </c>
      <c r="Z43" s="2">
        <v>15.4</v>
      </c>
      <c r="AA43" s="2"/>
      <c r="AB43" s="2">
        <f t="shared" ref="AB43:AB83" si="28">ROUND(Q43*G43,0)</f>
        <v>0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2" t="s">
        <v>80</v>
      </c>
      <c r="B44" s="2" t="s">
        <v>36</v>
      </c>
      <c r="C44" s="2">
        <v>564</v>
      </c>
      <c r="D44" s="2">
        <v>636</v>
      </c>
      <c r="E44" s="19">
        <f>155+E102</f>
        <v>305</v>
      </c>
      <c r="F44" s="19">
        <f>728+F102</f>
        <v>726</v>
      </c>
      <c r="G44" s="3">
        <v>0.4</v>
      </c>
      <c r="H44" s="2">
        <v>45</v>
      </c>
      <c r="I44" s="2"/>
      <c r="J44" s="2">
        <v>162</v>
      </c>
      <c r="K44" s="2">
        <f t="shared" si="18"/>
        <v>143</v>
      </c>
      <c r="L44" s="2"/>
      <c r="M44" s="2"/>
      <c r="N44" s="2"/>
      <c r="O44" s="2">
        <f t="shared" si="19"/>
        <v>61</v>
      </c>
      <c r="P44" s="11">
        <f>13*O44-F44</f>
        <v>67</v>
      </c>
      <c r="Q44" s="11">
        <v>0</v>
      </c>
      <c r="R44" s="11">
        <v>0</v>
      </c>
      <c r="S44" s="24"/>
      <c r="T44" s="2">
        <f t="shared" si="27"/>
        <v>11.901639344262295</v>
      </c>
      <c r="U44" s="2">
        <f t="shared" si="21"/>
        <v>11.901639344262295</v>
      </c>
      <c r="V44" s="2">
        <v>70.400000000000006</v>
      </c>
      <c r="W44" s="2">
        <v>59.8</v>
      </c>
      <c r="X44" s="2">
        <v>63.4</v>
      </c>
      <c r="Y44" s="2">
        <v>45.2</v>
      </c>
      <c r="Z44" s="2">
        <v>56.2</v>
      </c>
      <c r="AA44" s="2" t="s">
        <v>152</v>
      </c>
      <c r="AB44" s="2">
        <f t="shared" si="28"/>
        <v>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 t="s">
        <v>81</v>
      </c>
      <c r="B45" s="2" t="s">
        <v>36</v>
      </c>
      <c r="C45" s="2">
        <v>342</v>
      </c>
      <c r="D45" s="2">
        <v>528</v>
      </c>
      <c r="E45" s="2">
        <v>479</v>
      </c>
      <c r="F45" s="2">
        <v>517</v>
      </c>
      <c r="G45" s="3">
        <v>0.45</v>
      </c>
      <c r="H45" s="2">
        <v>50</v>
      </c>
      <c r="I45" s="2"/>
      <c r="J45" s="2">
        <v>502</v>
      </c>
      <c r="K45" s="2">
        <f t="shared" si="18"/>
        <v>-23</v>
      </c>
      <c r="L45" s="2"/>
      <c r="M45" s="2"/>
      <c r="N45" s="2"/>
      <c r="O45" s="2">
        <f t="shared" si="19"/>
        <v>95.8</v>
      </c>
      <c r="P45" s="11">
        <f>13*O45-F45</f>
        <v>728.39999999999986</v>
      </c>
      <c r="Q45" s="11">
        <v>500</v>
      </c>
      <c r="R45" s="11">
        <v>500</v>
      </c>
      <c r="S45" s="24"/>
      <c r="T45" s="2">
        <f t="shared" si="27"/>
        <v>10.615866388308977</v>
      </c>
      <c r="U45" s="2">
        <f t="shared" si="21"/>
        <v>5.3966597077244263</v>
      </c>
      <c r="V45" s="2">
        <v>60.2</v>
      </c>
      <c r="W45" s="2">
        <v>43.2</v>
      </c>
      <c r="X45" s="2">
        <v>61.6</v>
      </c>
      <c r="Y45" s="2">
        <v>55.2</v>
      </c>
      <c r="Z45" s="2">
        <v>43.2</v>
      </c>
      <c r="AA45" s="2"/>
      <c r="AB45" s="2">
        <f t="shared" si="28"/>
        <v>225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 t="s">
        <v>82</v>
      </c>
      <c r="B46" s="2" t="s">
        <v>36</v>
      </c>
      <c r="C46" s="2">
        <v>335</v>
      </c>
      <c r="D46" s="2">
        <v>354</v>
      </c>
      <c r="E46" s="2">
        <v>364</v>
      </c>
      <c r="F46" s="2">
        <v>455</v>
      </c>
      <c r="G46" s="3">
        <v>0.4</v>
      </c>
      <c r="H46" s="2">
        <v>45</v>
      </c>
      <c r="I46" s="2"/>
      <c r="J46" s="2">
        <v>369</v>
      </c>
      <c r="K46" s="2">
        <f t="shared" si="18"/>
        <v>-5</v>
      </c>
      <c r="L46" s="2"/>
      <c r="M46" s="2"/>
      <c r="N46" s="2"/>
      <c r="O46" s="2">
        <f t="shared" si="19"/>
        <v>72.8</v>
      </c>
      <c r="P46" s="11">
        <f>13*O46-F46</f>
        <v>491.4</v>
      </c>
      <c r="Q46" s="11">
        <v>360</v>
      </c>
      <c r="R46" s="11">
        <v>360</v>
      </c>
      <c r="S46" s="24"/>
      <c r="T46" s="2">
        <f t="shared" si="27"/>
        <v>11.195054945054945</v>
      </c>
      <c r="U46" s="2">
        <f t="shared" si="21"/>
        <v>6.25</v>
      </c>
      <c r="V46" s="2">
        <v>42.8</v>
      </c>
      <c r="W46" s="2">
        <v>30.6</v>
      </c>
      <c r="X46" s="2">
        <v>54.4</v>
      </c>
      <c r="Y46" s="2">
        <v>33.6</v>
      </c>
      <c r="Z46" s="2">
        <v>36.799999999999997</v>
      </c>
      <c r="AA46" s="2"/>
      <c r="AB46" s="2">
        <f t="shared" si="28"/>
        <v>144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 t="s">
        <v>83</v>
      </c>
      <c r="B47" s="2" t="s">
        <v>36</v>
      </c>
      <c r="C47" s="2">
        <v>327</v>
      </c>
      <c r="D47" s="2">
        <v>386</v>
      </c>
      <c r="E47" s="2">
        <v>435</v>
      </c>
      <c r="F47" s="2">
        <v>417</v>
      </c>
      <c r="G47" s="3">
        <v>0.4</v>
      </c>
      <c r="H47" s="2">
        <v>50</v>
      </c>
      <c r="I47" s="2"/>
      <c r="J47" s="2">
        <v>445</v>
      </c>
      <c r="K47" s="2">
        <f t="shared" si="18"/>
        <v>-10</v>
      </c>
      <c r="L47" s="2"/>
      <c r="M47" s="2"/>
      <c r="N47" s="2"/>
      <c r="O47" s="2">
        <f t="shared" si="19"/>
        <v>87</v>
      </c>
      <c r="P47" s="11">
        <f>13*O47-F47</f>
        <v>714</v>
      </c>
      <c r="Q47" s="11">
        <v>500</v>
      </c>
      <c r="R47" s="11">
        <v>500</v>
      </c>
      <c r="S47" s="24"/>
      <c r="T47" s="2">
        <f t="shared" si="27"/>
        <v>10.540229885057471</v>
      </c>
      <c r="U47" s="2">
        <f t="shared" si="21"/>
        <v>4.7931034482758621</v>
      </c>
      <c r="V47" s="2">
        <v>45.4</v>
      </c>
      <c r="W47" s="2">
        <v>39.200000000000003</v>
      </c>
      <c r="X47" s="2">
        <v>53.4</v>
      </c>
      <c r="Y47" s="2">
        <v>38.799999999999997</v>
      </c>
      <c r="Z47" s="2">
        <v>39.200000000000003</v>
      </c>
      <c r="AA47" s="2"/>
      <c r="AB47" s="2">
        <f t="shared" si="28"/>
        <v>200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2" t="s">
        <v>84</v>
      </c>
      <c r="B48" s="2" t="s">
        <v>36</v>
      </c>
      <c r="C48" s="2">
        <v>47</v>
      </c>
      <c r="D48" s="2">
        <v>87</v>
      </c>
      <c r="E48" s="2">
        <v>40</v>
      </c>
      <c r="F48" s="2">
        <v>90</v>
      </c>
      <c r="G48" s="3">
        <v>0.4</v>
      </c>
      <c r="H48" s="2">
        <v>40</v>
      </c>
      <c r="I48" s="2"/>
      <c r="J48" s="2">
        <v>40</v>
      </c>
      <c r="K48" s="2">
        <f t="shared" si="18"/>
        <v>0</v>
      </c>
      <c r="L48" s="2"/>
      <c r="M48" s="2"/>
      <c r="N48" s="2"/>
      <c r="O48" s="2">
        <f t="shared" si="19"/>
        <v>8</v>
      </c>
      <c r="P48" s="11">
        <f>13*O48-F48</f>
        <v>14</v>
      </c>
      <c r="Q48" s="11">
        <v>0</v>
      </c>
      <c r="R48" s="11">
        <v>0</v>
      </c>
      <c r="S48" s="24"/>
      <c r="T48" s="2">
        <f t="shared" si="27"/>
        <v>11.25</v>
      </c>
      <c r="U48" s="2">
        <f t="shared" si="21"/>
        <v>11.25</v>
      </c>
      <c r="V48" s="2">
        <v>9.4</v>
      </c>
      <c r="W48" s="2">
        <v>6.4</v>
      </c>
      <c r="X48" s="2">
        <v>9.1999999999999993</v>
      </c>
      <c r="Y48" s="2">
        <v>6.4</v>
      </c>
      <c r="Z48" s="2">
        <v>10.4</v>
      </c>
      <c r="AA48" s="2" t="s">
        <v>152</v>
      </c>
      <c r="AB48" s="2">
        <f t="shared" si="28"/>
        <v>0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2" t="s">
        <v>85</v>
      </c>
      <c r="B49" s="2" t="s">
        <v>31</v>
      </c>
      <c r="C49" s="2">
        <v>102.39700000000001</v>
      </c>
      <c r="D49" s="2">
        <v>3.0139999999999998</v>
      </c>
      <c r="E49" s="2">
        <v>21.82</v>
      </c>
      <c r="F49" s="2">
        <v>80.576999999999998</v>
      </c>
      <c r="G49" s="3">
        <v>1</v>
      </c>
      <c r="H49" s="2">
        <v>45</v>
      </c>
      <c r="I49" s="2"/>
      <c r="J49" s="2">
        <v>21.9</v>
      </c>
      <c r="K49" s="2">
        <f t="shared" si="18"/>
        <v>-7.9999999999998295E-2</v>
      </c>
      <c r="L49" s="2"/>
      <c r="M49" s="2"/>
      <c r="N49" s="2"/>
      <c r="O49" s="2">
        <f t="shared" si="19"/>
        <v>4.3639999999999999</v>
      </c>
      <c r="P49" s="11"/>
      <c r="Q49" s="11">
        <f t="shared" si="26"/>
        <v>0</v>
      </c>
      <c r="R49" s="11"/>
      <c r="S49" s="24"/>
      <c r="T49" s="2">
        <f t="shared" si="27"/>
        <v>18.464023831347387</v>
      </c>
      <c r="U49" s="2">
        <f t="shared" si="21"/>
        <v>18.464023831347387</v>
      </c>
      <c r="V49" s="2">
        <v>6.3490000000000002</v>
      </c>
      <c r="W49" s="2">
        <v>4.6424000000000003</v>
      </c>
      <c r="X49" s="2">
        <v>0</v>
      </c>
      <c r="Y49" s="2">
        <v>0</v>
      </c>
      <c r="Z49" s="2">
        <v>0</v>
      </c>
      <c r="AA49" s="18" t="s">
        <v>72</v>
      </c>
      <c r="AB49" s="2">
        <f t="shared" si="28"/>
        <v>0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2" t="s">
        <v>86</v>
      </c>
      <c r="B50" s="2" t="s">
        <v>36</v>
      </c>
      <c r="C50" s="2">
        <v>308</v>
      </c>
      <c r="D50" s="2">
        <v>36</v>
      </c>
      <c r="E50" s="2">
        <v>169</v>
      </c>
      <c r="F50" s="2">
        <v>168</v>
      </c>
      <c r="G50" s="3">
        <v>0.1</v>
      </c>
      <c r="H50" s="2">
        <v>730</v>
      </c>
      <c r="I50" s="2"/>
      <c r="J50" s="2">
        <v>170</v>
      </c>
      <c r="K50" s="2">
        <f t="shared" si="18"/>
        <v>-1</v>
      </c>
      <c r="L50" s="2"/>
      <c r="M50" s="2"/>
      <c r="N50" s="2"/>
      <c r="O50" s="2">
        <f t="shared" si="19"/>
        <v>33.799999999999997</v>
      </c>
      <c r="P50" s="11">
        <f>13*O50-F50</f>
        <v>271.39999999999998</v>
      </c>
      <c r="Q50" s="11">
        <v>200</v>
      </c>
      <c r="R50" s="11">
        <v>200</v>
      </c>
      <c r="S50" s="24"/>
      <c r="T50" s="2">
        <f t="shared" si="27"/>
        <v>10.887573964497042</v>
      </c>
      <c r="U50" s="2">
        <f t="shared" si="21"/>
        <v>4.9704142011834325</v>
      </c>
      <c r="V50" s="2">
        <v>23.4</v>
      </c>
      <c r="W50" s="2">
        <v>8.8000000000000007</v>
      </c>
      <c r="X50" s="2">
        <v>28.2</v>
      </c>
      <c r="Y50" s="2">
        <v>31.6</v>
      </c>
      <c r="Z50" s="2">
        <v>12.6</v>
      </c>
      <c r="AA50" s="2"/>
      <c r="AB50" s="2">
        <f t="shared" si="28"/>
        <v>20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2" t="s">
        <v>87</v>
      </c>
      <c r="B51" s="2" t="s">
        <v>36</v>
      </c>
      <c r="C51" s="2">
        <v>63</v>
      </c>
      <c r="D51" s="2">
        <v>4</v>
      </c>
      <c r="E51" s="2">
        <v>20</v>
      </c>
      <c r="F51" s="2">
        <v>48</v>
      </c>
      <c r="G51" s="3">
        <v>0.4</v>
      </c>
      <c r="H51" s="2">
        <v>60</v>
      </c>
      <c r="I51" s="2"/>
      <c r="J51" s="2">
        <v>20</v>
      </c>
      <c r="K51" s="2">
        <f t="shared" si="18"/>
        <v>0</v>
      </c>
      <c r="L51" s="2"/>
      <c r="M51" s="2"/>
      <c r="N51" s="2"/>
      <c r="O51" s="2">
        <f t="shared" si="19"/>
        <v>4</v>
      </c>
      <c r="P51" s="11">
        <v>10</v>
      </c>
      <c r="Q51" s="11">
        <v>0</v>
      </c>
      <c r="R51" s="11">
        <v>0</v>
      </c>
      <c r="S51" s="24"/>
      <c r="T51" s="2">
        <f t="shared" si="27"/>
        <v>12</v>
      </c>
      <c r="U51" s="2">
        <f t="shared" si="21"/>
        <v>12</v>
      </c>
      <c r="V51" s="2">
        <v>0.2</v>
      </c>
      <c r="W51" s="2">
        <v>2.4</v>
      </c>
      <c r="X51" s="2">
        <v>3.6</v>
      </c>
      <c r="Y51" s="2">
        <v>2</v>
      </c>
      <c r="Z51" s="2">
        <v>2.4</v>
      </c>
      <c r="AA51" s="2" t="s">
        <v>152</v>
      </c>
      <c r="AB51" s="2">
        <f t="shared" si="28"/>
        <v>0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 s="2" t="s">
        <v>88</v>
      </c>
      <c r="B52" s="2" t="s">
        <v>36</v>
      </c>
      <c r="C52" s="2">
        <v>97</v>
      </c>
      <c r="D52" s="2">
        <v>235</v>
      </c>
      <c r="E52" s="2">
        <v>87</v>
      </c>
      <c r="F52" s="2">
        <v>156</v>
      </c>
      <c r="G52" s="3">
        <v>0.35</v>
      </c>
      <c r="H52" s="2">
        <v>40</v>
      </c>
      <c r="I52" s="2"/>
      <c r="J52" s="2">
        <v>106</v>
      </c>
      <c r="K52" s="2">
        <f t="shared" si="18"/>
        <v>-19</v>
      </c>
      <c r="L52" s="2"/>
      <c r="M52" s="2"/>
      <c r="N52" s="2"/>
      <c r="O52" s="2">
        <f t="shared" si="19"/>
        <v>17.399999999999999</v>
      </c>
      <c r="P52" s="11">
        <f>13*O52-F52</f>
        <v>70.199999999999989</v>
      </c>
      <c r="Q52" s="11">
        <v>30</v>
      </c>
      <c r="R52" s="11">
        <v>30</v>
      </c>
      <c r="S52" s="24"/>
      <c r="T52" s="2">
        <f t="shared" si="27"/>
        <v>10.689655172413794</v>
      </c>
      <c r="U52" s="2">
        <f t="shared" si="21"/>
        <v>8.9655172413793114</v>
      </c>
      <c r="V52" s="2">
        <v>15.8</v>
      </c>
      <c r="W52" s="2">
        <v>15.2</v>
      </c>
      <c r="X52" s="2">
        <v>19.2</v>
      </c>
      <c r="Y52" s="2">
        <v>18.2</v>
      </c>
      <c r="Z52" s="2">
        <v>13.6</v>
      </c>
      <c r="AA52" s="2" t="s">
        <v>89</v>
      </c>
      <c r="AB52" s="2">
        <f t="shared" si="28"/>
        <v>11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 s="2" t="s">
        <v>90</v>
      </c>
      <c r="B53" s="2" t="s">
        <v>36</v>
      </c>
      <c r="C53" s="2">
        <v>82</v>
      </c>
      <c r="D53" s="2">
        <v>128</v>
      </c>
      <c r="E53" s="2">
        <v>222</v>
      </c>
      <c r="F53" s="2">
        <v>120</v>
      </c>
      <c r="G53" s="3">
        <v>0.4</v>
      </c>
      <c r="H53" s="2">
        <v>40</v>
      </c>
      <c r="I53" s="2"/>
      <c r="J53" s="2">
        <v>214</v>
      </c>
      <c r="K53" s="2">
        <f t="shared" si="18"/>
        <v>8</v>
      </c>
      <c r="L53" s="2"/>
      <c r="M53" s="2"/>
      <c r="N53" s="2"/>
      <c r="O53" s="2">
        <f t="shared" si="19"/>
        <v>44.4</v>
      </c>
      <c r="P53" s="11">
        <f>11*O53-F53</f>
        <v>368.4</v>
      </c>
      <c r="Q53" s="11">
        <v>180</v>
      </c>
      <c r="R53" s="20">
        <v>180</v>
      </c>
      <c r="S53" s="24" t="s">
        <v>37</v>
      </c>
      <c r="T53" s="2">
        <f t="shared" si="27"/>
        <v>6.756756756756757</v>
      </c>
      <c r="U53" s="2">
        <f t="shared" si="21"/>
        <v>2.7027027027027026</v>
      </c>
      <c r="V53" s="2">
        <v>12.6</v>
      </c>
      <c r="W53" s="2">
        <v>14</v>
      </c>
      <c r="X53" s="2">
        <v>22.6</v>
      </c>
      <c r="Y53" s="2">
        <v>5.4</v>
      </c>
      <c r="Z53" s="2">
        <v>12.2</v>
      </c>
      <c r="AA53" s="2"/>
      <c r="AB53" s="2">
        <f t="shared" si="28"/>
        <v>72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 s="2" t="s">
        <v>91</v>
      </c>
      <c r="B54" s="2" t="s">
        <v>36</v>
      </c>
      <c r="C54" s="2">
        <v>44</v>
      </c>
      <c r="D54" s="2">
        <v>208</v>
      </c>
      <c r="E54" s="2">
        <v>165</v>
      </c>
      <c r="F54" s="2">
        <v>186</v>
      </c>
      <c r="G54" s="3">
        <v>0.4</v>
      </c>
      <c r="H54" s="2">
        <v>45</v>
      </c>
      <c r="I54" s="2"/>
      <c r="J54" s="2">
        <v>265</v>
      </c>
      <c r="K54" s="2">
        <f t="shared" si="18"/>
        <v>-100</v>
      </c>
      <c r="L54" s="2"/>
      <c r="M54" s="2"/>
      <c r="N54" s="2"/>
      <c r="O54" s="2">
        <f t="shared" si="19"/>
        <v>33</v>
      </c>
      <c r="P54" s="11">
        <f>13*O54-F54</f>
        <v>243</v>
      </c>
      <c r="Q54" s="11">
        <v>180</v>
      </c>
      <c r="R54" s="20">
        <v>180</v>
      </c>
      <c r="S54" s="24" t="s">
        <v>37</v>
      </c>
      <c r="T54" s="2">
        <f t="shared" si="27"/>
        <v>11.090909090909092</v>
      </c>
      <c r="U54" s="2">
        <f t="shared" si="21"/>
        <v>5.6363636363636367</v>
      </c>
      <c r="V54" s="2">
        <v>19.2</v>
      </c>
      <c r="W54" s="2">
        <v>11.2</v>
      </c>
      <c r="X54" s="2">
        <v>23.4</v>
      </c>
      <c r="Y54" s="2">
        <v>13.8</v>
      </c>
      <c r="Z54" s="2">
        <v>16.600000000000001</v>
      </c>
      <c r="AA54" s="2"/>
      <c r="AB54" s="2">
        <f t="shared" si="28"/>
        <v>72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 s="2" t="s">
        <v>92</v>
      </c>
      <c r="B55" s="2" t="s">
        <v>36</v>
      </c>
      <c r="C55" s="2">
        <v>201</v>
      </c>
      <c r="D55" s="2">
        <v>254</v>
      </c>
      <c r="E55" s="2">
        <v>135</v>
      </c>
      <c r="F55" s="2">
        <v>256</v>
      </c>
      <c r="G55" s="3">
        <v>0.35</v>
      </c>
      <c r="H55" s="2">
        <v>40</v>
      </c>
      <c r="I55" s="2"/>
      <c r="J55" s="2">
        <v>144</v>
      </c>
      <c r="K55" s="2">
        <f t="shared" si="18"/>
        <v>-9</v>
      </c>
      <c r="L55" s="2"/>
      <c r="M55" s="2"/>
      <c r="N55" s="2"/>
      <c r="O55" s="2">
        <f t="shared" si="19"/>
        <v>27</v>
      </c>
      <c r="P55" s="11">
        <f>13*O55-F55</f>
        <v>95</v>
      </c>
      <c r="Q55" s="11">
        <v>60</v>
      </c>
      <c r="R55" s="11">
        <v>60</v>
      </c>
      <c r="S55" s="24"/>
      <c r="T55" s="2">
        <f t="shared" si="27"/>
        <v>11.703703703703704</v>
      </c>
      <c r="U55" s="2">
        <f t="shared" si="21"/>
        <v>9.481481481481481</v>
      </c>
      <c r="V55" s="2">
        <v>31</v>
      </c>
      <c r="W55" s="2">
        <v>24.6</v>
      </c>
      <c r="X55" s="2">
        <v>26.6</v>
      </c>
      <c r="Y55" s="2">
        <v>26.4</v>
      </c>
      <c r="Z55" s="2">
        <v>22.6</v>
      </c>
      <c r="AA55" s="2"/>
      <c r="AB55" s="2">
        <f t="shared" si="28"/>
        <v>21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 s="2" t="s">
        <v>93</v>
      </c>
      <c r="B56" s="2" t="s">
        <v>31</v>
      </c>
      <c r="C56" s="2">
        <v>47.167000000000002</v>
      </c>
      <c r="D56" s="2">
        <v>176.24199999999999</v>
      </c>
      <c r="E56" s="2">
        <v>53.451999999999998</v>
      </c>
      <c r="F56" s="2">
        <v>150.96799999999999</v>
      </c>
      <c r="G56" s="3">
        <v>1</v>
      </c>
      <c r="H56" s="2">
        <v>50</v>
      </c>
      <c r="I56" s="2"/>
      <c r="J56" s="2">
        <v>56.7</v>
      </c>
      <c r="K56" s="2">
        <f t="shared" si="18"/>
        <v>-3.2480000000000047</v>
      </c>
      <c r="L56" s="2"/>
      <c r="M56" s="2"/>
      <c r="N56" s="2"/>
      <c r="O56" s="2">
        <f t="shared" si="19"/>
        <v>10.6904</v>
      </c>
      <c r="P56" s="11"/>
      <c r="Q56" s="11">
        <v>120</v>
      </c>
      <c r="R56" s="11">
        <v>120</v>
      </c>
      <c r="S56" s="24" t="s">
        <v>71</v>
      </c>
      <c r="T56" s="2">
        <f t="shared" si="27"/>
        <v>25.346853251515373</v>
      </c>
      <c r="U56" s="2">
        <f t="shared" si="21"/>
        <v>14.121828930629349</v>
      </c>
      <c r="V56" s="2">
        <v>19.579799999999999</v>
      </c>
      <c r="W56" s="2">
        <v>124.288</v>
      </c>
      <c r="X56" s="2">
        <v>8.8279999999999994</v>
      </c>
      <c r="Y56" s="2">
        <v>94.950400000000002</v>
      </c>
      <c r="Z56" s="2">
        <v>14.5014</v>
      </c>
      <c r="AA56" s="2"/>
      <c r="AB56" s="2">
        <f t="shared" si="28"/>
        <v>120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2" t="s">
        <v>94</v>
      </c>
      <c r="B57" s="2" t="s">
        <v>31</v>
      </c>
      <c r="C57" s="2">
        <v>33.021999999999998</v>
      </c>
      <c r="D57" s="2">
        <v>60.478999999999999</v>
      </c>
      <c r="E57" s="2">
        <v>24.484000000000002</v>
      </c>
      <c r="F57" s="2">
        <v>64.997</v>
      </c>
      <c r="G57" s="3">
        <v>1</v>
      </c>
      <c r="H57" s="2">
        <v>50</v>
      </c>
      <c r="I57" s="2"/>
      <c r="J57" s="2">
        <v>23.9</v>
      </c>
      <c r="K57" s="2">
        <f t="shared" si="18"/>
        <v>0.58400000000000318</v>
      </c>
      <c r="L57" s="2"/>
      <c r="M57" s="2"/>
      <c r="N57" s="2"/>
      <c r="O57" s="2">
        <f t="shared" si="19"/>
        <v>4.8968000000000007</v>
      </c>
      <c r="P57" s="11"/>
      <c r="Q57" s="11">
        <f t="shared" si="26"/>
        <v>0</v>
      </c>
      <c r="R57" s="11"/>
      <c r="S57" s="24"/>
      <c r="T57" s="2">
        <f t="shared" si="27"/>
        <v>13.273362195719653</v>
      </c>
      <c r="U57" s="2">
        <f t="shared" si="21"/>
        <v>13.273362195719653</v>
      </c>
      <c r="V57" s="2">
        <v>4.6239999999999997</v>
      </c>
      <c r="W57" s="2">
        <v>3.44</v>
      </c>
      <c r="X57" s="2">
        <v>3.5015999999999998</v>
      </c>
      <c r="Y57" s="2">
        <v>4.2759999999999998</v>
      </c>
      <c r="Z57" s="2">
        <v>4.3719999999999999</v>
      </c>
      <c r="AA57" s="2"/>
      <c r="AB57" s="2">
        <f t="shared" si="28"/>
        <v>0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5">
      <c r="A58" s="2" t="s">
        <v>95</v>
      </c>
      <c r="B58" s="2" t="s">
        <v>31</v>
      </c>
      <c r="C58" s="2"/>
      <c r="D58" s="2">
        <v>204.054</v>
      </c>
      <c r="E58" s="2"/>
      <c r="F58" s="2">
        <v>204.054</v>
      </c>
      <c r="G58" s="3">
        <v>1</v>
      </c>
      <c r="H58" s="2">
        <v>40</v>
      </c>
      <c r="I58" s="2"/>
      <c r="J58" s="2"/>
      <c r="K58" s="2">
        <f t="shared" si="18"/>
        <v>0</v>
      </c>
      <c r="L58" s="2"/>
      <c r="M58" s="2"/>
      <c r="N58" s="2"/>
      <c r="O58" s="2">
        <f t="shared" si="19"/>
        <v>0</v>
      </c>
      <c r="P58" s="11"/>
      <c r="Q58" s="11">
        <v>105</v>
      </c>
      <c r="R58" s="11">
        <v>105</v>
      </c>
      <c r="S58" s="24" t="s">
        <v>71</v>
      </c>
      <c r="T58" s="2" t="e">
        <f t="shared" si="27"/>
        <v>#DIV/0!</v>
      </c>
      <c r="U58" s="2" t="e">
        <f t="shared" si="21"/>
        <v>#DIV/0!</v>
      </c>
      <c r="V58" s="2">
        <v>0</v>
      </c>
      <c r="W58" s="2">
        <v>20.323599999999999</v>
      </c>
      <c r="X58" s="2">
        <v>0.89359999999999995</v>
      </c>
      <c r="Y58" s="2">
        <v>0</v>
      </c>
      <c r="Z58" s="2">
        <v>14.370200000000001</v>
      </c>
      <c r="AA58" s="2"/>
      <c r="AB58" s="2">
        <f t="shared" si="28"/>
        <v>105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 s="2" t="s">
        <v>96</v>
      </c>
      <c r="B59" s="2" t="s">
        <v>31</v>
      </c>
      <c r="C59" s="2">
        <v>2.641</v>
      </c>
      <c r="D59" s="2">
        <v>26.856000000000002</v>
      </c>
      <c r="E59" s="2">
        <v>4.0679999999999996</v>
      </c>
      <c r="F59" s="2">
        <v>25.428999999999998</v>
      </c>
      <c r="G59" s="3">
        <v>1</v>
      </c>
      <c r="H59" s="2">
        <v>40</v>
      </c>
      <c r="I59" s="2"/>
      <c r="J59" s="2">
        <v>3.9</v>
      </c>
      <c r="K59" s="2">
        <f t="shared" si="18"/>
        <v>0.16799999999999971</v>
      </c>
      <c r="L59" s="2"/>
      <c r="M59" s="2"/>
      <c r="N59" s="2"/>
      <c r="O59" s="2">
        <f t="shared" si="19"/>
        <v>0.81359999999999988</v>
      </c>
      <c r="P59" s="11"/>
      <c r="Q59" s="11">
        <f t="shared" si="26"/>
        <v>0</v>
      </c>
      <c r="R59" s="11"/>
      <c r="S59" s="24"/>
      <c r="T59" s="2">
        <f t="shared" si="27"/>
        <v>31.254916420845628</v>
      </c>
      <c r="U59" s="2">
        <f t="shared" si="21"/>
        <v>31.254916420845628</v>
      </c>
      <c r="V59" s="2">
        <v>2.5506000000000002</v>
      </c>
      <c r="W59" s="2">
        <v>2.3927999999999998</v>
      </c>
      <c r="X59" s="2">
        <v>1.8158000000000001</v>
      </c>
      <c r="Y59" s="2">
        <v>1.8144</v>
      </c>
      <c r="Z59" s="2">
        <v>1.0251999999999999</v>
      </c>
      <c r="AA59" s="2" t="s">
        <v>97</v>
      </c>
      <c r="AB59" s="2">
        <f t="shared" si="28"/>
        <v>0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 s="2" t="s">
        <v>98</v>
      </c>
      <c r="B60" s="2" t="s">
        <v>36</v>
      </c>
      <c r="C60" s="2">
        <v>835</v>
      </c>
      <c r="D60" s="2">
        <v>794</v>
      </c>
      <c r="E60" s="2">
        <v>602</v>
      </c>
      <c r="F60" s="2">
        <v>1162</v>
      </c>
      <c r="G60" s="3">
        <v>0.45</v>
      </c>
      <c r="H60" s="2">
        <v>50</v>
      </c>
      <c r="I60" s="2"/>
      <c r="J60" s="2">
        <v>615</v>
      </c>
      <c r="K60" s="2">
        <f t="shared" si="18"/>
        <v>-13</v>
      </c>
      <c r="L60" s="2"/>
      <c r="M60" s="2"/>
      <c r="N60" s="2"/>
      <c r="O60" s="2">
        <f t="shared" si="19"/>
        <v>120.4</v>
      </c>
      <c r="P60" s="11">
        <f>13*O60-F60</f>
        <v>403.20000000000005</v>
      </c>
      <c r="Q60" s="11">
        <v>200</v>
      </c>
      <c r="R60" s="11">
        <v>200</v>
      </c>
      <c r="S60" s="24"/>
      <c r="T60" s="2">
        <f t="shared" si="27"/>
        <v>11.312292358803987</v>
      </c>
      <c r="U60" s="2">
        <f t="shared" si="21"/>
        <v>9.6511627906976738</v>
      </c>
      <c r="V60" s="2">
        <v>95.8</v>
      </c>
      <c r="W60" s="2">
        <v>96.4</v>
      </c>
      <c r="X60" s="2">
        <v>129.6</v>
      </c>
      <c r="Y60" s="2">
        <v>97.2</v>
      </c>
      <c r="Z60" s="2">
        <v>91.2</v>
      </c>
      <c r="AA60" s="2"/>
      <c r="AB60" s="2">
        <f t="shared" si="28"/>
        <v>90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 s="2" t="s">
        <v>99</v>
      </c>
      <c r="B61" s="2" t="s">
        <v>36</v>
      </c>
      <c r="C61" s="2">
        <v>656</v>
      </c>
      <c r="D61" s="2">
        <v>790</v>
      </c>
      <c r="E61" s="2">
        <v>669</v>
      </c>
      <c r="F61" s="2">
        <v>815</v>
      </c>
      <c r="G61" s="3">
        <v>0.45</v>
      </c>
      <c r="H61" s="2">
        <v>50</v>
      </c>
      <c r="I61" s="2"/>
      <c r="J61" s="2">
        <v>674</v>
      </c>
      <c r="K61" s="2">
        <f t="shared" si="18"/>
        <v>-5</v>
      </c>
      <c r="L61" s="2"/>
      <c r="M61" s="2"/>
      <c r="N61" s="2"/>
      <c r="O61" s="2">
        <f t="shared" si="19"/>
        <v>133.80000000000001</v>
      </c>
      <c r="P61" s="11">
        <f>13*O61-F61</f>
        <v>924.40000000000009</v>
      </c>
      <c r="Q61" s="11">
        <v>500</v>
      </c>
      <c r="R61" s="11">
        <v>500</v>
      </c>
      <c r="S61" s="24"/>
      <c r="T61" s="2">
        <f t="shared" si="27"/>
        <v>9.828101644245141</v>
      </c>
      <c r="U61" s="2">
        <f t="shared" si="21"/>
        <v>6.0911808669656198</v>
      </c>
      <c r="V61" s="2">
        <v>81.8</v>
      </c>
      <c r="W61" s="2">
        <v>84.2</v>
      </c>
      <c r="X61" s="2">
        <v>100.4</v>
      </c>
      <c r="Y61" s="2">
        <v>72.599999999999994</v>
      </c>
      <c r="Z61" s="2">
        <v>62.4</v>
      </c>
      <c r="AA61" s="2"/>
      <c r="AB61" s="2">
        <f t="shared" si="28"/>
        <v>225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 s="2" t="s">
        <v>100</v>
      </c>
      <c r="B62" s="2" t="s">
        <v>36</v>
      </c>
      <c r="C62" s="2">
        <v>424</v>
      </c>
      <c r="D62" s="2">
        <v>334</v>
      </c>
      <c r="E62" s="2">
        <v>393</v>
      </c>
      <c r="F62" s="2">
        <v>488</v>
      </c>
      <c r="G62" s="3">
        <v>0.45</v>
      </c>
      <c r="H62" s="2">
        <v>50</v>
      </c>
      <c r="I62" s="2"/>
      <c r="J62" s="2">
        <v>414</v>
      </c>
      <c r="K62" s="2">
        <f t="shared" si="18"/>
        <v>-21</v>
      </c>
      <c r="L62" s="2"/>
      <c r="M62" s="2"/>
      <c r="N62" s="2"/>
      <c r="O62" s="2">
        <f t="shared" si="19"/>
        <v>78.599999999999994</v>
      </c>
      <c r="P62" s="11">
        <f>13*O62-F62</f>
        <v>533.79999999999995</v>
      </c>
      <c r="Q62" s="11">
        <v>300</v>
      </c>
      <c r="R62" s="11">
        <v>300</v>
      </c>
      <c r="S62" s="24"/>
      <c r="T62" s="2">
        <f t="shared" si="27"/>
        <v>10.025445292620866</v>
      </c>
      <c r="U62" s="2">
        <f t="shared" si="21"/>
        <v>6.208651399491095</v>
      </c>
      <c r="V62" s="2">
        <v>44.6</v>
      </c>
      <c r="W62" s="2">
        <v>39.799999999999997</v>
      </c>
      <c r="X62" s="2">
        <v>82</v>
      </c>
      <c r="Y62" s="2">
        <v>40.799999999999997</v>
      </c>
      <c r="Z62" s="2">
        <v>51.2</v>
      </c>
      <c r="AA62" s="2" t="s">
        <v>42</v>
      </c>
      <c r="AB62" s="2">
        <f t="shared" si="28"/>
        <v>135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 s="2" t="s">
        <v>101</v>
      </c>
      <c r="B63" s="2" t="s">
        <v>36</v>
      </c>
      <c r="C63" s="2">
        <v>48</v>
      </c>
      <c r="D63" s="2">
        <v>48</v>
      </c>
      <c r="E63" s="2">
        <v>28</v>
      </c>
      <c r="F63" s="2">
        <v>51</v>
      </c>
      <c r="G63" s="3">
        <v>0.4</v>
      </c>
      <c r="H63" s="2">
        <v>40</v>
      </c>
      <c r="I63" s="2"/>
      <c r="J63" s="2">
        <v>30</v>
      </c>
      <c r="K63" s="2">
        <f t="shared" si="18"/>
        <v>-2</v>
      </c>
      <c r="L63" s="2"/>
      <c r="M63" s="2"/>
      <c r="N63" s="2"/>
      <c r="O63" s="2">
        <f t="shared" si="19"/>
        <v>5.6</v>
      </c>
      <c r="P63" s="11">
        <f>13*O63-F63</f>
        <v>21.799999999999997</v>
      </c>
      <c r="Q63" s="11">
        <v>0</v>
      </c>
      <c r="R63" s="11">
        <v>0</v>
      </c>
      <c r="S63" s="24" t="s">
        <v>102</v>
      </c>
      <c r="T63" s="2">
        <f t="shared" si="27"/>
        <v>9.1071428571428577</v>
      </c>
      <c r="U63" s="2">
        <f t="shared" si="21"/>
        <v>9.1071428571428577</v>
      </c>
      <c r="V63" s="2">
        <v>8.1999999999999993</v>
      </c>
      <c r="W63" s="2">
        <v>-0.2</v>
      </c>
      <c r="X63" s="2">
        <v>8.4</v>
      </c>
      <c r="Y63" s="2">
        <v>-0.2</v>
      </c>
      <c r="Z63" s="2">
        <v>4.2</v>
      </c>
      <c r="AA63" s="2" t="s">
        <v>152</v>
      </c>
      <c r="AB63" s="2">
        <f t="shared" si="28"/>
        <v>0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 s="2" t="s">
        <v>103</v>
      </c>
      <c r="B64" s="2" t="s">
        <v>36</v>
      </c>
      <c r="C64" s="2">
        <v>1</v>
      </c>
      <c r="D64" s="2">
        <v>47</v>
      </c>
      <c r="E64" s="2">
        <v>1</v>
      </c>
      <c r="F64" s="2">
        <v>46</v>
      </c>
      <c r="G64" s="3">
        <v>0.4</v>
      </c>
      <c r="H64" s="2">
        <v>40</v>
      </c>
      <c r="I64" s="2"/>
      <c r="J64" s="2">
        <v>2</v>
      </c>
      <c r="K64" s="2">
        <f t="shared" si="18"/>
        <v>-1</v>
      </c>
      <c r="L64" s="2"/>
      <c r="M64" s="2"/>
      <c r="N64" s="2"/>
      <c r="O64" s="2">
        <f t="shared" si="19"/>
        <v>0.2</v>
      </c>
      <c r="P64" s="11"/>
      <c r="Q64" s="11">
        <f t="shared" si="26"/>
        <v>0</v>
      </c>
      <c r="R64" s="11"/>
      <c r="S64" s="24"/>
      <c r="T64" s="2">
        <f t="shared" si="27"/>
        <v>230</v>
      </c>
      <c r="U64" s="2">
        <f t="shared" si="21"/>
        <v>230</v>
      </c>
      <c r="V64" s="2">
        <v>6.6</v>
      </c>
      <c r="W64" s="2">
        <v>1.8</v>
      </c>
      <c r="X64" s="2">
        <v>7</v>
      </c>
      <c r="Y64" s="2">
        <v>0.2</v>
      </c>
      <c r="Z64" s="2">
        <v>5</v>
      </c>
      <c r="AA64" s="2"/>
      <c r="AB64" s="2">
        <f t="shared" si="28"/>
        <v>0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2" t="s">
        <v>104</v>
      </c>
      <c r="B65" s="2" t="s">
        <v>31</v>
      </c>
      <c r="C65" s="2">
        <v>61.984999999999999</v>
      </c>
      <c r="D65" s="2">
        <v>97.515000000000001</v>
      </c>
      <c r="E65" s="2">
        <v>44.91</v>
      </c>
      <c r="F65" s="2">
        <v>110.961</v>
      </c>
      <c r="G65" s="3">
        <v>1</v>
      </c>
      <c r="H65" s="2">
        <v>55</v>
      </c>
      <c r="I65" s="2"/>
      <c r="J65" s="2">
        <v>48.4</v>
      </c>
      <c r="K65" s="2">
        <f t="shared" si="18"/>
        <v>-3.490000000000002</v>
      </c>
      <c r="L65" s="2"/>
      <c r="M65" s="2"/>
      <c r="N65" s="2"/>
      <c r="O65" s="2">
        <f t="shared" si="19"/>
        <v>8.9819999999999993</v>
      </c>
      <c r="P65" s="11">
        <v>10</v>
      </c>
      <c r="Q65" s="11">
        <v>0</v>
      </c>
      <c r="R65" s="11">
        <v>0</v>
      </c>
      <c r="S65" s="24" t="s">
        <v>102</v>
      </c>
      <c r="T65" s="2">
        <f t="shared" si="27"/>
        <v>12.35370741482966</v>
      </c>
      <c r="U65" s="2">
        <f t="shared" si="21"/>
        <v>12.35370741482966</v>
      </c>
      <c r="V65" s="2">
        <v>12.138</v>
      </c>
      <c r="W65" s="2">
        <v>5.74</v>
      </c>
      <c r="X65" s="2">
        <v>7.9720000000000004</v>
      </c>
      <c r="Y65" s="2">
        <v>10.608000000000001</v>
      </c>
      <c r="Z65" s="2">
        <v>10.116</v>
      </c>
      <c r="AA65" s="2" t="s">
        <v>152</v>
      </c>
      <c r="AB65" s="2">
        <f t="shared" si="28"/>
        <v>0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5">
      <c r="A66" s="2" t="s">
        <v>105</v>
      </c>
      <c r="B66" s="2" t="s">
        <v>36</v>
      </c>
      <c r="C66" s="2">
        <v>380</v>
      </c>
      <c r="D66" s="2">
        <v>1</v>
      </c>
      <c r="E66" s="2">
        <v>121</v>
      </c>
      <c r="F66" s="2">
        <v>275</v>
      </c>
      <c r="G66" s="3">
        <v>0.1</v>
      </c>
      <c r="H66" s="2">
        <v>730</v>
      </c>
      <c r="I66" s="2"/>
      <c r="J66" s="2">
        <v>122</v>
      </c>
      <c r="K66" s="2">
        <f t="shared" si="18"/>
        <v>-1</v>
      </c>
      <c r="L66" s="2"/>
      <c r="M66" s="2"/>
      <c r="N66" s="2"/>
      <c r="O66" s="2">
        <f t="shared" si="19"/>
        <v>24.2</v>
      </c>
      <c r="P66" s="11">
        <f>13*O66-F66</f>
        <v>39.599999999999966</v>
      </c>
      <c r="Q66" s="11">
        <v>0</v>
      </c>
      <c r="R66" s="11">
        <v>0</v>
      </c>
      <c r="S66" s="24"/>
      <c r="T66" s="2">
        <f t="shared" si="27"/>
        <v>11.363636363636363</v>
      </c>
      <c r="U66" s="2">
        <f t="shared" si="21"/>
        <v>11.363636363636363</v>
      </c>
      <c r="V66" s="2">
        <v>16.399999999999999</v>
      </c>
      <c r="W66" s="2">
        <v>16</v>
      </c>
      <c r="X66" s="2">
        <v>8.4</v>
      </c>
      <c r="Y66" s="2">
        <v>33</v>
      </c>
      <c r="Z66" s="2">
        <v>1</v>
      </c>
      <c r="AA66" s="2" t="s">
        <v>152</v>
      </c>
      <c r="AB66" s="2">
        <f t="shared" si="28"/>
        <v>0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 s="2" t="s">
        <v>106</v>
      </c>
      <c r="B67" s="2" t="s">
        <v>31</v>
      </c>
      <c r="C67" s="2">
        <v>292.97800000000001</v>
      </c>
      <c r="D67" s="2">
        <v>10.573</v>
      </c>
      <c r="E67" s="2">
        <v>140.65299999999999</v>
      </c>
      <c r="F67" s="2">
        <v>165.2</v>
      </c>
      <c r="G67" s="3">
        <v>1</v>
      </c>
      <c r="H67" s="2">
        <v>40</v>
      </c>
      <c r="I67" s="2"/>
      <c r="J67" s="2">
        <v>141</v>
      </c>
      <c r="K67" s="2">
        <f t="shared" si="18"/>
        <v>-0.34700000000000841</v>
      </c>
      <c r="L67" s="2"/>
      <c r="M67" s="2"/>
      <c r="N67" s="2"/>
      <c r="O67" s="2">
        <f t="shared" si="19"/>
        <v>28.130599999999998</v>
      </c>
      <c r="P67" s="11">
        <f>12*O67-F67</f>
        <v>172.36719999999997</v>
      </c>
      <c r="Q67" s="11">
        <f t="shared" si="26"/>
        <v>172.36719999999997</v>
      </c>
      <c r="R67" s="11"/>
      <c r="S67" s="24"/>
      <c r="T67" s="2">
        <f t="shared" si="27"/>
        <v>12</v>
      </c>
      <c r="U67" s="2">
        <f t="shared" si="21"/>
        <v>5.8726084761789652</v>
      </c>
      <c r="V67" s="2">
        <v>18.783200000000001</v>
      </c>
      <c r="W67" s="2">
        <v>33.977800000000002</v>
      </c>
      <c r="X67" s="2">
        <v>11.766999999999999</v>
      </c>
      <c r="Y67" s="2">
        <v>19.2258</v>
      </c>
      <c r="Z67" s="2">
        <v>1.1334</v>
      </c>
      <c r="AA67" s="2"/>
      <c r="AB67" s="2">
        <f t="shared" si="28"/>
        <v>172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 s="2" t="s">
        <v>107</v>
      </c>
      <c r="B68" s="2" t="s">
        <v>31</v>
      </c>
      <c r="C68" s="2">
        <v>114.813</v>
      </c>
      <c r="D68" s="2">
        <v>0.81399999999999995</v>
      </c>
      <c r="E68" s="2">
        <v>30.277000000000001</v>
      </c>
      <c r="F68" s="2">
        <v>101.715</v>
      </c>
      <c r="G68" s="3">
        <v>1</v>
      </c>
      <c r="H68" s="2">
        <v>40</v>
      </c>
      <c r="I68" s="2"/>
      <c r="J68" s="2">
        <v>32.799999999999997</v>
      </c>
      <c r="K68" s="2">
        <f t="shared" si="18"/>
        <v>-2.5229999999999961</v>
      </c>
      <c r="L68" s="2"/>
      <c r="M68" s="2"/>
      <c r="N68" s="2"/>
      <c r="O68" s="2">
        <f t="shared" si="19"/>
        <v>6.0554000000000006</v>
      </c>
      <c r="P68" s="11"/>
      <c r="Q68" s="11">
        <f t="shared" si="26"/>
        <v>0</v>
      </c>
      <c r="R68" s="11"/>
      <c r="S68" s="24"/>
      <c r="T68" s="2">
        <f t="shared" si="27"/>
        <v>16.797403970010237</v>
      </c>
      <c r="U68" s="2">
        <f t="shared" si="21"/>
        <v>16.797403970010237</v>
      </c>
      <c r="V68" s="2">
        <v>3.2585999999999999</v>
      </c>
      <c r="W68" s="2">
        <v>6.86</v>
      </c>
      <c r="X68" s="2">
        <v>17.407800000000002</v>
      </c>
      <c r="Y68" s="2">
        <v>6.6711999999999998</v>
      </c>
      <c r="Z68" s="2">
        <v>8.9985999999999997</v>
      </c>
      <c r="AA68" s="17" t="s">
        <v>66</v>
      </c>
      <c r="AB68" s="2">
        <f t="shared" si="28"/>
        <v>0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 s="2" t="s">
        <v>108</v>
      </c>
      <c r="B69" s="2" t="s">
        <v>36</v>
      </c>
      <c r="C69" s="2">
        <v>84</v>
      </c>
      <c r="D69" s="2">
        <v>2</v>
      </c>
      <c r="E69" s="2">
        <v>18</v>
      </c>
      <c r="F69" s="2">
        <v>69</v>
      </c>
      <c r="G69" s="3">
        <v>0.6</v>
      </c>
      <c r="H69" s="2">
        <v>60</v>
      </c>
      <c r="I69" s="2"/>
      <c r="J69" s="2">
        <v>19</v>
      </c>
      <c r="K69" s="2">
        <f t="shared" si="18"/>
        <v>-1</v>
      </c>
      <c r="L69" s="2"/>
      <c r="M69" s="2"/>
      <c r="N69" s="2"/>
      <c r="O69" s="2">
        <f t="shared" si="19"/>
        <v>3.6</v>
      </c>
      <c r="P69" s="11"/>
      <c r="Q69" s="11">
        <f t="shared" si="26"/>
        <v>0</v>
      </c>
      <c r="R69" s="11"/>
      <c r="S69" s="24"/>
      <c r="T69" s="2">
        <f t="shared" si="27"/>
        <v>19.166666666666668</v>
      </c>
      <c r="U69" s="2">
        <f t="shared" si="21"/>
        <v>19.166666666666668</v>
      </c>
      <c r="V69" s="2">
        <v>5.4</v>
      </c>
      <c r="W69" s="2">
        <v>4</v>
      </c>
      <c r="X69" s="2">
        <v>6.2</v>
      </c>
      <c r="Y69" s="2">
        <v>2.8</v>
      </c>
      <c r="Z69" s="2">
        <v>-0.2</v>
      </c>
      <c r="AA69" s="17" t="s">
        <v>66</v>
      </c>
      <c r="AB69" s="2">
        <f t="shared" si="28"/>
        <v>0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 s="2" t="s">
        <v>109</v>
      </c>
      <c r="B70" s="2" t="s">
        <v>36</v>
      </c>
      <c r="C70" s="2">
        <v>81</v>
      </c>
      <c r="D70" s="2">
        <v>2</v>
      </c>
      <c r="E70" s="2">
        <v>24</v>
      </c>
      <c r="F70" s="2">
        <v>54</v>
      </c>
      <c r="G70" s="3">
        <v>0.6</v>
      </c>
      <c r="H70" s="2">
        <v>60</v>
      </c>
      <c r="I70" s="2"/>
      <c r="J70" s="2">
        <v>29</v>
      </c>
      <c r="K70" s="2">
        <f t="shared" ref="K70:K101" si="29">E70-J70</f>
        <v>-5</v>
      </c>
      <c r="L70" s="2"/>
      <c r="M70" s="2"/>
      <c r="N70" s="2"/>
      <c r="O70" s="2">
        <f t="shared" ref="O70:O102" si="30">E70/5</f>
        <v>4.8</v>
      </c>
      <c r="P70" s="11">
        <v>10</v>
      </c>
      <c r="Q70" s="11">
        <f t="shared" si="26"/>
        <v>10</v>
      </c>
      <c r="R70" s="11"/>
      <c r="S70" s="24"/>
      <c r="T70" s="2">
        <f t="shared" si="27"/>
        <v>13.333333333333334</v>
      </c>
      <c r="U70" s="2">
        <f t="shared" ref="U70:U102" si="31">F70/O70</f>
        <v>11.25</v>
      </c>
      <c r="V70" s="2">
        <v>5.8</v>
      </c>
      <c r="W70" s="2">
        <v>7</v>
      </c>
      <c r="X70" s="2">
        <v>6.4</v>
      </c>
      <c r="Y70" s="2">
        <v>7</v>
      </c>
      <c r="Z70" s="2">
        <v>5.4</v>
      </c>
      <c r="AA70" s="2"/>
      <c r="AB70" s="2">
        <f t="shared" si="28"/>
        <v>6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 s="2" t="s">
        <v>110</v>
      </c>
      <c r="B71" s="2" t="s">
        <v>36</v>
      </c>
      <c r="C71" s="2">
        <v>81</v>
      </c>
      <c r="D71" s="2">
        <v>9</v>
      </c>
      <c r="E71" s="2">
        <v>34</v>
      </c>
      <c r="F71" s="2">
        <v>51</v>
      </c>
      <c r="G71" s="3">
        <v>0.6</v>
      </c>
      <c r="H71" s="2">
        <v>60</v>
      </c>
      <c r="I71" s="2"/>
      <c r="J71" s="2">
        <v>34</v>
      </c>
      <c r="K71" s="2">
        <f t="shared" si="29"/>
        <v>0</v>
      </c>
      <c r="L71" s="2"/>
      <c r="M71" s="2"/>
      <c r="N71" s="2"/>
      <c r="O71" s="2">
        <f t="shared" si="30"/>
        <v>6.8</v>
      </c>
      <c r="P71" s="11">
        <f>13*O71-F71</f>
        <v>37.399999999999991</v>
      </c>
      <c r="Q71" s="11">
        <f t="shared" si="26"/>
        <v>37.399999999999991</v>
      </c>
      <c r="R71" s="11"/>
      <c r="S71" s="24"/>
      <c r="T71" s="2">
        <f t="shared" si="27"/>
        <v>12.999999999999998</v>
      </c>
      <c r="U71" s="2">
        <f t="shared" si="31"/>
        <v>7.5</v>
      </c>
      <c r="V71" s="2">
        <v>8.4</v>
      </c>
      <c r="W71" s="2">
        <v>5.4</v>
      </c>
      <c r="X71" s="2">
        <v>8.1999999999999993</v>
      </c>
      <c r="Y71" s="2">
        <v>8.1999999999999993</v>
      </c>
      <c r="Z71" s="2">
        <v>7.4</v>
      </c>
      <c r="AA71" s="2" t="s">
        <v>111</v>
      </c>
      <c r="AB71" s="2">
        <f t="shared" si="28"/>
        <v>22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 s="2" t="s">
        <v>112</v>
      </c>
      <c r="B72" s="2" t="s">
        <v>36</v>
      </c>
      <c r="C72" s="2">
        <v>3</v>
      </c>
      <c r="D72" s="2">
        <v>44</v>
      </c>
      <c r="E72" s="2">
        <v>74</v>
      </c>
      <c r="F72" s="2">
        <v>36</v>
      </c>
      <c r="G72" s="3">
        <v>0.28000000000000003</v>
      </c>
      <c r="H72" s="2">
        <v>35</v>
      </c>
      <c r="I72" s="2"/>
      <c r="J72" s="2">
        <v>122</v>
      </c>
      <c r="K72" s="2">
        <f t="shared" si="29"/>
        <v>-48</v>
      </c>
      <c r="L72" s="2"/>
      <c r="M72" s="2"/>
      <c r="N72" s="2"/>
      <c r="O72" s="2">
        <f t="shared" si="30"/>
        <v>14.8</v>
      </c>
      <c r="P72" s="11">
        <f>9*O72-F72</f>
        <v>97.200000000000017</v>
      </c>
      <c r="Q72" s="11">
        <v>60</v>
      </c>
      <c r="R72" s="11">
        <v>60</v>
      </c>
      <c r="S72" s="24" t="s">
        <v>37</v>
      </c>
      <c r="T72" s="2">
        <f t="shared" si="27"/>
        <v>6.486486486486486</v>
      </c>
      <c r="U72" s="2">
        <f t="shared" si="31"/>
        <v>2.4324324324324325</v>
      </c>
      <c r="V72" s="2">
        <v>4.8</v>
      </c>
      <c r="W72" s="2">
        <v>-0.4</v>
      </c>
      <c r="X72" s="2">
        <v>13</v>
      </c>
      <c r="Y72" s="2">
        <v>3.8</v>
      </c>
      <c r="Z72" s="2">
        <v>9</v>
      </c>
      <c r="AA72" s="21" t="s">
        <v>42</v>
      </c>
      <c r="AB72" s="2">
        <f t="shared" si="28"/>
        <v>17</v>
      </c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2" t="s">
        <v>113</v>
      </c>
      <c r="B73" s="2" t="s">
        <v>36</v>
      </c>
      <c r="C73" s="2">
        <v>237</v>
      </c>
      <c r="D73" s="2">
        <v>201</v>
      </c>
      <c r="E73" s="2">
        <v>147</v>
      </c>
      <c r="F73" s="2">
        <v>254</v>
      </c>
      <c r="G73" s="3">
        <v>0.4</v>
      </c>
      <c r="H73" s="2">
        <v>90</v>
      </c>
      <c r="I73" s="2"/>
      <c r="J73" s="2">
        <v>147</v>
      </c>
      <c r="K73" s="2">
        <f t="shared" si="29"/>
        <v>0</v>
      </c>
      <c r="L73" s="2"/>
      <c r="M73" s="2"/>
      <c r="N73" s="2"/>
      <c r="O73" s="2">
        <f t="shared" si="30"/>
        <v>29.4</v>
      </c>
      <c r="P73" s="11">
        <f>13*O73-F73</f>
        <v>128.19999999999999</v>
      </c>
      <c r="Q73" s="11">
        <v>120</v>
      </c>
      <c r="R73" s="11">
        <v>120</v>
      </c>
      <c r="S73" s="24" t="s">
        <v>150</v>
      </c>
      <c r="T73" s="2">
        <f t="shared" si="27"/>
        <v>12.721088435374151</v>
      </c>
      <c r="U73" s="2">
        <f t="shared" si="31"/>
        <v>8.6394557823129254</v>
      </c>
      <c r="V73" s="2">
        <v>26.8</v>
      </c>
      <c r="W73" s="2">
        <v>26</v>
      </c>
      <c r="X73" s="2">
        <v>20</v>
      </c>
      <c r="Y73" s="2">
        <v>20.2</v>
      </c>
      <c r="Z73" s="2">
        <v>16.8</v>
      </c>
      <c r="AA73" s="2"/>
      <c r="AB73" s="2">
        <f t="shared" si="28"/>
        <v>48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5">
      <c r="A74" s="2" t="s">
        <v>114</v>
      </c>
      <c r="B74" s="2" t="s">
        <v>36</v>
      </c>
      <c r="C74" s="2">
        <v>345</v>
      </c>
      <c r="D74" s="2">
        <v>3</v>
      </c>
      <c r="E74" s="2">
        <v>151</v>
      </c>
      <c r="F74" s="2">
        <v>203</v>
      </c>
      <c r="G74" s="3">
        <v>0.33</v>
      </c>
      <c r="H74" s="2" t="e">
        <f>#N/A</f>
        <v>#N/A</v>
      </c>
      <c r="I74" s="2"/>
      <c r="J74" s="2">
        <v>152</v>
      </c>
      <c r="K74" s="2">
        <f t="shared" si="29"/>
        <v>-1</v>
      </c>
      <c r="L74" s="2"/>
      <c r="M74" s="2"/>
      <c r="N74" s="2"/>
      <c r="O74" s="2">
        <f t="shared" si="30"/>
        <v>30.2</v>
      </c>
      <c r="P74" s="11">
        <f>13*O74-F74</f>
        <v>189.59999999999997</v>
      </c>
      <c r="Q74" s="11">
        <v>150</v>
      </c>
      <c r="R74" s="11">
        <v>150</v>
      </c>
      <c r="S74" s="24"/>
      <c r="T74" s="2">
        <f t="shared" si="27"/>
        <v>11.688741721854305</v>
      </c>
      <c r="U74" s="2">
        <f t="shared" si="31"/>
        <v>6.7218543046357615</v>
      </c>
      <c r="V74" s="2">
        <v>27.4</v>
      </c>
      <c r="W74" s="2">
        <v>33.6</v>
      </c>
      <c r="X74" s="2">
        <v>0</v>
      </c>
      <c r="Y74" s="2">
        <v>0</v>
      </c>
      <c r="Z74" s="2">
        <v>0</v>
      </c>
      <c r="AA74" s="2" t="s">
        <v>115</v>
      </c>
      <c r="AB74" s="2">
        <f t="shared" si="28"/>
        <v>50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 s="29" t="s">
        <v>116</v>
      </c>
      <c r="B75" s="29" t="s">
        <v>36</v>
      </c>
      <c r="C75" s="29">
        <v>55</v>
      </c>
      <c r="D75" s="29"/>
      <c r="E75" s="29">
        <v>60</v>
      </c>
      <c r="F75" s="29">
        <v>1</v>
      </c>
      <c r="G75" s="30">
        <v>0.6</v>
      </c>
      <c r="H75" s="29">
        <v>55</v>
      </c>
      <c r="I75" s="29"/>
      <c r="J75" s="29">
        <v>61</v>
      </c>
      <c r="K75" s="29">
        <f t="shared" si="29"/>
        <v>-1</v>
      </c>
      <c r="L75" s="29"/>
      <c r="M75" s="29"/>
      <c r="N75" s="29"/>
      <c r="O75" s="29">
        <f t="shared" si="30"/>
        <v>12</v>
      </c>
      <c r="P75" s="31">
        <f>9*O75-F75</f>
        <v>107</v>
      </c>
      <c r="Q75" s="31">
        <v>90</v>
      </c>
      <c r="R75" s="31">
        <v>90</v>
      </c>
      <c r="S75" s="32"/>
      <c r="T75" s="29">
        <f t="shared" si="27"/>
        <v>7.583333333333333</v>
      </c>
      <c r="U75" s="29">
        <f t="shared" si="31"/>
        <v>8.3333333333333329E-2</v>
      </c>
      <c r="V75" s="29">
        <v>10</v>
      </c>
      <c r="W75" s="29">
        <v>8.8000000000000007</v>
      </c>
      <c r="X75" s="29">
        <v>11.4</v>
      </c>
      <c r="Y75" s="29">
        <v>5.4</v>
      </c>
      <c r="Z75" s="29">
        <v>8</v>
      </c>
      <c r="AA75" s="29" t="s">
        <v>153</v>
      </c>
      <c r="AB75" s="29">
        <f t="shared" si="28"/>
        <v>54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 s="2" t="s">
        <v>117</v>
      </c>
      <c r="B76" s="2" t="s">
        <v>36</v>
      </c>
      <c r="C76" s="2">
        <v>187</v>
      </c>
      <c r="D76" s="2">
        <v>77</v>
      </c>
      <c r="E76" s="2">
        <v>113</v>
      </c>
      <c r="F76" s="2">
        <v>75</v>
      </c>
      <c r="G76" s="3">
        <v>0.35</v>
      </c>
      <c r="H76" s="2">
        <v>90</v>
      </c>
      <c r="I76" s="2"/>
      <c r="J76" s="2">
        <v>113</v>
      </c>
      <c r="K76" s="2">
        <f t="shared" si="29"/>
        <v>0</v>
      </c>
      <c r="L76" s="2"/>
      <c r="M76" s="2"/>
      <c r="N76" s="2"/>
      <c r="O76" s="2">
        <f t="shared" si="30"/>
        <v>22.6</v>
      </c>
      <c r="P76" s="11">
        <f>12*O76-F76</f>
        <v>196.20000000000005</v>
      </c>
      <c r="Q76" s="11">
        <v>150</v>
      </c>
      <c r="R76" s="11">
        <v>150</v>
      </c>
      <c r="S76" s="24"/>
      <c r="T76" s="2">
        <f t="shared" si="27"/>
        <v>9.9557522123893794</v>
      </c>
      <c r="U76" s="2">
        <f t="shared" si="31"/>
        <v>3.3185840707964598</v>
      </c>
      <c r="V76" s="2">
        <v>18.399999999999999</v>
      </c>
      <c r="W76" s="2">
        <v>19.399999999999999</v>
      </c>
      <c r="X76" s="2">
        <v>14</v>
      </c>
      <c r="Y76" s="2">
        <v>16.399999999999999</v>
      </c>
      <c r="Z76" s="2">
        <v>14.2</v>
      </c>
      <c r="AA76" s="2" t="s">
        <v>111</v>
      </c>
      <c r="AB76" s="2">
        <f t="shared" si="28"/>
        <v>53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 s="2" t="s">
        <v>118</v>
      </c>
      <c r="B77" s="2" t="s">
        <v>36</v>
      </c>
      <c r="C77" s="2">
        <v>157</v>
      </c>
      <c r="D77" s="2">
        <v>105</v>
      </c>
      <c r="E77" s="2">
        <v>170</v>
      </c>
      <c r="F77" s="2">
        <v>102</v>
      </c>
      <c r="G77" s="3">
        <v>0.35</v>
      </c>
      <c r="H77" s="2">
        <v>40</v>
      </c>
      <c r="I77" s="2"/>
      <c r="J77" s="2">
        <v>184</v>
      </c>
      <c r="K77" s="2">
        <f t="shared" si="29"/>
        <v>-14</v>
      </c>
      <c r="L77" s="2"/>
      <c r="M77" s="2"/>
      <c r="N77" s="2"/>
      <c r="O77" s="2">
        <f t="shared" si="30"/>
        <v>34</v>
      </c>
      <c r="P77" s="11">
        <f>12*O77-F77</f>
        <v>306</v>
      </c>
      <c r="Q77" s="11">
        <v>150</v>
      </c>
      <c r="R77" s="11">
        <v>150</v>
      </c>
      <c r="S77" s="24" t="s">
        <v>119</v>
      </c>
      <c r="T77" s="2">
        <f t="shared" si="27"/>
        <v>7.4117647058823533</v>
      </c>
      <c r="U77" s="2">
        <f t="shared" si="31"/>
        <v>3</v>
      </c>
      <c r="V77" s="2">
        <v>21</v>
      </c>
      <c r="W77" s="2">
        <v>18.2</v>
      </c>
      <c r="X77" s="2">
        <v>22.2</v>
      </c>
      <c r="Y77" s="2">
        <v>16.2</v>
      </c>
      <c r="Z77" s="2">
        <v>19.399999999999999</v>
      </c>
      <c r="AA77" s="2"/>
      <c r="AB77" s="2">
        <f t="shared" si="28"/>
        <v>53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 s="2" t="s">
        <v>120</v>
      </c>
      <c r="B78" s="2" t="s">
        <v>36</v>
      </c>
      <c r="C78" s="2">
        <v>578</v>
      </c>
      <c r="D78" s="2">
        <v>128</v>
      </c>
      <c r="E78" s="2">
        <v>319</v>
      </c>
      <c r="F78" s="2">
        <v>396</v>
      </c>
      <c r="G78" s="3">
        <v>0.35</v>
      </c>
      <c r="H78" s="2">
        <v>45</v>
      </c>
      <c r="I78" s="2"/>
      <c r="J78" s="2">
        <v>325</v>
      </c>
      <c r="K78" s="2">
        <f t="shared" si="29"/>
        <v>-6</v>
      </c>
      <c r="L78" s="2"/>
      <c r="M78" s="2"/>
      <c r="N78" s="2"/>
      <c r="O78" s="2">
        <f t="shared" si="30"/>
        <v>63.8</v>
      </c>
      <c r="P78" s="11">
        <f>13*O78-F78</f>
        <v>433.4</v>
      </c>
      <c r="Q78" s="11">
        <f t="shared" si="26"/>
        <v>433.4</v>
      </c>
      <c r="R78" s="11"/>
      <c r="S78" s="24"/>
      <c r="T78" s="2">
        <f t="shared" si="27"/>
        <v>13</v>
      </c>
      <c r="U78" s="2">
        <f t="shared" si="31"/>
        <v>6.2068965517241379</v>
      </c>
      <c r="V78" s="2">
        <v>54.6</v>
      </c>
      <c r="W78" s="2">
        <v>60.2</v>
      </c>
      <c r="X78" s="2">
        <v>57.2</v>
      </c>
      <c r="Y78" s="2">
        <v>50</v>
      </c>
      <c r="Z78" s="2">
        <v>52.2</v>
      </c>
      <c r="AA78" s="2" t="s">
        <v>121</v>
      </c>
      <c r="AB78" s="2">
        <f t="shared" si="28"/>
        <v>152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 s="2" t="s">
        <v>122</v>
      </c>
      <c r="B79" s="2" t="s">
        <v>36</v>
      </c>
      <c r="C79" s="2">
        <v>1</v>
      </c>
      <c r="D79" s="2">
        <v>151</v>
      </c>
      <c r="E79" s="2">
        <v>40</v>
      </c>
      <c r="F79" s="2">
        <v>120</v>
      </c>
      <c r="G79" s="3">
        <v>0.3</v>
      </c>
      <c r="H79" s="2">
        <v>50</v>
      </c>
      <c r="I79" s="2"/>
      <c r="J79" s="2">
        <v>113</v>
      </c>
      <c r="K79" s="2">
        <f t="shared" si="29"/>
        <v>-73</v>
      </c>
      <c r="L79" s="2"/>
      <c r="M79" s="2"/>
      <c r="N79" s="2"/>
      <c r="O79" s="2">
        <f t="shared" si="30"/>
        <v>8</v>
      </c>
      <c r="P79" s="11"/>
      <c r="Q79" s="11">
        <f t="shared" si="26"/>
        <v>0</v>
      </c>
      <c r="R79" s="11"/>
      <c r="S79" s="24"/>
      <c r="T79" s="2">
        <f t="shared" si="27"/>
        <v>15</v>
      </c>
      <c r="U79" s="2">
        <f t="shared" si="31"/>
        <v>15</v>
      </c>
      <c r="V79" s="2">
        <v>10.4</v>
      </c>
      <c r="W79" s="2">
        <v>4.4000000000000004</v>
      </c>
      <c r="X79" s="2">
        <v>6.2</v>
      </c>
      <c r="Y79" s="2">
        <v>6.6</v>
      </c>
      <c r="Z79" s="2">
        <v>4</v>
      </c>
      <c r="AA79" s="2"/>
      <c r="AB79" s="2">
        <f t="shared" si="28"/>
        <v>0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 s="2" t="s">
        <v>123</v>
      </c>
      <c r="B80" s="2" t="s">
        <v>36</v>
      </c>
      <c r="C80" s="2">
        <v>71</v>
      </c>
      <c r="D80" s="2">
        <v>37</v>
      </c>
      <c r="E80" s="2">
        <v>109</v>
      </c>
      <c r="F80" s="2">
        <v>41</v>
      </c>
      <c r="G80" s="3">
        <v>0.11</v>
      </c>
      <c r="H80" s="2">
        <v>150</v>
      </c>
      <c r="I80" s="2"/>
      <c r="J80" s="2">
        <v>109</v>
      </c>
      <c r="K80" s="2">
        <f t="shared" si="29"/>
        <v>0</v>
      </c>
      <c r="L80" s="2"/>
      <c r="M80" s="2"/>
      <c r="N80" s="2"/>
      <c r="O80" s="2">
        <f t="shared" si="30"/>
        <v>21.8</v>
      </c>
      <c r="P80" s="11">
        <f>9*O80-F80</f>
        <v>155.20000000000002</v>
      </c>
      <c r="Q80" s="11">
        <v>150</v>
      </c>
      <c r="R80" s="11">
        <v>150</v>
      </c>
      <c r="S80" s="24" t="s">
        <v>150</v>
      </c>
      <c r="T80" s="2">
        <f t="shared" si="27"/>
        <v>8.761467889908257</v>
      </c>
      <c r="U80" s="2">
        <f t="shared" si="31"/>
        <v>1.8807339449541285</v>
      </c>
      <c r="V80" s="2">
        <v>2.6</v>
      </c>
      <c r="W80" s="2">
        <v>0.8</v>
      </c>
      <c r="X80" s="2">
        <v>2.4</v>
      </c>
      <c r="Y80" s="2">
        <v>0</v>
      </c>
      <c r="Z80" s="2">
        <v>0.2</v>
      </c>
      <c r="AA80" s="2"/>
      <c r="AB80" s="2">
        <f t="shared" si="28"/>
        <v>17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2" t="s">
        <v>124</v>
      </c>
      <c r="B81" s="2" t="s">
        <v>36</v>
      </c>
      <c r="C81" s="2">
        <v>133</v>
      </c>
      <c r="D81" s="2">
        <v>207</v>
      </c>
      <c r="E81" s="2">
        <v>119</v>
      </c>
      <c r="F81" s="2">
        <v>223</v>
      </c>
      <c r="G81" s="3">
        <v>0.06</v>
      </c>
      <c r="H81" s="2">
        <v>60</v>
      </c>
      <c r="I81" s="2"/>
      <c r="J81" s="2">
        <v>122</v>
      </c>
      <c r="K81" s="2">
        <f t="shared" si="29"/>
        <v>-3</v>
      </c>
      <c r="L81" s="2"/>
      <c r="M81" s="2"/>
      <c r="N81" s="2"/>
      <c r="O81" s="2">
        <f t="shared" si="30"/>
        <v>23.8</v>
      </c>
      <c r="P81" s="11">
        <f>13*O81-F81</f>
        <v>86.400000000000034</v>
      </c>
      <c r="Q81" s="11">
        <f t="shared" si="26"/>
        <v>86.400000000000034</v>
      </c>
      <c r="R81" s="11"/>
      <c r="S81" s="24"/>
      <c r="T81" s="2">
        <f t="shared" si="27"/>
        <v>13.000000000000002</v>
      </c>
      <c r="U81" s="2">
        <f t="shared" si="31"/>
        <v>9.3697478991596643</v>
      </c>
      <c r="V81" s="2">
        <v>24.8</v>
      </c>
      <c r="W81" s="2">
        <v>14.4</v>
      </c>
      <c r="X81" s="2">
        <v>20.6</v>
      </c>
      <c r="Y81" s="2">
        <v>0.4</v>
      </c>
      <c r="Z81" s="2">
        <v>-1.2</v>
      </c>
      <c r="AA81" s="2"/>
      <c r="AB81" s="2">
        <f t="shared" si="28"/>
        <v>5</v>
      </c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5">
      <c r="A82" s="2" t="s">
        <v>125</v>
      </c>
      <c r="B82" s="2" t="s">
        <v>36</v>
      </c>
      <c r="C82" s="2">
        <v>193</v>
      </c>
      <c r="D82" s="2">
        <v>203</v>
      </c>
      <c r="E82" s="2">
        <v>189</v>
      </c>
      <c r="F82" s="2">
        <v>200</v>
      </c>
      <c r="G82" s="3">
        <v>0.06</v>
      </c>
      <c r="H82" s="2">
        <v>60</v>
      </c>
      <c r="I82" s="2"/>
      <c r="J82" s="2">
        <v>207</v>
      </c>
      <c r="K82" s="2">
        <f t="shared" si="29"/>
        <v>-18</v>
      </c>
      <c r="L82" s="2"/>
      <c r="M82" s="2"/>
      <c r="N82" s="2"/>
      <c r="O82" s="2">
        <f t="shared" si="30"/>
        <v>37.799999999999997</v>
      </c>
      <c r="P82" s="11">
        <f>13*O82-F82</f>
        <v>291.39999999999998</v>
      </c>
      <c r="Q82" s="11">
        <v>250</v>
      </c>
      <c r="R82" s="11">
        <v>250</v>
      </c>
      <c r="S82" s="24" t="s">
        <v>150</v>
      </c>
      <c r="T82" s="2">
        <f t="shared" si="27"/>
        <v>11.904761904761905</v>
      </c>
      <c r="U82" s="2">
        <f t="shared" si="31"/>
        <v>5.2910052910052912</v>
      </c>
      <c r="V82" s="2">
        <v>30</v>
      </c>
      <c r="W82" s="2">
        <v>27.4</v>
      </c>
      <c r="X82" s="2">
        <v>22.2</v>
      </c>
      <c r="Y82" s="2">
        <v>19.2</v>
      </c>
      <c r="Z82" s="2">
        <v>21.8</v>
      </c>
      <c r="AA82" s="2"/>
      <c r="AB82" s="2">
        <f t="shared" si="28"/>
        <v>15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 s="2" t="s">
        <v>126</v>
      </c>
      <c r="B83" s="2" t="s">
        <v>36</v>
      </c>
      <c r="C83" s="2">
        <v>80</v>
      </c>
      <c r="D83" s="2"/>
      <c r="E83" s="2">
        <v>52</v>
      </c>
      <c r="F83" s="2">
        <v>26</v>
      </c>
      <c r="G83" s="3">
        <v>0.15</v>
      </c>
      <c r="H83" s="2">
        <v>60</v>
      </c>
      <c r="I83" s="2"/>
      <c r="J83" s="2">
        <v>52</v>
      </c>
      <c r="K83" s="2">
        <f t="shared" si="29"/>
        <v>0</v>
      </c>
      <c r="L83" s="2"/>
      <c r="M83" s="2"/>
      <c r="N83" s="2"/>
      <c r="O83" s="2">
        <f t="shared" si="30"/>
        <v>10.4</v>
      </c>
      <c r="P83" s="11">
        <f>12*O83-F83</f>
        <v>98.800000000000011</v>
      </c>
      <c r="Q83" s="11">
        <v>60</v>
      </c>
      <c r="R83" s="11">
        <v>60</v>
      </c>
      <c r="S83" s="24"/>
      <c r="T83" s="2">
        <f t="shared" si="27"/>
        <v>8.2692307692307683</v>
      </c>
      <c r="U83" s="2">
        <f t="shared" si="31"/>
        <v>2.5</v>
      </c>
      <c r="V83" s="2">
        <v>4.8</v>
      </c>
      <c r="W83" s="2">
        <v>10.8</v>
      </c>
      <c r="X83" s="2">
        <v>7.4</v>
      </c>
      <c r="Y83" s="2">
        <v>12.2</v>
      </c>
      <c r="Z83" s="2">
        <v>16</v>
      </c>
      <c r="AA83" s="2"/>
      <c r="AB83" s="2">
        <f t="shared" si="28"/>
        <v>9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 s="8" t="s">
        <v>127</v>
      </c>
      <c r="B84" s="8" t="s">
        <v>36</v>
      </c>
      <c r="C84" s="8"/>
      <c r="D84" s="8"/>
      <c r="E84" s="8"/>
      <c r="F84" s="8"/>
      <c r="G84" s="9">
        <v>0</v>
      </c>
      <c r="H84" s="8">
        <v>40</v>
      </c>
      <c r="I84" s="8"/>
      <c r="J84" s="8"/>
      <c r="K84" s="8">
        <f t="shared" si="29"/>
        <v>0</v>
      </c>
      <c r="L84" s="8"/>
      <c r="M84" s="8"/>
      <c r="N84" s="8"/>
      <c r="O84" s="8">
        <f t="shared" si="30"/>
        <v>0</v>
      </c>
      <c r="P84" s="10"/>
      <c r="Q84" s="10"/>
      <c r="R84" s="10"/>
      <c r="S84" s="26"/>
      <c r="T84" s="8" t="e">
        <f t="shared" ref="T84:T102" si="32">(F84+P84)/O84</f>
        <v>#DIV/0!</v>
      </c>
      <c r="U84" s="8" t="e">
        <f t="shared" si="31"/>
        <v>#DIV/0!</v>
      </c>
      <c r="V84" s="8">
        <v>0</v>
      </c>
      <c r="W84" s="8">
        <v>0</v>
      </c>
      <c r="X84" s="8">
        <v>0</v>
      </c>
      <c r="Y84" s="8">
        <v>0</v>
      </c>
      <c r="Z84" s="8">
        <v>-0.4</v>
      </c>
      <c r="AA84" s="8" t="s">
        <v>32</v>
      </c>
      <c r="AB84" s="8">
        <f t="shared" ref="AB84:AB102" si="33">ROUND(P84*G84,0)</f>
        <v>0</v>
      </c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 s="2" t="s">
        <v>128</v>
      </c>
      <c r="B85" s="2" t="s">
        <v>31</v>
      </c>
      <c r="C85" s="2">
        <v>34.69</v>
      </c>
      <c r="D85" s="2"/>
      <c r="E85" s="2">
        <v>2.88</v>
      </c>
      <c r="F85" s="2">
        <v>31.81</v>
      </c>
      <c r="G85" s="3">
        <v>1</v>
      </c>
      <c r="H85" s="2" t="e">
        <f>#N/A</f>
        <v>#N/A</v>
      </c>
      <c r="I85" s="2"/>
      <c r="J85" s="2">
        <v>2.7</v>
      </c>
      <c r="K85" s="2">
        <f t="shared" si="29"/>
        <v>0.17999999999999972</v>
      </c>
      <c r="L85" s="2"/>
      <c r="M85" s="2"/>
      <c r="N85" s="2"/>
      <c r="O85" s="2">
        <f t="shared" si="30"/>
        <v>0.57599999999999996</v>
      </c>
      <c r="P85" s="11"/>
      <c r="Q85" s="11">
        <f t="shared" ref="Q85:Q88" si="34">P85</f>
        <v>0</v>
      </c>
      <c r="R85" s="11"/>
      <c r="S85" s="24"/>
      <c r="T85" s="2">
        <f t="shared" ref="T85:T88" si="35">(F85+Q85)/O85</f>
        <v>55.225694444444443</v>
      </c>
      <c r="U85" s="2">
        <f t="shared" si="31"/>
        <v>55.225694444444443</v>
      </c>
      <c r="V85" s="2">
        <v>0</v>
      </c>
      <c r="W85" s="2">
        <v>0.57199999999999995</v>
      </c>
      <c r="X85" s="2">
        <v>0.57599999999999996</v>
      </c>
      <c r="Y85" s="2">
        <v>-0.08</v>
      </c>
      <c r="Z85" s="2">
        <v>2.5299999999999998</v>
      </c>
      <c r="AA85" s="17" t="s">
        <v>66</v>
      </c>
      <c r="AB85" s="2">
        <f t="shared" ref="AB85:AB88" si="36">ROUND(Q85*G85,0)</f>
        <v>0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 s="2" t="s">
        <v>129</v>
      </c>
      <c r="B86" s="2" t="s">
        <v>36</v>
      </c>
      <c r="C86" s="2">
        <v>33</v>
      </c>
      <c r="D86" s="2">
        <v>101</v>
      </c>
      <c r="E86" s="2">
        <v>139</v>
      </c>
      <c r="F86" s="2">
        <v>100</v>
      </c>
      <c r="G86" s="3">
        <v>0.4</v>
      </c>
      <c r="H86" s="2">
        <v>55</v>
      </c>
      <c r="I86" s="2"/>
      <c r="J86" s="2">
        <v>151</v>
      </c>
      <c r="K86" s="2">
        <f t="shared" si="29"/>
        <v>-12</v>
      </c>
      <c r="L86" s="2"/>
      <c r="M86" s="2"/>
      <c r="N86" s="2"/>
      <c r="O86" s="2">
        <f t="shared" si="30"/>
        <v>27.8</v>
      </c>
      <c r="P86" s="11">
        <f>13*O86-F86</f>
        <v>261.40000000000003</v>
      </c>
      <c r="Q86" s="11">
        <v>200</v>
      </c>
      <c r="R86" s="20">
        <v>200</v>
      </c>
      <c r="S86" s="24" t="s">
        <v>130</v>
      </c>
      <c r="T86" s="2">
        <f t="shared" si="35"/>
        <v>10.791366906474821</v>
      </c>
      <c r="U86" s="2">
        <f t="shared" si="31"/>
        <v>3.5971223021582732</v>
      </c>
      <c r="V86" s="2">
        <v>14.2</v>
      </c>
      <c r="W86" s="2">
        <v>-0.8</v>
      </c>
      <c r="X86" s="2">
        <v>23.6</v>
      </c>
      <c r="Y86" s="2">
        <v>4.4000000000000004</v>
      </c>
      <c r="Z86" s="2">
        <v>13</v>
      </c>
      <c r="AA86" s="2" t="s">
        <v>42</v>
      </c>
      <c r="AB86" s="2">
        <f t="shared" si="36"/>
        <v>80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 s="2" t="s">
        <v>131</v>
      </c>
      <c r="B87" s="2" t="s">
        <v>31</v>
      </c>
      <c r="C87" s="2">
        <v>2.8849999999999998</v>
      </c>
      <c r="D87" s="2">
        <v>1.4750000000000001</v>
      </c>
      <c r="E87" s="2">
        <v>1.44</v>
      </c>
      <c r="F87" s="2">
        <v>2.92</v>
      </c>
      <c r="G87" s="3">
        <v>1</v>
      </c>
      <c r="H87" s="2">
        <v>55</v>
      </c>
      <c r="I87" s="2"/>
      <c r="J87" s="2">
        <v>1.4</v>
      </c>
      <c r="K87" s="2">
        <f t="shared" si="29"/>
        <v>4.0000000000000036E-2</v>
      </c>
      <c r="L87" s="2"/>
      <c r="M87" s="2"/>
      <c r="N87" s="2"/>
      <c r="O87" s="2">
        <f t="shared" si="30"/>
        <v>0.28799999999999998</v>
      </c>
      <c r="P87" s="11"/>
      <c r="Q87" s="11">
        <f t="shared" si="34"/>
        <v>0</v>
      </c>
      <c r="R87" s="11"/>
      <c r="S87" s="24"/>
      <c r="T87" s="2">
        <f t="shared" si="35"/>
        <v>10.138888888888889</v>
      </c>
      <c r="U87" s="2">
        <f t="shared" si="31"/>
        <v>10.138888888888889</v>
      </c>
      <c r="V87" s="2">
        <v>0.29199999999999998</v>
      </c>
      <c r="W87" s="2">
        <v>0.28799999999999998</v>
      </c>
      <c r="X87" s="2">
        <v>1.1639999999999999</v>
      </c>
      <c r="Y87" s="2">
        <v>0</v>
      </c>
      <c r="Z87" s="2">
        <v>0.29199999999999998</v>
      </c>
      <c r="AA87" s="22" t="s">
        <v>132</v>
      </c>
      <c r="AB87" s="2">
        <f t="shared" si="36"/>
        <v>0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 s="2" t="s">
        <v>133</v>
      </c>
      <c r="B88" s="2" t="s">
        <v>36</v>
      </c>
      <c r="C88" s="2">
        <v>67</v>
      </c>
      <c r="D88" s="2">
        <v>6</v>
      </c>
      <c r="E88" s="2">
        <v>23</v>
      </c>
      <c r="F88" s="2">
        <v>32</v>
      </c>
      <c r="G88" s="3">
        <v>0.37</v>
      </c>
      <c r="H88" s="2">
        <v>55</v>
      </c>
      <c r="I88" s="2"/>
      <c r="J88" s="2">
        <v>24</v>
      </c>
      <c r="K88" s="2">
        <f t="shared" si="29"/>
        <v>-1</v>
      </c>
      <c r="L88" s="2"/>
      <c r="M88" s="2"/>
      <c r="N88" s="2"/>
      <c r="O88" s="2">
        <f t="shared" si="30"/>
        <v>4.5999999999999996</v>
      </c>
      <c r="P88" s="11">
        <f>13*O88-F88</f>
        <v>27.799999999999997</v>
      </c>
      <c r="Q88" s="11">
        <f t="shared" si="34"/>
        <v>27.799999999999997</v>
      </c>
      <c r="R88" s="11"/>
      <c r="S88" s="24"/>
      <c r="T88" s="2">
        <f t="shared" si="35"/>
        <v>13</v>
      </c>
      <c r="U88" s="2">
        <f t="shared" si="31"/>
        <v>6.9565217391304355</v>
      </c>
      <c r="V88" s="2">
        <v>3.2</v>
      </c>
      <c r="W88" s="2">
        <v>1.4</v>
      </c>
      <c r="X88" s="2">
        <v>6.4</v>
      </c>
      <c r="Y88" s="2">
        <v>5.8</v>
      </c>
      <c r="Z88" s="2">
        <v>2.2000000000000002</v>
      </c>
      <c r="AA88" s="2"/>
      <c r="AB88" s="2">
        <f t="shared" si="36"/>
        <v>10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 s="8" t="s">
        <v>134</v>
      </c>
      <c r="B89" s="8" t="s">
        <v>31</v>
      </c>
      <c r="C89" s="8"/>
      <c r="D89" s="8"/>
      <c r="E89" s="8"/>
      <c r="F89" s="8"/>
      <c r="G89" s="9">
        <v>0</v>
      </c>
      <c r="H89" s="8">
        <v>55</v>
      </c>
      <c r="I89" s="8"/>
      <c r="J89" s="8"/>
      <c r="K89" s="8">
        <f t="shared" si="29"/>
        <v>0</v>
      </c>
      <c r="L89" s="8"/>
      <c r="M89" s="8"/>
      <c r="N89" s="8"/>
      <c r="O89" s="8">
        <f t="shared" si="30"/>
        <v>0</v>
      </c>
      <c r="P89" s="10"/>
      <c r="Q89" s="10"/>
      <c r="R89" s="10"/>
      <c r="S89" s="26"/>
      <c r="T89" s="8" t="e">
        <f t="shared" si="32"/>
        <v>#DIV/0!</v>
      </c>
      <c r="U89" s="8" t="e">
        <f t="shared" si="31"/>
        <v>#DIV/0!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 t="s">
        <v>32</v>
      </c>
      <c r="AB89" s="8">
        <f t="shared" si="33"/>
        <v>0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 s="2" t="s">
        <v>135</v>
      </c>
      <c r="B90" s="2" t="s">
        <v>36</v>
      </c>
      <c r="C90" s="2">
        <v>77</v>
      </c>
      <c r="D90" s="2">
        <v>137</v>
      </c>
      <c r="E90" s="2">
        <v>44</v>
      </c>
      <c r="F90" s="2">
        <v>132</v>
      </c>
      <c r="G90" s="3">
        <v>0.4</v>
      </c>
      <c r="H90" s="2">
        <v>55</v>
      </c>
      <c r="I90" s="2"/>
      <c r="J90" s="2">
        <v>47</v>
      </c>
      <c r="K90" s="2">
        <f t="shared" si="29"/>
        <v>-3</v>
      </c>
      <c r="L90" s="2"/>
      <c r="M90" s="2"/>
      <c r="N90" s="2"/>
      <c r="O90" s="2">
        <f t="shared" si="30"/>
        <v>8.8000000000000007</v>
      </c>
      <c r="P90" s="11"/>
      <c r="Q90" s="11">
        <f t="shared" ref="Q90:Q99" si="37">P90</f>
        <v>0</v>
      </c>
      <c r="R90" s="11"/>
      <c r="S90" s="24"/>
      <c r="T90" s="2">
        <f t="shared" ref="T90:T99" si="38">(F90+Q90)/O90</f>
        <v>14.999999999999998</v>
      </c>
      <c r="U90" s="2">
        <f t="shared" si="31"/>
        <v>14.999999999999998</v>
      </c>
      <c r="V90" s="2">
        <v>10.4</v>
      </c>
      <c r="W90" s="2">
        <v>10</v>
      </c>
      <c r="X90" s="2">
        <v>8</v>
      </c>
      <c r="Y90" s="2">
        <v>10.199999999999999</v>
      </c>
      <c r="Z90" s="2">
        <v>10</v>
      </c>
      <c r="AA90" s="2"/>
      <c r="AB90" s="2">
        <f t="shared" ref="AB90:AB99" si="39">ROUND(Q90*G90,0)</f>
        <v>0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 s="2" t="s">
        <v>136</v>
      </c>
      <c r="B91" s="2" t="s">
        <v>31</v>
      </c>
      <c r="C91" s="2">
        <v>100.554</v>
      </c>
      <c r="D91" s="2">
        <v>82.841999999999999</v>
      </c>
      <c r="E91" s="2">
        <v>45.228999999999999</v>
      </c>
      <c r="F91" s="2">
        <v>119.26600000000001</v>
      </c>
      <c r="G91" s="3">
        <v>1</v>
      </c>
      <c r="H91" s="2">
        <v>30</v>
      </c>
      <c r="I91" s="2"/>
      <c r="J91" s="2">
        <v>54.4</v>
      </c>
      <c r="K91" s="2">
        <f t="shared" si="29"/>
        <v>-9.1709999999999994</v>
      </c>
      <c r="L91" s="2"/>
      <c r="M91" s="2"/>
      <c r="N91" s="2"/>
      <c r="O91" s="2">
        <f t="shared" si="30"/>
        <v>9.0457999999999998</v>
      </c>
      <c r="P91" s="11"/>
      <c r="Q91" s="11">
        <f t="shared" si="37"/>
        <v>0</v>
      </c>
      <c r="R91" s="11"/>
      <c r="S91" s="24"/>
      <c r="T91" s="2">
        <f t="shared" si="38"/>
        <v>13.184682394039223</v>
      </c>
      <c r="U91" s="2">
        <f t="shared" si="31"/>
        <v>13.184682394039223</v>
      </c>
      <c r="V91" s="2">
        <v>14.500999999999999</v>
      </c>
      <c r="W91" s="2">
        <v>9.8146000000000004</v>
      </c>
      <c r="X91" s="2">
        <v>14.0006</v>
      </c>
      <c r="Y91" s="2">
        <v>0.85119999999999996</v>
      </c>
      <c r="Z91" s="2">
        <v>8.7962000000000007</v>
      </c>
      <c r="AA91" s="2"/>
      <c r="AB91" s="2">
        <f t="shared" si="39"/>
        <v>0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 s="2" t="s">
        <v>137</v>
      </c>
      <c r="B92" s="2" t="s">
        <v>36</v>
      </c>
      <c r="C92" s="2">
        <v>354</v>
      </c>
      <c r="D92" s="2">
        <v>160</v>
      </c>
      <c r="E92" s="19">
        <f>4+E101</f>
        <v>147</v>
      </c>
      <c r="F92" s="19">
        <f>332+F101</f>
        <v>333</v>
      </c>
      <c r="G92" s="3">
        <v>0.4</v>
      </c>
      <c r="H92" s="2" t="e">
        <f>#N/A</f>
        <v>#N/A</v>
      </c>
      <c r="I92" s="2"/>
      <c r="J92" s="2">
        <v>4</v>
      </c>
      <c r="K92" s="2">
        <f t="shared" si="29"/>
        <v>143</v>
      </c>
      <c r="L92" s="2"/>
      <c r="M92" s="2"/>
      <c r="N92" s="2"/>
      <c r="O92" s="2">
        <f t="shared" si="30"/>
        <v>29.4</v>
      </c>
      <c r="P92" s="11">
        <f>13*O92-F92</f>
        <v>49.199999999999989</v>
      </c>
      <c r="Q92" s="11">
        <f t="shared" si="37"/>
        <v>49.199999999999989</v>
      </c>
      <c r="R92" s="11"/>
      <c r="S92" s="24"/>
      <c r="T92" s="2">
        <f t="shared" si="38"/>
        <v>13</v>
      </c>
      <c r="U92" s="2">
        <f t="shared" si="31"/>
        <v>11.326530612244898</v>
      </c>
      <c r="V92" s="2">
        <v>33</v>
      </c>
      <c r="W92" s="2">
        <v>27</v>
      </c>
      <c r="X92" s="2">
        <v>31.2</v>
      </c>
      <c r="Y92" s="2">
        <v>28.2</v>
      </c>
      <c r="Z92" s="2">
        <v>25.2</v>
      </c>
      <c r="AA92" s="2"/>
      <c r="AB92" s="2">
        <f t="shared" si="39"/>
        <v>20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 s="2" t="s">
        <v>138</v>
      </c>
      <c r="B93" s="2" t="s">
        <v>36</v>
      </c>
      <c r="C93" s="2">
        <v>39</v>
      </c>
      <c r="D93" s="2">
        <v>16</v>
      </c>
      <c r="E93" s="2">
        <v>35</v>
      </c>
      <c r="F93" s="2"/>
      <c r="G93" s="3">
        <v>0.3</v>
      </c>
      <c r="H93" s="2" t="e">
        <f>#N/A</f>
        <v>#N/A</v>
      </c>
      <c r="I93" s="2"/>
      <c r="J93" s="2">
        <v>45</v>
      </c>
      <c r="K93" s="2">
        <f t="shared" si="29"/>
        <v>-10</v>
      </c>
      <c r="L93" s="2"/>
      <c r="M93" s="2"/>
      <c r="N93" s="2"/>
      <c r="O93" s="2">
        <f t="shared" si="30"/>
        <v>7</v>
      </c>
      <c r="P93" s="11">
        <f>9*O93-F93</f>
        <v>63</v>
      </c>
      <c r="Q93" s="11">
        <v>36</v>
      </c>
      <c r="R93" s="11">
        <v>36</v>
      </c>
      <c r="S93" s="24" t="s">
        <v>150</v>
      </c>
      <c r="T93" s="2">
        <f t="shared" si="38"/>
        <v>5.1428571428571432</v>
      </c>
      <c r="U93" s="2">
        <f t="shared" si="31"/>
        <v>0</v>
      </c>
      <c r="V93" s="2">
        <v>0.2</v>
      </c>
      <c r="W93" s="2">
        <v>5.8</v>
      </c>
      <c r="X93" s="2">
        <v>7.6</v>
      </c>
      <c r="Y93" s="2">
        <v>6.6</v>
      </c>
      <c r="Z93" s="2">
        <v>7</v>
      </c>
      <c r="AA93" s="2"/>
      <c r="AB93" s="2">
        <f t="shared" si="39"/>
        <v>11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 s="2" t="s">
        <v>139</v>
      </c>
      <c r="B94" s="2" t="s">
        <v>36</v>
      </c>
      <c r="C94" s="2">
        <v>40</v>
      </c>
      <c r="D94" s="2">
        <v>18</v>
      </c>
      <c r="E94" s="2">
        <v>33</v>
      </c>
      <c r="F94" s="2"/>
      <c r="G94" s="3">
        <v>0.3</v>
      </c>
      <c r="H94" s="2" t="e">
        <f>#N/A</f>
        <v>#N/A</v>
      </c>
      <c r="I94" s="2"/>
      <c r="J94" s="2">
        <v>47</v>
      </c>
      <c r="K94" s="2">
        <f t="shared" si="29"/>
        <v>-14</v>
      </c>
      <c r="L94" s="2"/>
      <c r="M94" s="2"/>
      <c r="N94" s="2"/>
      <c r="O94" s="2">
        <f t="shared" si="30"/>
        <v>6.6</v>
      </c>
      <c r="P94" s="11">
        <f>9*O94-F94</f>
        <v>59.4</v>
      </c>
      <c r="Q94" s="11">
        <v>36</v>
      </c>
      <c r="R94" s="11">
        <v>36</v>
      </c>
      <c r="S94" s="24" t="s">
        <v>150</v>
      </c>
      <c r="T94" s="2">
        <f t="shared" si="38"/>
        <v>5.454545454545455</v>
      </c>
      <c r="U94" s="2">
        <f t="shared" si="31"/>
        <v>0</v>
      </c>
      <c r="V94" s="2">
        <v>0</v>
      </c>
      <c r="W94" s="2">
        <v>6.2</v>
      </c>
      <c r="X94" s="2">
        <v>5.6</v>
      </c>
      <c r="Y94" s="2">
        <v>8</v>
      </c>
      <c r="Z94" s="2">
        <v>8</v>
      </c>
      <c r="AA94" s="2"/>
      <c r="AB94" s="2">
        <f t="shared" si="39"/>
        <v>11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 s="2" t="s">
        <v>140</v>
      </c>
      <c r="B95" s="2" t="s">
        <v>31</v>
      </c>
      <c r="C95" s="2">
        <v>88.44</v>
      </c>
      <c r="D95" s="2">
        <v>123.715</v>
      </c>
      <c r="E95" s="2">
        <v>85.18</v>
      </c>
      <c r="F95" s="2">
        <v>113.91</v>
      </c>
      <c r="G95" s="3">
        <v>1</v>
      </c>
      <c r="H95" s="2">
        <v>60</v>
      </c>
      <c r="I95" s="2"/>
      <c r="J95" s="2">
        <v>92.5</v>
      </c>
      <c r="K95" s="2">
        <f t="shared" si="29"/>
        <v>-7.3199999999999932</v>
      </c>
      <c r="L95" s="2"/>
      <c r="M95" s="2"/>
      <c r="N95" s="2"/>
      <c r="O95" s="2">
        <f t="shared" si="30"/>
        <v>17.036000000000001</v>
      </c>
      <c r="P95" s="11">
        <f>13*O95-F95</f>
        <v>107.55800000000002</v>
      </c>
      <c r="Q95" s="11">
        <v>105</v>
      </c>
      <c r="R95" s="11">
        <v>105</v>
      </c>
      <c r="S95" s="24"/>
      <c r="T95" s="2">
        <f t="shared" si="38"/>
        <v>12.849847382014556</v>
      </c>
      <c r="U95" s="2">
        <f t="shared" si="31"/>
        <v>6.6864287391406423</v>
      </c>
      <c r="V95" s="2">
        <v>15.35</v>
      </c>
      <c r="W95" s="2">
        <v>13.428000000000001</v>
      </c>
      <c r="X95" s="2">
        <v>17.632000000000001</v>
      </c>
      <c r="Y95" s="2">
        <v>15.6</v>
      </c>
      <c r="Z95" s="2">
        <v>18.228000000000002</v>
      </c>
      <c r="AA95" s="2" t="s">
        <v>42</v>
      </c>
      <c r="AB95" s="2">
        <f t="shared" si="39"/>
        <v>105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 s="2" t="s">
        <v>141</v>
      </c>
      <c r="B96" s="2" t="s">
        <v>31</v>
      </c>
      <c r="C96" s="2">
        <v>1518.7270000000001</v>
      </c>
      <c r="D96" s="2">
        <v>53.393000000000001</v>
      </c>
      <c r="E96" s="2">
        <v>410.11500000000001</v>
      </c>
      <c r="F96" s="2">
        <v>1168.6199999999999</v>
      </c>
      <c r="G96" s="3">
        <v>1</v>
      </c>
      <c r="H96" s="2">
        <v>60</v>
      </c>
      <c r="I96" s="2"/>
      <c r="J96" s="2">
        <v>401.59</v>
      </c>
      <c r="K96" s="2">
        <f t="shared" si="29"/>
        <v>8.5250000000000341</v>
      </c>
      <c r="L96" s="2"/>
      <c r="M96" s="2"/>
      <c r="N96" s="2"/>
      <c r="O96" s="2">
        <f t="shared" si="30"/>
        <v>82.022999999999996</v>
      </c>
      <c r="P96" s="11"/>
      <c r="Q96" s="11">
        <f t="shared" si="37"/>
        <v>0</v>
      </c>
      <c r="R96" s="11"/>
      <c r="S96" s="24"/>
      <c r="T96" s="2">
        <f t="shared" si="38"/>
        <v>14.247467173841482</v>
      </c>
      <c r="U96" s="2">
        <f t="shared" si="31"/>
        <v>14.247467173841482</v>
      </c>
      <c r="V96" s="2">
        <v>115.5496</v>
      </c>
      <c r="W96" s="2">
        <v>133.989</v>
      </c>
      <c r="X96" s="2">
        <v>0</v>
      </c>
      <c r="Y96" s="2">
        <v>0</v>
      </c>
      <c r="Z96" s="2">
        <v>0</v>
      </c>
      <c r="AA96" s="2" t="s">
        <v>48</v>
      </c>
      <c r="AB96" s="2">
        <f t="shared" si="39"/>
        <v>0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2" t="s">
        <v>142</v>
      </c>
      <c r="B97" s="2" t="s">
        <v>36</v>
      </c>
      <c r="C97" s="2">
        <v>84</v>
      </c>
      <c r="D97" s="2">
        <v>1</v>
      </c>
      <c r="E97" s="2">
        <v>35</v>
      </c>
      <c r="F97" s="2">
        <v>52</v>
      </c>
      <c r="G97" s="3">
        <v>0.5</v>
      </c>
      <c r="H97" s="2">
        <v>60</v>
      </c>
      <c r="I97" s="2"/>
      <c r="J97" s="2">
        <v>38</v>
      </c>
      <c r="K97" s="2">
        <f t="shared" si="29"/>
        <v>-3</v>
      </c>
      <c r="L97" s="2"/>
      <c r="M97" s="2"/>
      <c r="N97" s="2"/>
      <c r="O97" s="2">
        <f t="shared" si="30"/>
        <v>7</v>
      </c>
      <c r="P97" s="11">
        <f>13*O97-F97</f>
        <v>39</v>
      </c>
      <c r="Q97" s="11">
        <v>20</v>
      </c>
      <c r="R97" s="11">
        <v>20</v>
      </c>
      <c r="S97" s="24"/>
      <c r="T97" s="2">
        <f t="shared" si="38"/>
        <v>10.285714285714286</v>
      </c>
      <c r="U97" s="2">
        <f t="shared" si="31"/>
        <v>7.4285714285714288</v>
      </c>
      <c r="V97" s="2">
        <v>4.4000000000000004</v>
      </c>
      <c r="W97" s="2">
        <v>1.2</v>
      </c>
      <c r="X97" s="2">
        <v>0</v>
      </c>
      <c r="Y97" s="2">
        <v>0</v>
      </c>
      <c r="Z97" s="2">
        <v>0</v>
      </c>
      <c r="AA97" s="2" t="s">
        <v>48</v>
      </c>
      <c r="AB97" s="2">
        <f t="shared" si="39"/>
        <v>10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5">
      <c r="A98" s="2" t="s">
        <v>143</v>
      </c>
      <c r="B98" s="2" t="s">
        <v>36</v>
      </c>
      <c r="C98" s="2">
        <v>30</v>
      </c>
      <c r="D98" s="2">
        <v>43</v>
      </c>
      <c r="E98" s="2">
        <v>21</v>
      </c>
      <c r="F98" s="2">
        <v>53</v>
      </c>
      <c r="G98" s="3">
        <v>0.5</v>
      </c>
      <c r="H98" s="2">
        <v>60</v>
      </c>
      <c r="I98" s="2"/>
      <c r="J98" s="2">
        <v>22</v>
      </c>
      <c r="K98" s="2">
        <f t="shared" si="29"/>
        <v>-1</v>
      </c>
      <c r="L98" s="2"/>
      <c r="M98" s="2"/>
      <c r="N98" s="2"/>
      <c r="O98" s="2">
        <f t="shared" si="30"/>
        <v>4.2</v>
      </c>
      <c r="P98" s="11"/>
      <c r="Q98" s="11">
        <f t="shared" si="37"/>
        <v>0</v>
      </c>
      <c r="R98" s="11"/>
      <c r="S98" s="24"/>
      <c r="T98" s="2">
        <f t="shared" si="38"/>
        <v>12.619047619047619</v>
      </c>
      <c r="U98" s="2">
        <f t="shared" si="31"/>
        <v>12.619047619047619</v>
      </c>
      <c r="V98" s="2">
        <v>3.8</v>
      </c>
      <c r="W98" s="2">
        <v>0</v>
      </c>
      <c r="X98" s="2">
        <v>0</v>
      </c>
      <c r="Y98" s="2">
        <v>0</v>
      </c>
      <c r="Z98" s="2">
        <v>0</v>
      </c>
      <c r="AA98" s="2" t="s">
        <v>48</v>
      </c>
      <c r="AB98" s="2">
        <f t="shared" si="39"/>
        <v>0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 s="23" t="s">
        <v>144</v>
      </c>
      <c r="B99" s="2" t="s">
        <v>36</v>
      </c>
      <c r="C99" s="2"/>
      <c r="D99" s="2">
        <v>360</v>
      </c>
      <c r="E99" s="2"/>
      <c r="F99" s="2">
        <v>360</v>
      </c>
      <c r="G99" s="3">
        <v>0.5</v>
      </c>
      <c r="H99" s="2">
        <v>40</v>
      </c>
      <c r="I99" s="2"/>
      <c r="J99" s="2"/>
      <c r="K99" s="2">
        <f t="shared" si="29"/>
        <v>0</v>
      </c>
      <c r="L99" s="2"/>
      <c r="M99" s="2"/>
      <c r="N99" s="2"/>
      <c r="O99" s="2">
        <f t="shared" si="30"/>
        <v>0</v>
      </c>
      <c r="P99" s="11"/>
      <c r="Q99" s="11">
        <f t="shared" si="37"/>
        <v>0</v>
      </c>
      <c r="R99" s="11"/>
      <c r="S99" s="24"/>
      <c r="T99" s="2" t="e">
        <f t="shared" si="38"/>
        <v>#DIV/0!</v>
      </c>
      <c r="U99" s="2" t="e">
        <f t="shared" si="31"/>
        <v>#DIV/0!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1" t="s">
        <v>145</v>
      </c>
      <c r="AB99" s="2">
        <f t="shared" si="39"/>
        <v>0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 s="21" t="s">
        <v>146</v>
      </c>
      <c r="B100" s="2" t="s">
        <v>36</v>
      </c>
      <c r="C100" s="2">
        <v>-56</v>
      </c>
      <c r="D100" s="2">
        <v>81</v>
      </c>
      <c r="E100" s="19">
        <v>23</v>
      </c>
      <c r="F100" s="2"/>
      <c r="G100" s="3">
        <v>0</v>
      </c>
      <c r="H100" s="2" t="e">
        <f>#N/A</f>
        <v>#N/A</v>
      </c>
      <c r="I100" s="2"/>
      <c r="J100" s="2">
        <v>26</v>
      </c>
      <c r="K100" s="2">
        <f t="shared" si="29"/>
        <v>-3</v>
      </c>
      <c r="L100" s="2"/>
      <c r="M100" s="2"/>
      <c r="N100" s="2"/>
      <c r="O100" s="2">
        <f t="shared" si="30"/>
        <v>4.5999999999999996</v>
      </c>
      <c r="P100" s="11"/>
      <c r="Q100" s="11"/>
      <c r="R100" s="11"/>
      <c r="S100" s="24"/>
      <c r="T100" s="2">
        <f t="shared" si="32"/>
        <v>0</v>
      </c>
      <c r="U100" s="2">
        <f t="shared" si="31"/>
        <v>0</v>
      </c>
      <c r="V100" s="2">
        <v>11</v>
      </c>
      <c r="W100" s="2">
        <v>7.8</v>
      </c>
      <c r="X100" s="2">
        <v>8.1999999999999993</v>
      </c>
      <c r="Y100" s="2">
        <v>9.1999999999999993</v>
      </c>
      <c r="Z100" s="2">
        <v>9</v>
      </c>
      <c r="AA100" s="2" t="s">
        <v>147</v>
      </c>
      <c r="AB100" s="2">
        <f t="shared" si="33"/>
        <v>0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 s="21" t="s">
        <v>148</v>
      </c>
      <c r="B101" s="2" t="s">
        <v>36</v>
      </c>
      <c r="C101" s="2">
        <v>-95</v>
      </c>
      <c r="D101" s="2">
        <v>229</v>
      </c>
      <c r="E101" s="19">
        <v>143</v>
      </c>
      <c r="F101" s="19">
        <v>1</v>
      </c>
      <c r="G101" s="3">
        <v>0</v>
      </c>
      <c r="H101" s="2" t="e">
        <f>#N/A</f>
        <v>#N/A</v>
      </c>
      <c r="I101" s="2"/>
      <c r="J101" s="2">
        <v>144</v>
      </c>
      <c r="K101" s="2">
        <f t="shared" si="29"/>
        <v>-1</v>
      </c>
      <c r="L101" s="2"/>
      <c r="M101" s="2"/>
      <c r="N101" s="2"/>
      <c r="O101" s="2">
        <f t="shared" si="30"/>
        <v>28.6</v>
      </c>
      <c r="P101" s="11"/>
      <c r="Q101" s="11"/>
      <c r="R101" s="11"/>
      <c r="S101" s="24"/>
      <c r="T101" s="2">
        <f t="shared" si="32"/>
        <v>3.4965034965034961E-2</v>
      </c>
      <c r="U101" s="2">
        <f t="shared" si="31"/>
        <v>3.4965034965034961E-2</v>
      </c>
      <c r="V101" s="2">
        <v>33</v>
      </c>
      <c r="W101" s="2">
        <v>26</v>
      </c>
      <c r="X101" s="2">
        <v>31</v>
      </c>
      <c r="Y101" s="2">
        <v>26.8</v>
      </c>
      <c r="Z101" s="2">
        <v>24.4</v>
      </c>
      <c r="AA101" s="2" t="s">
        <v>147</v>
      </c>
      <c r="AB101" s="2">
        <f t="shared" si="33"/>
        <v>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 s="21" t="s">
        <v>149</v>
      </c>
      <c r="B102" s="2" t="s">
        <v>36</v>
      </c>
      <c r="C102" s="2">
        <v>-168</v>
      </c>
      <c r="D102" s="2">
        <v>303</v>
      </c>
      <c r="E102" s="19">
        <v>150</v>
      </c>
      <c r="F102" s="19">
        <v>-2</v>
      </c>
      <c r="G102" s="3">
        <v>0</v>
      </c>
      <c r="H102" s="2" t="e">
        <f>#N/A</f>
        <v>#N/A</v>
      </c>
      <c r="I102" s="2"/>
      <c r="J102" s="2">
        <v>150</v>
      </c>
      <c r="K102" s="2">
        <f t="shared" ref="K102" si="40">E102-J102</f>
        <v>0</v>
      </c>
      <c r="L102" s="2"/>
      <c r="M102" s="2"/>
      <c r="N102" s="2"/>
      <c r="O102" s="2">
        <f t="shared" si="30"/>
        <v>30</v>
      </c>
      <c r="P102" s="11"/>
      <c r="Q102" s="11"/>
      <c r="R102" s="11"/>
      <c r="S102" s="24"/>
      <c r="T102" s="2">
        <f t="shared" si="32"/>
        <v>-6.6666666666666666E-2</v>
      </c>
      <c r="U102" s="2">
        <f t="shared" si="31"/>
        <v>-6.6666666666666666E-2</v>
      </c>
      <c r="V102" s="2">
        <v>31.8</v>
      </c>
      <c r="W102" s="2">
        <v>27.4</v>
      </c>
      <c r="X102" s="2">
        <v>26</v>
      </c>
      <c r="Y102" s="2">
        <v>21</v>
      </c>
      <c r="Z102" s="2">
        <v>27.4</v>
      </c>
      <c r="AA102" s="2" t="s">
        <v>147</v>
      </c>
      <c r="AB102" s="2">
        <f t="shared" si="33"/>
        <v>0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</sheetData>
  <autoFilter ref="A3:AB102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2024-07-15T08:57:32Z</dcterms:created>
  <dcterms:modified xsi:type="dcterms:W3CDTF">2024-07-16T08:58:00Z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