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6,07,24 Горина\"/>
    </mc:Choice>
  </mc:AlternateContent>
  <xr:revisionPtr revIDLastSave="0" documentId="13_ncr:1_{544574BC-2010-4E01-B560-306175B016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X487" i="1" s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O431" i="1"/>
  <c r="BN430" i="1"/>
  <c r="BL430" i="1"/>
  <c r="X430" i="1"/>
  <c r="BN429" i="1"/>
  <c r="BL429" i="1"/>
  <c r="X429" i="1"/>
  <c r="BN428" i="1"/>
  <c r="BL428" i="1"/>
  <c r="X428" i="1"/>
  <c r="O428" i="1"/>
  <c r="W426" i="1"/>
  <c r="W425" i="1"/>
  <c r="BN424" i="1"/>
  <c r="BL424" i="1"/>
  <c r="X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X413" i="1" s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BO404" i="1"/>
  <c r="BN404" i="1"/>
  <c r="BM404" i="1"/>
  <c r="BL404" i="1"/>
  <c r="Y404" i="1"/>
  <c r="X404" i="1"/>
  <c r="O404" i="1"/>
  <c r="BN403" i="1"/>
  <c r="BM403" i="1"/>
  <c r="BL403" i="1"/>
  <c r="Y403" i="1"/>
  <c r="X403" i="1"/>
  <c r="BO403" i="1" s="1"/>
  <c r="O403" i="1"/>
  <c r="BN402" i="1"/>
  <c r="BL402" i="1"/>
  <c r="X402" i="1"/>
  <c r="BO402" i="1" s="1"/>
  <c r="BN401" i="1"/>
  <c r="BL401" i="1"/>
  <c r="X401" i="1"/>
  <c r="BO401" i="1" s="1"/>
  <c r="O401" i="1"/>
  <c r="BO400" i="1"/>
  <c r="BN400" i="1"/>
  <c r="BM400" i="1"/>
  <c r="BL400" i="1"/>
  <c r="Y400" i="1"/>
  <c r="X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N396" i="1"/>
  <c r="BL396" i="1"/>
  <c r="X396" i="1"/>
  <c r="BN395" i="1"/>
  <c r="BL395" i="1"/>
  <c r="X395" i="1"/>
  <c r="BN394" i="1"/>
  <c r="BL394" i="1"/>
  <c r="X394" i="1"/>
  <c r="O394" i="1"/>
  <c r="BN393" i="1"/>
  <c r="BL393" i="1"/>
  <c r="X393" i="1"/>
  <c r="BO393" i="1" s="1"/>
  <c r="O393" i="1"/>
  <c r="BN392" i="1"/>
  <c r="BL392" i="1"/>
  <c r="X392" i="1"/>
  <c r="BN391" i="1"/>
  <c r="BL391" i="1"/>
  <c r="X391" i="1"/>
  <c r="O391" i="1"/>
  <c r="BN390" i="1"/>
  <c r="BL390" i="1"/>
  <c r="X390" i="1"/>
  <c r="BO390" i="1" s="1"/>
  <c r="BN389" i="1"/>
  <c r="BL389" i="1"/>
  <c r="X389" i="1"/>
  <c r="BO389" i="1" s="1"/>
  <c r="BN388" i="1"/>
  <c r="BL388" i="1"/>
  <c r="X388" i="1"/>
  <c r="BO388" i="1" s="1"/>
  <c r="BN387" i="1"/>
  <c r="BL387" i="1"/>
  <c r="X387" i="1"/>
  <c r="O387" i="1"/>
  <c r="BN386" i="1"/>
  <c r="BL386" i="1"/>
  <c r="X386" i="1"/>
  <c r="BN385" i="1"/>
  <c r="BL385" i="1"/>
  <c r="X385" i="1"/>
  <c r="O385" i="1"/>
  <c r="W383" i="1"/>
  <c r="W382" i="1"/>
  <c r="BN381" i="1"/>
  <c r="BL381" i="1"/>
  <c r="X381" i="1"/>
  <c r="O381" i="1"/>
  <c r="BN380" i="1"/>
  <c r="BL380" i="1"/>
  <c r="X380" i="1"/>
  <c r="X382" i="1" s="1"/>
  <c r="O380" i="1"/>
  <c r="W376" i="1"/>
  <c r="W375" i="1"/>
  <c r="BN374" i="1"/>
  <c r="BL374" i="1"/>
  <c r="X374" i="1"/>
  <c r="X376" i="1" s="1"/>
  <c r="O374" i="1"/>
  <c r="BO373" i="1"/>
  <c r="BN373" i="1"/>
  <c r="BM373" i="1"/>
  <c r="BL373" i="1"/>
  <c r="Y373" i="1"/>
  <c r="X373" i="1"/>
  <c r="O373" i="1"/>
  <c r="W371" i="1"/>
  <c r="W370" i="1"/>
  <c r="BN369" i="1"/>
  <c r="BL369" i="1"/>
  <c r="X369" i="1"/>
  <c r="O369" i="1"/>
  <c r="BN368" i="1"/>
  <c r="BL368" i="1"/>
  <c r="X368" i="1"/>
  <c r="BO368" i="1" s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W363" i="1"/>
  <c r="W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7" i="1"/>
  <c r="W356" i="1"/>
  <c r="BN355" i="1"/>
  <c r="BL355" i="1"/>
  <c r="X355" i="1"/>
  <c r="O355" i="1"/>
  <c r="BN354" i="1"/>
  <c r="BL354" i="1"/>
  <c r="X354" i="1"/>
  <c r="BO354" i="1" s="1"/>
  <c r="O354" i="1"/>
  <c r="BN353" i="1"/>
  <c r="BL353" i="1"/>
  <c r="X353" i="1"/>
  <c r="O353" i="1"/>
  <c r="BN352" i="1"/>
  <c r="BL352" i="1"/>
  <c r="X352" i="1"/>
  <c r="O352" i="1"/>
  <c r="W349" i="1"/>
  <c r="W348" i="1"/>
  <c r="BN347" i="1"/>
  <c r="BL347" i="1"/>
  <c r="X347" i="1"/>
  <c r="X349" i="1" s="1"/>
  <c r="O347" i="1"/>
  <c r="BO346" i="1"/>
  <c r="BN346" i="1"/>
  <c r="BM346" i="1"/>
  <c r="BL346" i="1"/>
  <c r="Y346" i="1"/>
  <c r="X346" i="1"/>
  <c r="O346" i="1"/>
  <c r="W344" i="1"/>
  <c r="W343" i="1"/>
  <c r="BN342" i="1"/>
  <c r="BL342" i="1"/>
  <c r="X342" i="1"/>
  <c r="Y342" i="1" s="1"/>
  <c r="O342" i="1"/>
  <c r="BN341" i="1"/>
  <c r="BL341" i="1"/>
  <c r="X341" i="1"/>
  <c r="O341" i="1"/>
  <c r="BN340" i="1"/>
  <c r="BL340" i="1"/>
  <c r="X340" i="1"/>
  <c r="O340" i="1"/>
  <c r="W338" i="1"/>
  <c r="W337" i="1"/>
  <c r="BO336" i="1"/>
  <c r="BN336" i="1"/>
  <c r="BM336" i="1"/>
  <c r="BL336" i="1"/>
  <c r="Y336" i="1"/>
  <c r="X336" i="1"/>
  <c r="O336" i="1"/>
  <c r="BN335" i="1"/>
  <c r="BL335" i="1"/>
  <c r="X335" i="1"/>
  <c r="O335" i="1"/>
  <c r="BN334" i="1"/>
  <c r="BL334" i="1"/>
  <c r="X334" i="1"/>
  <c r="O334" i="1"/>
  <c r="W332" i="1"/>
  <c r="W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N327" i="1"/>
  <c r="BL327" i="1"/>
  <c r="X327" i="1"/>
  <c r="BO327" i="1" s="1"/>
  <c r="O327" i="1"/>
  <c r="BO326" i="1"/>
  <c r="BN326" i="1"/>
  <c r="BM326" i="1"/>
  <c r="BL326" i="1"/>
  <c r="Y326" i="1"/>
  <c r="X326" i="1"/>
  <c r="O326" i="1"/>
  <c r="BN325" i="1"/>
  <c r="BL325" i="1"/>
  <c r="X325" i="1"/>
  <c r="BO325" i="1" s="1"/>
  <c r="O325" i="1"/>
  <c r="BN324" i="1"/>
  <c r="BL324" i="1"/>
  <c r="X324" i="1"/>
  <c r="O324" i="1"/>
  <c r="BN323" i="1"/>
  <c r="BL323" i="1"/>
  <c r="X323" i="1"/>
  <c r="BO323" i="1" s="1"/>
  <c r="O323" i="1"/>
  <c r="BN322" i="1"/>
  <c r="BM322" i="1"/>
  <c r="BL322" i="1"/>
  <c r="Y322" i="1"/>
  <c r="X322" i="1"/>
  <c r="BO322" i="1" s="1"/>
  <c r="O322" i="1"/>
  <c r="BN321" i="1"/>
  <c r="BL321" i="1"/>
  <c r="X321" i="1"/>
  <c r="BO321" i="1" s="1"/>
  <c r="O321" i="1"/>
  <c r="BN320" i="1"/>
  <c r="BL320" i="1"/>
  <c r="X320" i="1"/>
  <c r="O320" i="1"/>
  <c r="BN319" i="1"/>
  <c r="BL319" i="1"/>
  <c r="X319" i="1"/>
  <c r="O319" i="1"/>
  <c r="W315" i="1"/>
  <c r="W314" i="1"/>
  <c r="BN313" i="1"/>
  <c r="BL313" i="1"/>
  <c r="X313" i="1"/>
  <c r="X315" i="1" s="1"/>
  <c r="O313" i="1"/>
  <c r="W311" i="1"/>
  <c r="W310" i="1"/>
  <c r="BN309" i="1"/>
  <c r="BL309" i="1"/>
  <c r="X309" i="1"/>
  <c r="BO309" i="1" s="1"/>
  <c r="O309" i="1"/>
  <c r="BN308" i="1"/>
  <c r="BL308" i="1"/>
  <c r="X308" i="1"/>
  <c r="O308" i="1"/>
  <c r="BN307" i="1"/>
  <c r="BL307" i="1"/>
  <c r="X307" i="1"/>
  <c r="O307" i="1"/>
  <c r="W305" i="1"/>
  <c r="W304" i="1"/>
  <c r="BN303" i="1"/>
  <c r="BL303" i="1"/>
  <c r="X303" i="1"/>
  <c r="O303" i="1"/>
  <c r="W300" i="1"/>
  <c r="W299" i="1"/>
  <c r="BN298" i="1"/>
  <c r="BL298" i="1"/>
  <c r="X298" i="1"/>
  <c r="O298" i="1"/>
  <c r="W296" i="1"/>
  <c r="W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W285" i="1"/>
  <c r="W284" i="1"/>
  <c r="BN283" i="1"/>
  <c r="BL283" i="1"/>
  <c r="X283" i="1"/>
  <c r="O283" i="1"/>
  <c r="BN282" i="1"/>
  <c r="BL282" i="1"/>
  <c r="X282" i="1"/>
  <c r="O282" i="1"/>
  <c r="BN281" i="1"/>
  <c r="BL281" i="1"/>
  <c r="X281" i="1"/>
  <c r="O281" i="1"/>
  <c r="W279" i="1"/>
  <c r="W278" i="1"/>
  <c r="BN277" i="1"/>
  <c r="BL277" i="1"/>
  <c r="X277" i="1"/>
  <c r="O277" i="1"/>
  <c r="BN276" i="1"/>
  <c r="BL276" i="1"/>
  <c r="X276" i="1"/>
  <c r="BN275" i="1"/>
  <c r="BL275" i="1"/>
  <c r="X275" i="1"/>
  <c r="W273" i="1"/>
  <c r="W272" i="1"/>
  <c r="BN271" i="1"/>
  <c r="BL271" i="1"/>
  <c r="X271" i="1"/>
  <c r="O271" i="1"/>
  <c r="BN270" i="1"/>
  <c r="BL270" i="1"/>
  <c r="X270" i="1"/>
  <c r="O270" i="1"/>
  <c r="BN269" i="1"/>
  <c r="BL269" i="1"/>
  <c r="X269" i="1"/>
  <c r="W267" i="1"/>
  <c r="W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O254" i="1"/>
  <c r="BN253" i="1"/>
  <c r="BL253" i="1"/>
  <c r="X253" i="1"/>
  <c r="O253" i="1"/>
  <c r="W251" i="1"/>
  <c r="W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BN243" i="1"/>
  <c r="BL243" i="1"/>
  <c r="X243" i="1"/>
  <c r="BO243" i="1" s="1"/>
  <c r="BN242" i="1"/>
  <c r="BL242" i="1"/>
  <c r="X242" i="1"/>
  <c r="W239" i="1"/>
  <c r="W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N235" i="1"/>
  <c r="BL235" i="1"/>
  <c r="X235" i="1"/>
  <c r="BN234" i="1"/>
  <c r="BL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BN230" i="1"/>
  <c r="BL230" i="1"/>
  <c r="X230" i="1"/>
  <c r="O230" i="1"/>
  <c r="W227" i="1"/>
  <c r="W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W222" i="1"/>
  <c r="W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BO206" i="1" s="1"/>
  <c r="O206" i="1"/>
  <c r="BN205" i="1"/>
  <c r="BL205" i="1"/>
  <c r="X205" i="1"/>
  <c r="W203" i="1"/>
  <c r="W202" i="1"/>
  <c r="BN201" i="1"/>
  <c r="BL201" i="1"/>
  <c r="X201" i="1"/>
  <c r="BO201" i="1" s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BO178" i="1" s="1"/>
  <c r="O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O152" i="1"/>
  <c r="W149" i="1"/>
  <c r="W148" i="1"/>
  <c r="BN147" i="1"/>
  <c r="BL147" i="1"/>
  <c r="X147" i="1"/>
  <c r="BN146" i="1"/>
  <c r="BL146" i="1"/>
  <c r="X146" i="1"/>
  <c r="BN145" i="1"/>
  <c r="BL145" i="1"/>
  <c r="X145" i="1"/>
  <c r="BN144" i="1"/>
  <c r="BL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N136" i="1"/>
  <c r="BL136" i="1"/>
  <c r="X136" i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N129" i="1"/>
  <c r="BL129" i="1"/>
  <c r="X129" i="1"/>
  <c r="O129" i="1"/>
  <c r="BN128" i="1"/>
  <c r="BL128" i="1"/>
  <c r="X128" i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O118" i="1"/>
  <c r="BN117" i="1"/>
  <c r="BL117" i="1"/>
  <c r="X117" i="1"/>
  <c r="BN116" i="1"/>
  <c r="BL116" i="1"/>
  <c r="X116" i="1"/>
  <c r="BN115" i="1"/>
  <c r="BL115" i="1"/>
  <c r="X115" i="1"/>
  <c r="O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L112" i="1"/>
  <c r="X112" i="1"/>
  <c r="O112" i="1"/>
  <c r="BN111" i="1"/>
  <c r="BL111" i="1"/>
  <c r="X111" i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O107" i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O102" i="1"/>
  <c r="BN101" i="1"/>
  <c r="BL101" i="1"/>
  <c r="X101" i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O97" i="1"/>
  <c r="W95" i="1"/>
  <c r="W94" i="1"/>
  <c r="BO93" i="1"/>
  <c r="BN93" i="1"/>
  <c r="BM93" i="1"/>
  <c r="BL93" i="1"/>
  <c r="Y93" i="1"/>
  <c r="X93" i="1"/>
  <c r="O93" i="1"/>
  <c r="BN92" i="1"/>
  <c r="BL92" i="1"/>
  <c r="X92" i="1"/>
  <c r="O92" i="1"/>
  <c r="BN91" i="1"/>
  <c r="BL91" i="1"/>
  <c r="X91" i="1"/>
  <c r="X95" i="1" s="1"/>
  <c r="O91" i="1"/>
  <c r="W89" i="1"/>
  <c r="W88" i="1"/>
  <c r="BN87" i="1"/>
  <c r="BL87" i="1"/>
  <c r="X87" i="1"/>
  <c r="BO87" i="1" s="1"/>
  <c r="O87" i="1"/>
  <c r="BN86" i="1"/>
  <c r="BL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O54" i="1"/>
  <c r="BN53" i="1"/>
  <c r="BL53" i="1"/>
  <c r="X53" i="1"/>
  <c r="O53" i="1"/>
  <c r="W49" i="1"/>
  <c r="W48" i="1"/>
  <c r="BN47" i="1"/>
  <c r="BL47" i="1"/>
  <c r="X47" i="1"/>
  <c r="O47" i="1"/>
  <c r="W45" i="1"/>
  <c r="W44" i="1"/>
  <c r="BN43" i="1"/>
  <c r="BL43" i="1"/>
  <c r="X43" i="1"/>
  <c r="O43" i="1"/>
  <c r="W41" i="1"/>
  <c r="W40" i="1"/>
  <c r="BN39" i="1"/>
  <c r="BL39" i="1"/>
  <c r="X39" i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X37" i="1" s="1"/>
  <c r="O27" i="1"/>
  <c r="W25" i="1"/>
  <c r="W550" i="1" s="1"/>
  <c r="W24" i="1"/>
  <c r="BO23" i="1"/>
  <c r="BN23" i="1"/>
  <c r="BM23" i="1"/>
  <c r="BL23" i="1"/>
  <c r="Y23" i="1"/>
  <c r="X23" i="1"/>
  <c r="O23" i="1"/>
  <c r="BN22" i="1"/>
  <c r="BL22" i="1"/>
  <c r="W551" i="1" s="1"/>
  <c r="X22" i="1"/>
  <c r="O22" i="1"/>
  <c r="H10" i="1"/>
  <c r="A9" i="1"/>
  <c r="A10" i="1" s="1"/>
  <c r="D7" i="1"/>
  <c r="P6" i="1"/>
  <c r="O2" i="1"/>
  <c r="BO181" i="1" l="1"/>
  <c r="BM181" i="1"/>
  <c r="Y181" i="1"/>
  <c r="BO196" i="1"/>
  <c r="BM196" i="1"/>
  <c r="Y196" i="1"/>
  <c r="BO198" i="1"/>
  <c r="BM198" i="1"/>
  <c r="Y198" i="1"/>
  <c r="BO200" i="1"/>
  <c r="BM200" i="1"/>
  <c r="Y200" i="1"/>
  <c r="BO218" i="1"/>
  <c r="BM218" i="1"/>
  <c r="Y218" i="1"/>
  <c r="BO259" i="1"/>
  <c r="BM259" i="1"/>
  <c r="Y259" i="1"/>
  <c r="BO263" i="1"/>
  <c r="BM263" i="1"/>
  <c r="Y263" i="1"/>
  <c r="BO308" i="1"/>
  <c r="BM308" i="1"/>
  <c r="Y308" i="1"/>
  <c r="BO367" i="1"/>
  <c r="BM367" i="1"/>
  <c r="Y367" i="1"/>
  <c r="BO386" i="1"/>
  <c r="BM386" i="1"/>
  <c r="Y386" i="1"/>
  <c r="BO392" i="1"/>
  <c r="BM392" i="1"/>
  <c r="Y392" i="1"/>
  <c r="BO432" i="1"/>
  <c r="BM432" i="1"/>
  <c r="Y432" i="1"/>
  <c r="BO440" i="1"/>
  <c r="BM440" i="1"/>
  <c r="Y440" i="1"/>
  <c r="Y29" i="1"/>
  <c r="BM29" i="1"/>
  <c r="Y60" i="1"/>
  <c r="BM60" i="1"/>
  <c r="Y68" i="1"/>
  <c r="BM68" i="1"/>
  <c r="Y76" i="1"/>
  <c r="BM76" i="1"/>
  <c r="Y84" i="1"/>
  <c r="BM84" i="1"/>
  <c r="Y99" i="1"/>
  <c r="BM99" i="1"/>
  <c r="Y109" i="1"/>
  <c r="BM109" i="1"/>
  <c r="Y119" i="1"/>
  <c r="BM119" i="1"/>
  <c r="Y120" i="1"/>
  <c r="BM120" i="1"/>
  <c r="Y121" i="1"/>
  <c r="BM121" i="1"/>
  <c r="Y134" i="1"/>
  <c r="BM134" i="1"/>
  <c r="Y158" i="1"/>
  <c r="BM158" i="1"/>
  <c r="BO169" i="1"/>
  <c r="BM169" i="1"/>
  <c r="Y169" i="1"/>
  <c r="BO195" i="1"/>
  <c r="BM195" i="1"/>
  <c r="Y195" i="1"/>
  <c r="BO197" i="1"/>
  <c r="BM197" i="1"/>
  <c r="Y197" i="1"/>
  <c r="BO199" i="1"/>
  <c r="BM199" i="1"/>
  <c r="Y199" i="1"/>
  <c r="BO205" i="1"/>
  <c r="BM205" i="1"/>
  <c r="Y205" i="1"/>
  <c r="BO249" i="1"/>
  <c r="BM249" i="1"/>
  <c r="Y249" i="1"/>
  <c r="BO282" i="1"/>
  <c r="BM282" i="1"/>
  <c r="Y282" i="1"/>
  <c r="BO330" i="1"/>
  <c r="BM330" i="1"/>
  <c r="Y330" i="1"/>
  <c r="BO355" i="1"/>
  <c r="BM355" i="1"/>
  <c r="Y355" i="1"/>
  <c r="BO385" i="1"/>
  <c r="BM385" i="1"/>
  <c r="Y385" i="1"/>
  <c r="BO391" i="1"/>
  <c r="BM391" i="1"/>
  <c r="Y391" i="1"/>
  <c r="BO416" i="1"/>
  <c r="BM416" i="1"/>
  <c r="Y416" i="1"/>
  <c r="BO433" i="1"/>
  <c r="BM433" i="1"/>
  <c r="Y433" i="1"/>
  <c r="BO492" i="1"/>
  <c r="BM492" i="1"/>
  <c r="Y492" i="1"/>
  <c r="X183" i="1"/>
  <c r="X296" i="1"/>
  <c r="P560" i="1"/>
  <c r="X409" i="1"/>
  <c r="X41" i="1"/>
  <c r="X40" i="1"/>
  <c r="BO39" i="1"/>
  <c r="X45" i="1"/>
  <c r="X44" i="1"/>
  <c r="BO43" i="1"/>
  <c r="BM43" i="1"/>
  <c r="Y43" i="1"/>
  <c r="Y44" i="1" s="1"/>
  <c r="X49" i="1"/>
  <c r="X48" i="1"/>
  <c r="BO47" i="1"/>
  <c r="BM47" i="1"/>
  <c r="Y47" i="1"/>
  <c r="Y48" i="1" s="1"/>
  <c r="BO53" i="1"/>
  <c r="BM53" i="1"/>
  <c r="Y53" i="1"/>
  <c r="BO74" i="1"/>
  <c r="BM74" i="1"/>
  <c r="Y74" i="1"/>
  <c r="BO82" i="1"/>
  <c r="BM82" i="1"/>
  <c r="Y82" i="1"/>
  <c r="X105" i="1"/>
  <c r="BO97" i="1"/>
  <c r="BM97" i="1"/>
  <c r="Y97" i="1"/>
  <c r="BO107" i="1"/>
  <c r="BM107" i="1"/>
  <c r="Y107" i="1"/>
  <c r="BO115" i="1"/>
  <c r="BM115" i="1"/>
  <c r="Y115" i="1"/>
  <c r="BO117" i="1"/>
  <c r="BM117" i="1"/>
  <c r="Y117" i="1"/>
  <c r="BO129" i="1"/>
  <c r="BM129" i="1"/>
  <c r="Y129" i="1"/>
  <c r="G560" i="1"/>
  <c r="X148" i="1"/>
  <c r="BO144" i="1"/>
  <c r="BM144" i="1"/>
  <c r="Y144" i="1"/>
  <c r="BO146" i="1"/>
  <c r="BM146" i="1"/>
  <c r="Y146" i="1"/>
  <c r="BO156" i="1"/>
  <c r="BM156" i="1"/>
  <c r="Y156" i="1"/>
  <c r="BO175" i="1"/>
  <c r="BM175" i="1"/>
  <c r="Y175" i="1"/>
  <c r="X202" i="1"/>
  <c r="BO185" i="1"/>
  <c r="BM185" i="1"/>
  <c r="Y185" i="1"/>
  <c r="BO207" i="1"/>
  <c r="BM207" i="1"/>
  <c r="Y207" i="1"/>
  <c r="BO209" i="1"/>
  <c r="BM209" i="1"/>
  <c r="Y209" i="1"/>
  <c r="BO220" i="1"/>
  <c r="BM220" i="1"/>
  <c r="Y220" i="1"/>
  <c r="BO235" i="1"/>
  <c r="BM235" i="1"/>
  <c r="Y235" i="1"/>
  <c r="X257" i="1"/>
  <c r="BO253" i="1"/>
  <c r="BM253" i="1"/>
  <c r="Y253" i="1"/>
  <c r="BO265" i="1"/>
  <c r="BM265" i="1"/>
  <c r="Y265" i="1"/>
  <c r="BO275" i="1"/>
  <c r="BM275" i="1"/>
  <c r="Y275" i="1"/>
  <c r="BO289" i="1"/>
  <c r="BM289" i="1"/>
  <c r="Y289" i="1"/>
  <c r="BO320" i="1"/>
  <c r="BM320" i="1"/>
  <c r="Y320" i="1"/>
  <c r="BO328" i="1"/>
  <c r="BM328" i="1"/>
  <c r="Y328" i="1"/>
  <c r="X344" i="1"/>
  <c r="BO340" i="1"/>
  <c r="BM340" i="1"/>
  <c r="Y340" i="1"/>
  <c r="BO472" i="1"/>
  <c r="BM472" i="1"/>
  <c r="Y472" i="1"/>
  <c r="BO486" i="1"/>
  <c r="BM486" i="1"/>
  <c r="Y486" i="1"/>
  <c r="BO490" i="1"/>
  <c r="BM490" i="1"/>
  <c r="Y490" i="1"/>
  <c r="B560" i="1"/>
  <c r="W552" i="1"/>
  <c r="W553" i="1" s="1"/>
  <c r="W554" i="1"/>
  <c r="Y27" i="1"/>
  <c r="BM27" i="1"/>
  <c r="BO27" i="1"/>
  <c r="X36" i="1"/>
  <c r="Y33" i="1"/>
  <c r="BM33" i="1"/>
  <c r="Y39" i="1"/>
  <c r="Y40" i="1" s="1"/>
  <c r="BM39" i="1"/>
  <c r="BO70" i="1"/>
  <c r="BM70" i="1"/>
  <c r="Y70" i="1"/>
  <c r="BO78" i="1"/>
  <c r="BM78" i="1"/>
  <c r="Y78" i="1"/>
  <c r="BO86" i="1"/>
  <c r="BM86" i="1"/>
  <c r="Y86" i="1"/>
  <c r="BO101" i="1"/>
  <c r="BM101" i="1"/>
  <c r="Y101" i="1"/>
  <c r="BO111" i="1"/>
  <c r="BM111" i="1"/>
  <c r="Y111" i="1"/>
  <c r="BO116" i="1"/>
  <c r="BM116" i="1"/>
  <c r="Y116" i="1"/>
  <c r="X131" i="1"/>
  <c r="BO125" i="1"/>
  <c r="BM125" i="1"/>
  <c r="Y125" i="1"/>
  <c r="BO136" i="1"/>
  <c r="BM136" i="1"/>
  <c r="Y136" i="1"/>
  <c r="BO145" i="1"/>
  <c r="BM145" i="1"/>
  <c r="Y145" i="1"/>
  <c r="BO147" i="1"/>
  <c r="BM147" i="1"/>
  <c r="Y147" i="1"/>
  <c r="BO152" i="1"/>
  <c r="BM152" i="1"/>
  <c r="Y152" i="1"/>
  <c r="I560" i="1"/>
  <c r="BO165" i="1"/>
  <c r="BM165" i="1"/>
  <c r="Y165" i="1"/>
  <c r="BO179" i="1"/>
  <c r="BM179" i="1"/>
  <c r="Y179" i="1"/>
  <c r="BO193" i="1"/>
  <c r="BM193" i="1"/>
  <c r="Y193" i="1"/>
  <c r="BO208" i="1"/>
  <c r="BM208" i="1"/>
  <c r="Y208" i="1"/>
  <c r="BO216" i="1"/>
  <c r="BM216" i="1"/>
  <c r="Y216" i="1"/>
  <c r="K560" i="1"/>
  <c r="BO234" i="1"/>
  <c r="BM234" i="1"/>
  <c r="Y234" i="1"/>
  <c r="BO247" i="1"/>
  <c r="BM247" i="1"/>
  <c r="Y247" i="1"/>
  <c r="X256" i="1"/>
  <c r="BO261" i="1"/>
  <c r="BM261" i="1"/>
  <c r="Y261" i="1"/>
  <c r="BO270" i="1"/>
  <c r="BM270" i="1"/>
  <c r="Y270" i="1"/>
  <c r="BO276" i="1"/>
  <c r="BM276" i="1"/>
  <c r="Y276" i="1"/>
  <c r="BO293" i="1"/>
  <c r="BM293" i="1"/>
  <c r="Y293" i="1"/>
  <c r="BO324" i="1"/>
  <c r="BM324" i="1"/>
  <c r="Y324" i="1"/>
  <c r="X338" i="1"/>
  <c r="BO334" i="1"/>
  <c r="BM334" i="1"/>
  <c r="Y334" i="1"/>
  <c r="X363" i="1"/>
  <c r="BO359" i="1"/>
  <c r="BM359" i="1"/>
  <c r="Y359" i="1"/>
  <c r="BO369" i="1"/>
  <c r="BM369" i="1"/>
  <c r="Y369" i="1"/>
  <c r="BO394" i="1"/>
  <c r="BM394" i="1"/>
  <c r="Y394" i="1"/>
  <c r="BO396" i="1"/>
  <c r="BM396" i="1"/>
  <c r="Y396" i="1"/>
  <c r="BO418" i="1"/>
  <c r="BM418" i="1"/>
  <c r="Y418" i="1"/>
  <c r="X425" i="1"/>
  <c r="BO423" i="1"/>
  <c r="BM423" i="1"/>
  <c r="Y423" i="1"/>
  <c r="BO429" i="1"/>
  <c r="BM429" i="1"/>
  <c r="Y429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T560" i="1"/>
  <c r="BO453" i="1"/>
  <c r="BM453" i="1"/>
  <c r="Y453" i="1"/>
  <c r="X456" i="1"/>
  <c r="X56" i="1"/>
  <c r="D560" i="1"/>
  <c r="E560" i="1"/>
  <c r="X122" i="1"/>
  <c r="X171" i="1"/>
  <c r="X211" i="1"/>
  <c r="X226" i="1"/>
  <c r="X337" i="1"/>
  <c r="X343" i="1"/>
  <c r="BO342" i="1"/>
  <c r="BM342" i="1"/>
  <c r="Q560" i="1"/>
  <c r="BO353" i="1"/>
  <c r="BM353" i="1"/>
  <c r="Y353" i="1"/>
  <c r="X371" i="1"/>
  <c r="BO365" i="1"/>
  <c r="BM365" i="1"/>
  <c r="Y365" i="1"/>
  <c r="BO381" i="1"/>
  <c r="BM381" i="1"/>
  <c r="Y381" i="1"/>
  <c r="BO395" i="1"/>
  <c r="BM395" i="1"/>
  <c r="Y395" i="1"/>
  <c r="BO412" i="1"/>
  <c r="BM412" i="1"/>
  <c r="Y412" i="1"/>
  <c r="BO424" i="1"/>
  <c r="BM424" i="1"/>
  <c r="Y424" i="1"/>
  <c r="BO428" i="1"/>
  <c r="BM428" i="1"/>
  <c r="Y428" i="1"/>
  <c r="BO430" i="1"/>
  <c r="BM430" i="1"/>
  <c r="Y430" i="1"/>
  <c r="BO461" i="1"/>
  <c r="BM461" i="1"/>
  <c r="Y461" i="1"/>
  <c r="BO475" i="1"/>
  <c r="BM475" i="1"/>
  <c r="Y475" i="1"/>
  <c r="BO494" i="1"/>
  <c r="BM494" i="1"/>
  <c r="Y494" i="1"/>
  <c r="X348" i="1"/>
  <c r="X362" i="1"/>
  <c r="X370" i="1"/>
  <c r="X375" i="1"/>
  <c r="X420" i="1"/>
  <c r="X419" i="1"/>
  <c r="W560" i="1"/>
  <c r="F9" i="1"/>
  <c r="J9" i="1"/>
  <c r="F10" i="1"/>
  <c r="Y22" i="1"/>
  <c r="Y24" i="1" s="1"/>
  <c r="BM22" i="1"/>
  <c r="BO22" i="1"/>
  <c r="X25" i="1"/>
  <c r="Y28" i="1"/>
  <c r="Y36" i="1" s="1"/>
  <c r="BM28" i="1"/>
  <c r="BO28" i="1"/>
  <c r="Y30" i="1"/>
  <c r="BM30" i="1"/>
  <c r="Y31" i="1"/>
  <c r="BM31" i="1"/>
  <c r="Y32" i="1"/>
  <c r="BM32" i="1"/>
  <c r="Y34" i="1"/>
  <c r="BM34" i="1"/>
  <c r="C560" i="1"/>
  <c r="Y54" i="1"/>
  <c r="BM54" i="1"/>
  <c r="BO54" i="1"/>
  <c r="X55" i="1"/>
  <c r="Y59" i="1"/>
  <c r="Y63" i="1" s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BO92" i="1"/>
  <c r="BM92" i="1"/>
  <c r="X94" i="1"/>
  <c r="BO98" i="1"/>
  <c r="BM98" i="1"/>
  <c r="Y98" i="1"/>
  <c r="BO102" i="1"/>
  <c r="BM102" i="1"/>
  <c r="Y102" i="1"/>
  <c r="X123" i="1"/>
  <c r="BO110" i="1"/>
  <c r="BM110" i="1"/>
  <c r="Y110" i="1"/>
  <c r="BO114" i="1"/>
  <c r="BM114" i="1"/>
  <c r="Y114" i="1"/>
  <c r="BO126" i="1"/>
  <c r="BM126" i="1"/>
  <c r="Y126" i="1"/>
  <c r="X130" i="1"/>
  <c r="H9" i="1"/>
  <c r="X24" i="1"/>
  <c r="X64" i="1"/>
  <c r="X89" i="1"/>
  <c r="Y92" i="1"/>
  <c r="BO100" i="1"/>
  <c r="BM100" i="1"/>
  <c r="Y100" i="1"/>
  <c r="Y104" i="1" s="1"/>
  <c r="X104" i="1"/>
  <c r="BO108" i="1"/>
  <c r="BM108" i="1"/>
  <c r="Y108" i="1"/>
  <c r="BO112" i="1"/>
  <c r="BM112" i="1"/>
  <c r="Y112" i="1"/>
  <c r="BO118" i="1"/>
  <c r="BM118" i="1"/>
  <c r="Y118" i="1"/>
  <c r="BO128" i="1"/>
  <c r="BM128" i="1"/>
  <c r="Y128" i="1"/>
  <c r="X139" i="1"/>
  <c r="X161" i="1"/>
  <c r="X166" i="1"/>
  <c r="X172" i="1"/>
  <c r="X182" i="1"/>
  <c r="X203" i="1"/>
  <c r="X210" i="1"/>
  <c r="X221" i="1"/>
  <c r="X227" i="1"/>
  <c r="X238" i="1"/>
  <c r="L560" i="1"/>
  <c r="X251" i="1"/>
  <c r="X250" i="1"/>
  <c r="BO260" i="1"/>
  <c r="BM260" i="1"/>
  <c r="Y260" i="1"/>
  <c r="BO264" i="1"/>
  <c r="BM264" i="1"/>
  <c r="Y264" i="1"/>
  <c r="BO271" i="1"/>
  <c r="BM271" i="1"/>
  <c r="Y271" i="1"/>
  <c r="X273" i="1"/>
  <c r="BO277" i="1"/>
  <c r="BM277" i="1"/>
  <c r="Y277" i="1"/>
  <c r="Y278" i="1" s="1"/>
  <c r="X279" i="1"/>
  <c r="X284" i="1"/>
  <c r="BO281" i="1"/>
  <c r="BM281" i="1"/>
  <c r="Y281" i="1"/>
  <c r="BO290" i="1"/>
  <c r="BM290" i="1"/>
  <c r="Y290" i="1"/>
  <c r="BO294" i="1"/>
  <c r="BM294" i="1"/>
  <c r="Y294" i="1"/>
  <c r="X299" i="1"/>
  <c r="BO298" i="1"/>
  <c r="BM298" i="1"/>
  <c r="Y298" i="1"/>
  <c r="Y299" i="1" s="1"/>
  <c r="X300" i="1"/>
  <c r="O560" i="1"/>
  <c r="X304" i="1"/>
  <c r="BO303" i="1"/>
  <c r="BM303" i="1"/>
  <c r="Y303" i="1"/>
  <c r="Y304" i="1" s="1"/>
  <c r="X305" i="1"/>
  <c r="X311" i="1"/>
  <c r="X310" i="1"/>
  <c r="BO307" i="1"/>
  <c r="BM307" i="1"/>
  <c r="Y307" i="1"/>
  <c r="F560" i="1"/>
  <c r="Y135" i="1"/>
  <c r="BM135" i="1"/>
  <c r="Y137" i="1"/>
  <c r="BM137" i="1"/>
  <c r="X140" i="1"/>
  <c r="X149" i="1"/>
  <c r="H560" i="1"/>
  <c r="Y153" i="1"/>
  <c r="BM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Y171" i="1" s="1"/>
  <c r="BM170" i="1"/>
  <c r="Y174" i="1"/>
  <c r="Y182" i="1" s="1"/>
  <c r="BM174" i="1"/>
  <c r="BO174" i="1"/>
  <c r="Y176" i="1"/>
  <c r="BM176" i="1"/>
  <c r="Y178" i="1"/>
  <c r="BM178" i="1"/>
  <c r="Y180" i="1"/>
  <c r="BM180" i="1"/>
  <c r="Y186" i="1"/>
  <c r="BM186" i="1"/>
  <c r="Y189" i="1"/>
  <c r="BM189" i="1"/>
  <c r="Y190" i="1"/>
  <c r="BM190" i="1"/>
  <c r="Y192" i="1"/>
  <c r="BM192" i="1"/>
  <c r="Y194" i="1"/>
  <c r="BM194" i="1"/>
  <c r="Y201" i="1"/>
  <c r="BM201" i="1"/>
  <c r="Y206" i="1"/>
  <c r="BM206" i="1"/>
  <c r="J560" i="1"/>
  <c r="Y215" i="1"/>
  <c r="BM215" i="1"/>
  <c r="Y217" i="1"/>
  <c r="BM217" i="1"/>
  <c r="Y219" i="1"/>
  <c r="BM219" i="1"/>
  <c r="X222" i="1"/>
  <c r="Y225" i="1"/>
  <c r="Y226" i="1" s="1"/>
  <c r="BM225" i="1"/>
  <c r="Y230" i="1"/>
  <c r="BM230" i="1"/>
  <c r="BO230" i="1"/>
  <c r="Y231" i="1"/>
  <c r="BM231" i="1"/>
  <c r="Y233" i="1"/>
  <c r="BM233" i="1"/>
  <c r="Y236" i="1"/>
  <c r="BM236" i="1"/>
  <c r="X239" i="1"/>
  <c r="Y242" i="1"/>
  <c r="BM242" i="1"/>
  <c r="BO242" i="1"/>
  <c r="Y243" i="1"/>
  <c r="BM243" i="1"/>
  <c r="Y244" i="1"/>
  <c r="BM244" i="1"/>
  <c r="Y246" i="1"/>
  <c r="BM246" i="1"/>
  <c r="Y248" i="1"/>
  <c r="BM248" i="1"/>
  <c r="Y256" i="1"/>
  <c r="BO254" i="1"/>
  <c r="BM254" i="1"/>
  <c r="Y254" i="1"/>
  <c r="X267" i="1"/>
  <c r="BO262" i="1"/>
  <c r="BM262" i="1"/>
  <c r="Y262" i="1"/>
  <c r="X266" i="1"/>
  <c r="X272" i="1"/>
  <c r="BO269" i="1"/>
  <c r="BM269" i="1"/>
  <c r="Y269" i="1"/>
  <c r="Y272" i="1" s="1"/>
  <c r="X278" i="1"/>
  <c r="BO283" i="1"/>
  <c r="BM283" i="1"/>
  <c r="Y283" i="1"/>
  <c r="X285" i="1"/>
  <c r="N560" i="1"/>
  <c r="X295" i="1"/>
  <c r="BO288" i="1"/>
  <c r="BM288" i="1"/>
  <c r="Y288" i="1"/>
  <c r="Y295" i="1" s="1"/>
  <c r="BO292" i="1"/>
  <c r="BM292" i="1"/>
  <c r="Y292" i="1"/>
  <c r="Y309" i="1"/>
  <c r="BM309" i="1"/>
  <c r="Y313" i="1"/>
  <c r="Y314" i="1" s="1"/>
  <c r="BM313" i="1"/>
  <c r="BO313" i="1"/>
  <c r="X314" i="1"/>
  <c r="Y319" i="1"/>
  <c r="Y331" i="1" s="1"/>
  <c r="BM319" i="1"/>
  <c r="BO319" i="1"/>
  <c r="Y321" i="1"/>
  <c r="BM321" i="1"/>
  <c r="Y323" i="1"/>
  <c r="BM323" i="1"/>
  <c r="Y325" i="1"/>
  <c r="BM325" i="1"/>
  <c r="Y327" i="1"/>
  <c r="BM327" i="1"/>
  <c r="Y329" i="1"/>
  <c r="BM329" i="1"/>
  <c r="X332" i="1"/>
  <c r="Y335" i="1"/>
  <c r="BM335" i="1"/>
  <c r="BO335" i="1"/>
  <c r="Y341" i="1"/>
  <c r="BM341" i="1"/>
  <c r="BO341" i="1"/>
  <c r="Y347" i="1"/>
  <c r="Y348" i="1" s="1"/>
  <c r="BM347" i="1"/>
  <c r="BO347" i="1"/>
  <c r="Y352" i="1"/>
  <c r="BM352" i="1"/>
  <c r="BO352" i="1"/>
  <c r="Y354" i="1"/>
  <c r="BM354" i="1"/>
  <c r="X357" i="1"/>
  <c r="Y360" i="1"/>
  <c r="Y362" i="1" s="1"/>
  <c r="BM360" i="1"/>
  <c r="BO360" i="1"/>
  <c r="Y366" i="1"/>
  <c r="Y370" i="1" s="1"/>
  <c r="BM366" i="1"/>
  <c r="BO366" i="1"/>
  <c r="Y368" i="1"/>
  <c r="BM368" i="1"/>
  <c r="Y374" i="1"/>
  <c r="Y375" i="1" s="1"/>
  <c r="BM374" i="1"/>
  <c r="BO374" i="1"/>
  <c r="Y380" i="1"/>
  <c r="Y382" i="1" s="1"/>
  <c r="BM380" i="1"/>
  <c r="BO380" i="1"/>
  <c r="X383" i="1"/>
  <c r="X408" i="1"/>
  <c r="Y387" i="1"/>
  <c r="BM387" i="1"/>
  <c r="BO387" i="1"/>
  <c r="Y388" i="1"/>
  <c r="BM388" i="1"/>
  <c r="Y389" i="1"/>
  <c r="BM389" i="1"/>
  <c r="Y390" i="1"/>
  <c r="BM390" i="1"/>
  <c r="Y393" i="1"/>
  <c r="BM393" i="1"/>
  <c r="Y397" i="1"/>
  <c r="BM397" i="1"/>
  <c r="Y401" i="1"/>
  <c r="BM401" i="1"/>
  <c r="Y402" i="1"/>
  <c r="BM402" i="1"/>
  <c r="Y419" i="1"/>
  <c r="BO417" i="1"/>
  <c r="BM417" i="1"/>
  <c r="Y417" i="1"/>
  <c r="X436" i="1"/>
  <c r="BO434" i="1"/>
  <c r="BM434" i="1"/>
  <c r="Y434" i="1"/>
  <c r="Y456" i="1"/>
  <c r="BO454" i="1"/>
  <c r="BM454" i="1"/>
  <c r="Y454" i="1"/>
  <c r="X466" i="1"/>
  <c r="BO465" i="1"/>
  <c r="BM465" i="1"/>
  <c r="Y465" i="1"/>
  <c r="Y466" i="1" s="1"/>
  <c r="X467" i="1"/>
  <c r="X482" i="1"/>
  <c r="X483" i="1"/>
  <c r="BO471" i="1"/>
  <c r="BM471" i="1"/>
  <c r="Y471" i="1"/>
  <c r="BO474" i="1"/>
  <c r="BM474" i="1"/>
  <c r="Y474" i="1"/>
  <c r="R560" i="1"/>
  <c r="X331" i="1"/>
  <c r="X356" i="1"/>
  <c r="BO407" i="1"/>
  <c r="BM407" i="1"/>
  <c r="Y407" i="1"/>
  <c r="X414" i="1"/>
  <c r="BO411" i="1"/>
  <c r="BM411" i="1"/>
  <c r="Y411" i="1"/>
  <c r="Y413" i="1" s="1"/>
  <c r="BO431" i="1"/>
  <c r="BM431" i="1"/>
  <c r="Y431" i="1"/>
  <c r="BO435" i="1"/>
  <c r="BM435" i="1"/>
  <c r="Y435" i="1"/>
  <c r="X437" i="1"/>
  <c r="X442" i="1"/>
  <c r="BO439" i="1"/>
  <c r="BM439" i="1"/>
  <c r="Y439" i="1"/>
  <c r="Y441" i="1" s="1"/>
  <c r="U560" i="1"/>
  <c r="X463" i="1"/>
  <c r="BO460" i="1"/>
  <c r="BM460" i="1"/>
  <c r="Y460" i="1"/>
  <c r="Y462" i="1" s="1"/>
  <c r="BO473" i="1"/>
  <c r="BM473" i="1"/>
  <c r="Y473" i="1"/>
  <c r="BO476" i="1"/>
  <c r="BM476" i="1"/>
  <c r="Y476" i="1"/>
  <c r="BO479" i="1"/>
  <c r="BM479" i="1"/>
  <c r="Y479" i="1"/>
  <c r="BO491" i="1"/>
  <c r="BM491" i="1"/>
  <c r="Y491" i="1"/>
  <c r="BO495" i="1"/>
  <c r="BM495" i="1"/>
  <c r="Y495" i="1"/>
  <c r="X497" i="1"/>
  <c r="X502" i="1"/>
  <c r="BO499" i="1"/>
  <c r="BM499" i="1"/>
  <c r="Y499" i="1"/>
  <c r="Y502" i="1" s="1"/>
  <c r="X503" i="1"/>
  <c r="BO524" i="1"/>
  <c r="BM524" i="1"/>
  <c r="Y524" i="1"/>
  <c r="BO526" i="1"/>
  <c r="BM526" i="1"/>
  <c r="Y526" i="1"/>
  <c r="BO539" i="1"/>
  <c r="BM539" i="1"/>
  <c r="Y539" i="1"/>
  <c r="V560" i="1"/>
  <c r="S560" i="1"/>
  <c r="X426" i="1"/>
  <c r="X457" i="1"/>
  <c r="BO478" i="1"/>
  <c r="BM478" i="1"/>
  <c r="Y478" i="1"/>
  <c r="BO481" i="1"/>
  <c r="BM481" i="1"/>
  <c r="Y481" i="1"/>
  <c r="X488" i="1"/>
  <c r="BO485" i="1"/>
  <c r="BM485" i="1"/>
  <c r="Y485" i="1"/>
  <c r="Y487" i="1" s="1"/>
  <c r="X496" i="1"/>
  <c r="BO493" i="1"/>
  <c r="BM493" i="1"/>
  <c r="Y493" i="1"/>
  <c r="BO501" i="1"/>
  <c r="BM501" i="1"/>
  <c r="Y501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BO540" i="1"/>
  <c r="BM540" i="1"/>
  <c r="Y540" i="1"/>
  <c r="X542" i="1"/>
  <c r="X521" i="1"/>
  <c r="Y337" i="1" l="1"/>
  <c r="Y55" i="1"/>
  <c r="Y496" i="1"/>
  <c r="Y221" i="1"/>
  <c r="Y139" i="1"/>
  <c r="Y122" i="1"/>
  <c r="Y148" i="1"/>
  <c r="Y436" i="1"/>
  <c r="Y408" i="1"/>
  <c r="Y343" i="1"/>
  <c r="Y210" i="1"/>
  <c r="Y202" i="1"/>
  <c r="Y160" i="1"/>
  <c r="Y266" i="1"/>
  <c r="Y130" i="1"/>
  <c r="Y425" i="1"/>
  <c r="Y541" i="1"/>
  <c r="Y482" i="1"/>
  <c r="Y356" i="1"/>
  <c r="Y250" i="1"/>
  <c r="Y238" i="1"/>
  <c r="Y310" i="1"/>
  <c r="Y284" i="1"/>
  <c r="Y94" i="1"/>
  <c r="Y88" i="1"/>
  <c r="X552" i="1"/>
  <c r="Y528" i="1"/>
  <c r="X554" i="1"/>
  <c r="X550" i="1"/>
  <c r="X551" i="1"/>
  <c r="X553" i="1" s="1"/>
  <c r="Y555" i="1" l="1"/>
</calcChain>
</file>

<file path=xl/sharedStrings.xml><?xml version="1.0" encoding="utf-8"?>
<sst xmlns="http://schemas.openxmlformats.org/spreadsheetml/2006/main" count="2416" uniqueCount="799">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</sst>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0" fillId="0" borderId="19" xfId="0" applyBorder="1"/>
    <xf numFmtId="0" fontId="5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0"/>
  <sheetViews>
    <sheetView showGridLines="0" tabSelected="1" topLeftCell="A531" zoomScaleNormal="100" zoomScaleSheetLayoutView="100" workbookViewId="0">
      <selection activeCell="Z557" sqref="Z557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63" t="s">
        <v>0</v>
      </c>
      <c r="E1" s="418"/>
      <c r="F1" s="418"/>
      <c r="G1" s="12" t="s">
        <v>1</v>
      </c>
      <c r="H1" s="563" t="s">
        <v>2</v>
      </c>
      <c r="I1" s="418"/>
      <c r="J1" s="418"/>
      <c r="K1" s="418"/>
      <c r="L1" s="418"/>
      <c r="M1" s="418"/>
      <c r="N1" s="418"/>
      <c r="O1" s="418"/>
      <c r="P1" s="418"/>
      <c r="Q1" s="417" t="s">
        <v>3</v>
      </c>
      <c r="R1" s="418"/>
      <c r="S1" s="4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2"/>
      <c r="Q2" s="392"/>
      <c r="R2" s="392"/>
      <c r="S2" s="392"/>
      <c r="T2" s="392"/>
      <c r="U2" s="392"/>
      <c r="V2" s="392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2"/>
      <c r="P3" s="392"/>
      <c r="Q3" s="392"/>
      <c r="R3" s="392"/>
      <c r="S3" s="392"/>
      <c r="T3" s="392"/>
      <c r="U3" s="392"/>
      <c r="V3" s="392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765" t="s">
        <v>8</v>
      </c>
      <c r="B5" s="401"/>
      <c r="C5" s="402"/>
      <c r="D5" s="711"/>
      <c r="E5" s="712"/>
      <c r="F5" s="467" t="s">
        <v>9</v>
      </c>
      <c r="G5" s="402"/>
      <c r="H5" s="711"/>
      <c r="I5" s="753"/>
      <c r="J5" s="753"/>
      <c r="K5" s="753"/>
      <c r="L5" s="712"/>
      <c r="M5" s="58"/>
      <c r="O5" s="24" t="s">
        <v>10</v>
      </c>
      <c r="P5" s="410">
        <v>45486</v>
      </c>
      <c r="Q5" s="411"/>
      <c r="S5" s="565" t="s">
        <v>11</v>
      </c>
      <c r="T5" s="499"/>
      <c r="U5" s="567" t="s">
        <v>12</v>
      </c>
      <c r="V5" s="411"/>
      <c r="AA5" s="51"/>
      <c r="AB5" s="51"/>
      <c r="AC5" s="51"/>
    </row>
    <row r="6" spans="1:30" s="381" customFormat="1" ht="24" customHeight="1" x14ac:dyDescent="0.2">
      <c r="A6" s="765" t="s">
        <v>13</v>
      </c>
      <c r="B6" s="401"/>
      <c r="C6" s="402"/>
      <c r="D6" s="500" t="s">
        <v>14</v>
      </c>
      <c r="E6" s="501"/>
      <c r="F6" s="501"/>
      <c r="G6" s="501"/>
      <c r="H6" s="501"/>
      <c r="I6" s="501"/>
      <c r="J6" s="501"/>
      <c r="K6" s="501"/>
      <c r="L6" s="411"/>
      <c r="M6" s="59"/>
      <c r="O6" s="24" t="s">
        <v>15</v>
      </c>
      <c r="P6" s="775" t="str">
        <f>IF(P5=0," ",CHOOSE(WEEKDAY(P5,2),"Понедельник","Вторник","Среда","Четверг","Пятница","Суббота","Воскресенье"))</f>
        <v>Суббота</v>
      </c>
      <c r="Q6" s="399"/>
      <c r="S6" s="742" t="s">
        <v>16</v>
      </c>
      <c r="T6" s="499"/>
      <c r="U6" s="516" t="s">
        <v>17</v>
      </c>
      <c r="V6" s="517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425"/>
      <c r="M7" s="60"/>
      <c r="O7" s="24"/>
      <c r="P7" s="42"/>
      <c r="Q7" s="42"/>
      <c r="S7" s="392"/>
      <c r="T7" s="499"/>
      <c r="U7" s="518"/>
      <c r="V7" s="519"/>
      <c r="AA7" s="51"/>
      <c r="AB7" s="51"/>
      <c r="AC7" s="51"/>
    </row>
    <row r="8" spans="1:30" s="381" customFormat="1" ht="25.5" customHeight="1" x14ac:dyDescent="0.2">
      <c r="A8" s="422" t="s">
        <v>18</v>
      </c>
      <c r="B8" s="408"/>
      <c r="C8" s="409"/>
      <c r="D8" s="718"/>
      <c r="E8" s="719"/>
      <c r="F8" s="719"/>
      <c r="G8" s="719"/>
      <c r="H8" s="719"/>
      <c r="I8" s="719"/>
      <c r="J8" s="719"/>
      <c r="K8" s="719"/>
      <c r="L8" s="720"/>
      <c r="M8" s="61"/>
      <c r="O8" s="24" t="s">
        <v>19</v>
      </c>
      <c r="P8" s="424">
        <v>0.375</v>
      </c>
      <c r="Q8" s="425"/>
      <c r="S8" s="392"/>
      <c r="T8" s="499"/>
      <c r="U8" s="518"/>
      <c r="V8" s="519"/>
      <c r="AA8" s="51"/>
      <c r="AB8" s="51"/>
      <c r="AC8" s="51"/>
    </row>
    <row r="9" spans="1:30" s="381" customFormat="1" ht="39.950000000000003" customHeight="1" x14ac:dyDescent="0.2">
      <c r="A9" s="4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478"/>
      <c r="E9" s="413"/>
      <c r="F9" s="4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3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3"/>
      <c r="L9" s="413"/>
      <c r="M9" s="383"/>
      <c r="O9" s="26" t="s">
        <v>20</v>
      </c>
      <c r="P9" s="766"/>
      <c r="Q9" s="421"/>
      <c r="S9" s="392"/>
      <c r="T9" s="499"/>
      <c r="U9" s="520"/>
      <c r="V9" s="52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478"/>
      <c r="E10" s="413"/>
      <c r="F10" s="4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534" t="str">
        <f>IFERROR(VLOOKUP($D$10,Proxy,2,FALSE),"")</f>
        <v/>
      </c>
      <c r="I10" s="392"/>
      <c r="J10" s="392"/>
      <c r="K10" s="392"/>
      <c r="L10" s="392"/>
      <c r="M10" s="380"/>
      <c r="O10" s="26" t="s">
        <v>21</v>
      </c>
      <c r="P10" s="573"/>
      <c r="Q10" s="574"/>
      <c r="T10" s="24" t="s">
        <v>22</v>
      </c>
      <c r="U10" s="737" t="s">
        <v>23</v>
      </c>
      <c r="V10" s="517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1"/>
      <c r="Q11" s="411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59" t="s">
        <v>28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2"/>
      <c r="M12" s="62"/>
      <c r="O12" s="24" t="s">
        <v>29</v>
      </c>
      <c r="P12" s="424"/>
      <c r="Q12" s="425"/>
      <c r="R12" s="23"/>
      <c r="T12" s="24"/>
      <c r="U12" s="418"/>
      <c r="V12" s="392"/>
      <c r="AA12" s="51"/>
      <c r="AB12" s="51"/>
      <c r="AC12" s="51"/>
    </row>
    <row r="13" spans="1:30" s="381" customFormat="1" ht="23.25" customHeight="1" x14ac:dyDescent="0.2">
      <c r="A13" s="459" t="s">
        <v>30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2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59" t="s">
        <v>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35" t="s">
        <v>33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2"/>
      <c r="M15" s="63"/>
      <c r="O15" s="693" t="s">
        <v>34</v>
      </c>
      <c r="P15" s="418"/>
      <c r="Q15" s="418"/>
      <c r="R15" s="418"/>
      <c r="S15" s="4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4"/>
      <c r="P16" s="694"/>
      <c r="Q16" s="694"/>
      <c r="R16" s="694"/>
      <c r="S16" s="69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4" t="s">
        <v>35</v>
      </c>
      <c r="B17" s="394" t="s">
        <v>36</v>
      </c>
      <c r="C17" s="660" t="s">
        <v>37</v>
      </c>
      <c r="D17" s="394" t="s">
        <v>38</v>
      </c>
      <c r="E17" s="395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394" t="s">
        <v>48</v>
      </c>
      <c r="P17" s="762"/>
      <c r="Q17" s="762"/>
      <c r="R17" s="762"/>
      <c r="S17" s="395"/>
      <c r="T17" s="431" t="s">
        <v>49</v>
      </c>
      <c r="U17" s="402"/>
      <c r="V17" s="394" t="s">
        <v>50</v>
      </c>
      <c r="W17" s="394" t="s">
        <v>51</v>
      </c>
      <c r="X17" s="404" t="s">
        <v>52</v>
      </c>
      <c r="Y17" s="394" t="s">
        <v>53</v>
      </c>
      <c r="Z17" s="544" t="s">
        <v>54</v>
      </c>
      <c r="AA17" s="544" t="s">
        <v>55</v>
      </c>
      <c r="AB17" s="544" t="s">
        <v>56</v>
      </c>
      <c r="AC17" s="706"/>
      <c r="AD17" s="707"/>
      <c r="AE17" s="698"/>
      <c r="BB17" s="429" t="s">
        <v>57</v>
      </c>
    </row>
    <row r="18" spans="1:67" ht="14.25" customHeight="1" x14ac:dyDescent="0.2">
      <c r="A18" s="403"/>
      <c r="B18" s="403"/>
      <c r="C18" s="403"/>
      <c r="D18" s="396"/>
      <c r="E18" s="397"/>
      <c r="F18" s="403"/>
      <c r="G18" s="403"/>
      <c r="H18" s="403"/>
      <c r="I18" s="403"/>
      <c r="J18" s="403"/>
      <c r="K18" s="403"/>
      <c r="L18" s="403"/>
      <c r="M18" s="403"/>
      <c r="N18" s="403"/>
      <c r="O18" s="396"/>
      <c r="P18" s="763"/>
      <c r="Q18" s="763"/>
      <c r="R18" s="763"/>
      <c r="S18" s="397"/>
      <c r="T18" s="382" t="s">
        <v>58</v>
      </c>
      <c r="U18" s="382" t="s">
        <v>59</v>
      </c>
      <c r="V18" s="403"/>
      <c r="W18" s="403"/>
      <c r="X18" s="405"/>
      <c r="Y18" s="403"/>
      <c r="Z18" s="545"/>
      <c r="AA18" s="545"/>
      <c r="AB18" s="708"/>
      <c r="AC18" s="709"/>
      <c r="AD18" s="710"/>
      <c r="AE18" s="699"/>
      <c r="BB18" s="392"/>
    </row>
    <row r="19" spans="1:67" ht="27.75" customHeight="1" x14ac:dyDescent="0.2">
      <c r="A19" s="560" t="s">
        <v>60</v>
      </c>
      <c r="B19" s="561"/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48"/>
      <c r="AA19" s="48"/>
    </row>
    <row r="20" spans="1:67" ht="16.5" customHeight="1" x14ac:dyDescent="0.25">
      <c r="A20" s="419" t="s">
        <v>60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79"/>
      <c r="AA20" s="379"/>
    </row>
    <row r="21" spans="1:67" ht="14.25" customHeight="1" x14ac:dyDescent="0.25">
      <c r="A21" s="406" t="s">
        <v>61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9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5"/>
      <c r="Q22" s="415"/>
      <c r="R22" s="415"/>
      <c r="S22" s="399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9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5"/>
      <c r="Q23" s="415"/>
      <c r="R23" s="415"/>
      <c r="S23" s="399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1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3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3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406" t="s">
        <v>72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9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5"/>
      <c r="Q27" s="415"/>
      <c r="R27" s="415"/>
      <c r="S27" s="399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9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5"/>
      <c r="Q28" s="415"/>
      <c r="R28" s="415"/>
      <c r="S28" s="399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9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5"/>
      <c r="Q29" s="415"/>
      <c r="R29" s="415"/>
      <c r="S29" s="399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9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5"/>
      <c r="Q30" s="415"/>
      <c r="R30" s="415"/>
      <c r="S30" s="399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98">
        <v>4680115881990</v>
      </c>
      <c r="E31" s="399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79" t="s">
        <v>82</v>
      </c>
      <c r="P31" s="415"/>
      <c r="Q31" s="415"/>
      <c r="R31" s="415"/>
      <c r="S31" s="399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98">
        <v>4680115881853</v>
      </c>
      <c r="E32" s="399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30" t="s">
        <v>85</v>
      </c>
      <c r="P32" s="415"/>
      <c r="Q32" s="415"/>
      <c r="R32" s="415"/>
      <c r="S32" s="399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98">
        <v>4680115881853</v>
      </c>
      <c r="E33" s="399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5"/>
      <c r="Q33" s="415"/>
      <c r="R33" s="415"/>
      <c r="S33" s="399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98">
        <v>4607091383911</v>
      </c>
      <c r="E34" s="399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8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5"/>
      <c r="Q34" s="415"/>
      <c r="R34" s="415"/>
      <c r="S34" s="399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98">
        <v>4607091388244</v>
      </c>
      <c r="E35" s="399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5"/>
      <c r="Q35" s="415"/>
      <c r="R35" s="415"/>
      <c r="S35" s="399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1"/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3"/>
      <c r="O36" s="407" t="s">
        <v>70</v>
      </c>
      <c r="P36" s="408"/>
      <c r="Q36" s="408"/>
      <c r="R36" s="408"/>
      <c r="S36" s="408"/>
      <c r="T36" s="408"/>
      <c r="U36" s="409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x14ac:dyDescent="0.2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3"/>
      <c r="O37" s="407" t="s">
        <v>70</v>
      </c>
      <c r="P37" s="408"/>
      <c r="Q37" s="408"/>
      <c r="R37" s="408"/>
      <c r="S37" s="408"/>
      <c r="T37" s="408"/>
      <c r="U37" s="409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customHeight="1" x14ac:dyDescent="0.25">
      <c r="A38" s="406" t="s">
        <v>91</v>
      </c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  <c r="Z38" s="378"/>
      <c r="AA38" s="37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98">
        <v>4607091388503</v>
      </c>
      <c r="E39" s="399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5"/>
      <c r="Q39" s="415"/>
      <c r="R39" s="415"/>
      <c r="S39" s="399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1"/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3"/>
      <c r="O40" s="407" t="s">
        <v>70</v>
      </c>
      <c r="P40" s="408"/>
      <c r="Q40" s="408"/>
      <c r="R40" s="408"/>
      <c r="S40" s="408"/>
      <c r="T40" s="408"/>
      <c r="U40" s="409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x14ac:dyDescent="0.2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3"/>
      <c r="O41" s="407" t="s">
        <v>70</v>
      </c>
      <c r="P41" s="408"/>
      <c r="Q41" s="408"/>
      <c r="R41" s="408"/>
      <c r="S41" s="408"/>
      <c r="T41" s="408"/>
      <c r="U41" s="409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customHeight="1" x14ac:dyDescent="0.25">
      <c r="A42" s="406" t="s">
        <v>96</v>
      </c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  <c r="Z42" s="378"/>
      <c r="AA42" s="37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98">
        <v>4607091388282</v>
      </c>
      <c r="E43" s="399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5"/>
      <c r="Q43" s="415"/>
      <c r="R43" s="415"/>
      <c r="S43" s="399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1"/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3"/>
      <c r="O44" s="407" t="s">
        <v>70</v>
      </c>
      <c r="P44" s="408"/>
      <c r="Q44" s="408"/>
      <c r="R44" s="408"/>
      <c r="S44" s="408"/>
      <c r="T44" s="408"/>
      <c r="U44" s="409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x14ac:dyDescent="0.2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3"/>
      <c r="O45" s="407" t="s">
        <v>70</v>
      </c>
      <c r="P45" s="408"/>
      <c r="Q45" s="408"/>
      <c r="R45" s="408"/>
      <c r="S45" s="408"/>
      <c r="T45" s="408"/>
      <c r="U45" s="409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customHeight="1" x14ac:dyDescent="0.25">
      <c r="A46" s="406" t="s">
        <v>100</v>
      </c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78"/>
      <c r="AA46" s="37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98">
        <v>4607091389111</v>
      </c>
      <c r="E47" s="399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5"/>
      <c r="Q47" s="415"/>
      <c r="R47" s="415"/>
      <c r="S47" s="399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1"/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3"/>
      <c r="O48" s="407" t="s">
        <v>70</v>
      </c>
      <c r="P48" s="408"/>
      <c r="Q48" s="408"/>
      <c r="R48" s="408"/>
      <c r="S48" s="408"/>
      <c r="T48" s="408"/>
      <c r="U48" s="409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x14ac:dyDescent="0.2">
      <c r="A49" s="392"/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3"/>
      <c r="O49" s="407" t="s">
        <v>70</v>
      </c>
      <c r="P49" s="408"/>
      <c r="Q49" s="408"/>
      <c r="R49" s="408"/>
      <c r="S49" s="408"/>
      <c r="T49" s="408"/>
      <c r="U49" s="409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customHeight="1" x14ac:dyDescent="0.2">
      <c r="A50" s="560" t="s">
        <v>103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48"/>
      <c r="AA50" s="48"/>
    </row>
    <row r="51" spans="1:67" ht="16.5" customHeight="1" x14ac:dyDescent="0.25">
      <c r="A51" s="419" t="s">
        <v>104</v>
      </c>
      <c r="B51" s="392"/>
      <c r="C51" s="392"/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  <c r="Z51" s="379"/>
      <c r="AA51" s="379"/>
    </row>
    <row r="52" spans="1:67" ht="14.25" customHeight="1" x14ac:dyDescent="0.25">
      <c r="A52" s="406" t="s">
        <v>105</v>
      </c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2"/>
      <c r="U52" s="392"/>
      <c r="V52" s="392"/>
      <c r="W52" s="392"/>
      <c r="X52" s="392"/>
      <c r="Y52" s="392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8">
        <v>4680115881440</v>
      </c>
      <c r="E53" s="399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5"/>
      <c r="Q53" s="415"/>
      <c r="R53" s="415"/>
      <c r="S53" s="399"/>
      <c r="T53" s="34"/>
      <c r="U53" s="34"/>
      <c r="V53" s="35" t="s">
        <v>66</v>
      </c>
      <c r="W53" s="385">
        <v>360</v>
      </c>
      <c r="X53" s="386">
        <f>IFERROR(IF(W53="",0,CEILING((W53/$H53),1)*$H53),"")</f>
        <v>367.20000000000005</v>
      </c>
      <c r="Y53" s="36">
        <f>IFERROR(IF(X53=0,"",ROUNDUP(X53/H53,0)*0.02175),"")</f>
        <v>0.73949999999999994</v>
      </c>
      <c r="Z53" s="56"/>
      <c r="AA53" s="57"/>
      <c r="AE53" s="64"/>
      <c r="BB53" s="79" t="s">
        <v>1</v>
      </c>
      <c r="BL53" s="64">
        <f>IFERROR(W53*I53/H53,"0")</f>
        <v>375.99999999999994</v>
      </c>
      <c r="BM53" s="64">
        <f>IFERROR(X53*I53/H53,"0")</f>
        <v>383.52000000000004</v>
      </c>
      <c r="BN53" s="64">
        <f>IFERROR(1/J53*(W53/H53),"0")</f>
        <v>0.59523809523809512</v>
      </c>
      <c r="BO53" s="64">
        <f>IFERROR(1/J53*(X53/H53),"0")</f>
        <v>0.6071428571428571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8">
        <v>4680115881433</v>
      </c>
      <c r="E54" s="399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5"/>
      <c r="Q54" s="415"/>
      <c r="R54" s="415"/>
      <c r="S54" s="399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1"/>
      <c r="B55" s="392"/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3"/>
      <c r="O55" s="407" t="s">
        <v>70</v>
      </c>
      <c r="P55" s="408"/>
      <c r="Q55" s="408"/>
      <c r="R55" s="408"/>
      <c r="S55" s="408"/>
      <c r="T55" s="408"/>
      <c r="U55" s="409"/>
      <c r="V55" s="37" t="s">
        <v>71</v>
      </c>
      <c r="W55" s="387">
        <f>IFERROR(W53/H53,"0")+IFERROR(W54/H54,"0")</f>
        <v>33.333333333333329</v>
      </c>
      <c r="X55" s="387">
        <f>IFERROR(X53/H53,"0")+IFERROR(X54/H54,"0")</f>
        <v>34</v>
      </c>
      <c r="Y55" s="387">
        <f>IFERROR(IF(Y53="",0,Y53),"0")+IFERROR(IF(Y54="",0,Y54),"0")</f>
        <v>0.73949999999999994</v>
      </c>
      <c r="Z55" s="388"/>
      <c r="AA55" s="388"/>
    </row>
    <row r="56" spans="1:67" x14ac:dyDescent="0.2">
      <c r="A56" s="392"/>
      <c r="B56" s="392"/>
      <c r="C56" s="392"/>
      <c r="D56" s="392"/>
      <c r="E56" s="392"/>
      <c r="F56" s="392"/>
      <c r="G56" s="392"/>
      <c r="H56" s="392"/>
      <c r="I56" s="392"/>
      <c r="J56" s="392"/>
      <c r="K56" s="392"/>
      <c r="L56" s="392"/>
      <c r="M56" s="392"/>
      <c r="N56" s="393"/>
      <c r="O56" s="407" t="s">
        <v>70</v>
      </c>
      <c r="P56" s="408"/>
      <c r="Q56" s="408"/>
      <c r="R56" s="408"/>
      <c r="S56" s="408"/>
      <c r="T56" s="408"/>
      <c r="U56" s="409"/>
      <c r="V56" s="37" t="s">
        <v>66</v>
      </c>
      <c r="W56" s="387">
        <f>IFERROR(SUM(W53:W54),"0")</f>
        <v>360</v>
      </c>
      <c r="X56" s="387">
        <f>IFERROR(SUM(X53:X54),"0")</f>
        <v>367.20000000000005</v>
      </c>
      <c r="Y56" s="37"/>
      <c r="Z56" s="388"/>
      <c r="AA56" s="388"/>
    </row>
    <row r="57" spans="1:67" ht="16.5" customHeight="1" x14ac:dyDescent="0.25">
      <c r="A57" s="419" t="s">
        <v>112</v>
      </c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2"/>
      <c r="P57" s="392"/>
      <c r="Q57" s="392"/>
      <c r="R57" s="392"/>
      <c r="S57" s="392"/>
      <c r="T57" s="392"/>
      <c r="U57" s="392"/>
      <c r="V57" s="392"/>
      <c r="W57" s="392"/>
      <c r="X57" s="392"/>
      <c r="Y57" s="392"/>
      <c r="Z57" s="379"/>
      <c r="AA57" s="379"/>
    </row>
    <row r="58" spans="1:67" ht="14.25" customHeight="1" x14ac:dyDescent="0.25">
      <c r="A58" s="406" t="s">
        <v>113</v>
      </c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2"/>
      <c r="P58" s="392"/>
      <c r="Q58" s="392"/>
      <c r="R58" s="392"/>
      <c r="S58" s="392"/>
      <c r="T58" s="392"/>
      <c r="U58" s="392"/>
      <c r="V58" s="392"/>
      <c r="W58" s="392"/>
      <c r="X58" s="392"/>
      <c r="Y58" s="392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8">
        <v>4680115881426</v>
      </c>
      <c r="E59" s="399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5"/>
      <c r="Q59" s="415"/>
      <c r="R59" s="415"/>
      <c r="S59" s="399"/>
      <c r="T59" s="34"/>
      <c r="U59" s="34"/>
      <c r="V59" s="35" t="s">
        <v>66</v>
      </c>
      <c r="W59" s="385">
        <v>340</v>
      </c>
      <c r="X59" s="386">
        <f>IFERROR(IF(W59="",0,CEILING((W59/$H59),1)*$H59),"")</f>
        <v>345.6</v>
      </c>
      <c r="Y59" s="36">
        <f>IFERROR(IF(X59=0,"",ROUNDUP(X59/H59,0)*0.02175),"")</f>
        <v>0.69599999999999995</v>
      </c>
      <c r="Z59" s="56"/>
      <c r="AA59" s="57"/>
      <c r="AE59" s="64"/>
      <c r="BB59" s="81" t="s">
        <v>1</v>
      </c>
      <c r="BL59" s="64">
        <f>IFERROR(W59*I59/H59,"0")</f>
        <v>355.11111111111109</v>
      </c>
      <c r="BM59" s="64">
        <f>IFERROR(X59*I59/H59,"0")</f>
        <v>360.96</v>
      </c>
      <c r="BN59" s="64">
        <f>IFERROR(1/J59*(W59/H59),"0")</f>
        <v>0.5621693121693121</v>
      </c>
      <c r="BO59" s="64">
        <f>IFERROR(1/J59*(X59/H59),"0")</f>
        <v>0.5714285714285714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98">
        <v>4680115881426</v>
      </c>
      <c r="E60" s="399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5"/>
      <c r="Q60" s="415"/>
      <c r="R60" s="415"/>
      <c r="S60" s="399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8">
        <v>4680115881419</v>
      </c>
      <c r="E61" s="399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5"/>
      <c r="Q61" s="415"/>
      <c r="R61" s="415"/>
      <c r="S61" s="399"/>
      <c r="T61" s="34"/>
      <c r="U61" s="34"/>
      <c r="V61" s="35" t="s">
        <v>66</v>
      </c>
      <c r="W61" s="385">
        <v>13.5</v>
      </c>
      <c r="X61" s="386">
        <f>IFERROR(IF(W61="",0,CEILING((W61/$H61),1)*$H61),"")</f>
        <v>13.5</v>
      </c>
      <c r="Y61" s="36">
        <f>IFERROR(IF(X61=0,"",ROUNDUP(X61/H61,0)*0.00937),"")</f>
        <v>2.811E-2</v>
      </c>
      <c r="Z61" s="56"/>
      <c r="AA61" s="57"/>
      <c r="AE61" s="64"/>
      <c r="BB61" s="83" t="s">
        <v>1</v>
      </c>
      <c r="BL61" s="64">
        <f>IFERROR(W61*I61/H61,"0")</f>
        <v>14.22</v>
      </c>
      <c r="BM61" s="64">
        <f>IFERROR(X61*I61/H61,"0")</f>
        <v>14.22</v>
      </c>
      <c r="BN61" s="64">
        <f>IFERROR(1/J61*(W61/H61),"0")</f>
        <v>2.5000000000000001E-2</v>
      </c>
      <c r="BO61" s="64">
        <f>IFERROR(1/J61*(X61/H61),"0")</f>
        <v>2.5000000000000001E-2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8">
        <v>4680115881525</v>
      </c>
      <c r="E62" s="399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88" t="s">
        <v>122</v>
      </c>
      <c r="P62" s="415"/>
      <c r="Q62" s="415"/>
      <c r="R62" s="415"/>
      <c r="S62" s="399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3"/>
      <c r="O63" s="407" t="s">
        <v>70</v>
      </c>
      <c r="P63" s="408"/>
      <c r="Q63" s="408"/>
      <c r="R63" s="408"/>
      <c r="S63" s="408"/>
      <c r="T63" s="408"/>
      <c r="U63" s="409"/>
      <c r="V63" s="37" t="s">
        <v>71</v>
      </c>
      <c r="W63" s="387">
        <f>IFERROR(W59/H59,"0")+IFERROR(W60/H60,"0")+IFERROR(W61/H61,"0")+IFERROR(W62/H62,"0")</f>
        <v>34.481481481481481</v>
      </c>
      <c r="X63" s="387">
        <f>IFERROR(X59/H59,"0")+IFERROR(X60/H60,"0")+IFERROR(X61/H61,"0")+IFERROR(X62/H62,"0")</f>
        <v>35</v>
      </c>
      <c r="Y63" s="387">
        <f>IFERROR(IF(Y59="",0,Y59),"0")+IFERROR(IF(Y60="",0,Y60),"0")+IFERROR(IF(Y61="",0,Y61),"0")+IFERROR(IF(Y62="",0,Y62),"0")</f>
        <v>0.72410999999999992</v>
      </c>
      <c r="Z63" s="388"/>
      <c r="AA63" s="388"/>
    </row>
    <row r="64" spans="1:67" x14ac:dyDescent="0.2">
      <c r="A64" s="392"/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3"/>
      <c r="O64" s="407" t="s">
        <v>70</v>
      </c>
      <c r="P64" s="408"/>
      <c r="Q64" s="408"/>
      <c r="R64" s="408"/>
      <c r="S64" s="408"/>
      <c r="T64" s="408"/>
      <c r="U64" s="409"/>
      <c r="V64" s="37" t="s">
        <v>66</v>
      </c>
      <c r="W64" s="387">
        <f>IFERROR(SUM(W59:W62),"0")</f>
        <v>353.5</v>
      </c>
      <c r="X64" s="387">
        <f>IFERROR(SUM(X59:X62),"0")</f>
        <v>359.1</v>
      </c>
      <c r="Y64" s="37"/>
      <c r="Z64" s="388"/>
      <c r="AA64" s="388"/>
    </row>
    <row r="65" spans="1:67" ht="16.5" customHeight="1" x14ac:dyDescent="0.25">
      <c r="A65" s="419" t="s">
        <v>103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79"/>
      <c r="AA65" s="379"/>
    </row>
    <row r="66" spans="1:67" ht="14.25" customHeight="1" x14ac:dyDescent="0.25">
      <c r="A66" s="406" t="s">
        <v>113</v>
      </c>
      <c r="B66" s="392"/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2"/>
      <c r="S66" s="392"/>
      <c r="T66" s="392"/>
      <c r="U66" s="392"/>
      <c r="V66" s="392"/>
      <c r="W66" s="392"/>
      <c r="X66" s="392"/>
      <c r="Y66" s="392"/>
      <c r="Z66" s="378"/>
      <c r="AA66" s="37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98">
        <v>4607091382945</v>
      </c>
      <c r="E67" s="399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5"/>
      <c r="Q67" s="415"/>
      <c r="R67" s="415"/>
      <c r="S67" s="399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8">
        <v>4607091385670</v>
      </c>
      <c r="E68" s="399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5"/>
      <c r="Q68" s="415"/>
      <c r="R68" s="415"/>
      <c r="S68" s="399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98">
        <v>4607091385670</v>
      </c>
      <c r="E69" s="399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9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5"/>
      <c r="Q69" s="415"/>
      <c r="R69" s="415"/>
      <c r="S69" s="399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8">
        <v>4680115883956</v>
      </c>
      <c r="E70" s="399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5"/>
      <c r="Q70" s="415"/>
      <c r="R70" s="415"/>
      <c r="S70" s="399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8">
        <v>4680115881327</v>
      </c>
      <c r="E71" s="399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5"/>
      <c r="Q71" s="415"/>
      <c r="R71" s="415"/>
      <c r="S71" s="399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4301011703</v>
      </c>
      <c r="D72" s="398">
        <v>4680115882133</v>
      </c>
      <c r="E72" s="399"/>
      <c r="F72" s="384">
        <v>1.4</v>
      </c>
      <c r="G72" s="32">
        <v>8</v>
      </c>
      <c r="H72" s="384">
        <v>11.2</v>
      </c>
      <c r="I72" s="38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3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15"/>
      <c r="Q72" s="415"/>
      <c r="R72" s="415"/>
      <c r="S72" s="399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4301011514</v>
      </c>
      <c r="D73" s="398">
        <v>4680115882133</v>
      </c>
      <c r="E73" s="399"/>
      <c r="F73" s="384">
        <v>1.35</v>
      </c>
      <c r="G73" s="32">
        <v>8</v>
      </c>
      <c r="H73" s="384">
        <v>10.8</v>
      </c>
      <c r="I73" s="38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15"/>
      <c r="Q73" s="415"/>
      <c r="R73" s="415"/>
      <c r="S73" s="399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8">
        <v>4607091382952</v>
      </c>
      <c r="E74" s="399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5"/>
      <c r="Q74" s="415"/>
      <c r="R74" s="415"/>
      <c r="S74" s="399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8">
        <v>4607091385687</v>
      </c>
      <c r="E75" s="399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5"/>
      <c r="Q75" s="415"/>
      <c r="R75" s="415"/>
      <c r="S75" s="399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98">
        <v>4680115882539</v>
      </c>
      <c r="E76" s="399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5"/>
      <c r="Q76" s="415"/>
      <c r="R76" s="415"/>
      <c r="S76" s="399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98">
        <v>4607091384604</v>
      </c>
      <c r="E77" s="399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5"/>
      <c r="Q77" s="415"/>
      <c r="R77" s="415"/>
      <c r="S77" s="399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98">
        <v>4680115880283</v>
      </c>
      <c r="E78" s="399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5"/>
      <c r="Q78" s="415"/>
      <c r="R78" s="415"/>
      <c r="S78" s="399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98">
        <v>4680115883949</v>
      </c>
      <c r="E79" s="399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5"/>
      <c r="Q79" s="415"/>
      <c r="R79" s="415"/>
      <c r="S79" s="399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98">
        <v>4680115881518</v>
      </c>
      <c r="E80" s="399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7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5"/>
      <c r="Q80" s="415"/>
      <c r="R80" s="415"/>
      <c r="S80" s="399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8">
        <v>4680115881303</v>
      </c>
      <c r="E81" s="399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5"/>
      <c r="Q81" s="415"/>
      <c r="R81" s="415"/>
      <c r="S81" s="399"/>
      <c r="T81" s="34"/>
      <c r="U81" s="34"/>
      <c r="V81" s="35" t="s">
        <v>66</v>
      </c>
      <c r="W81" s="385">
        <v>0</v>
      </c>
      <c r="X81" s="38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8">
        <v>4680115882577</v>
      </c>
      <c r="E82" s="399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5"/>
      <c r="Q82" s="415"/>
      <c r="R82" s="415"/>
      <c r="S82" s="399"/>
      <c r="T82" s="34"/>
      <c r="U82" s="34"/>
      <c r="V82" s="35" t="s">
        <v>66</v>
      </c>
      <c r="W82" s="385">
        <v>0</v>
      </c>
      <c r="X82" s="38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98">
        <v>4680115882577</v>
      </c>
      <c r="E83" s="399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5"/>
      <c r="Q83" s="415"/>
      <c r="R83" s="415"/>
      <c r="S83" s="399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98">
        <v>4680115882720</v>
      </c>
      <c r="E84" s="399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5"/>
      <c r="Q84" s="415"/>
      <c r="R84" s="415"/>
      <c r="S84" s="399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98">
        <v>4680115880269</v>
      </c>
      <c r="E85" s="399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5"/>
      <c r="Q85" s="415"/>
      <c r="R85" s="415"/>
      <c r="S85" s="399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98">
        <v>4680115880429</v>
      </c>
      <c r="E86" s="399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5"/>
      <c r="Q86" s="415"/>
      <c r="R86" s="415"/>
      <c r="S86" s="399"/>
      <c r="T86" s="34"/>
      <c r="U86" s="34"/>
      <c r="V86" s="35" t="s">
        <v>66</v>
      </c>
      <c r="W86" s="385">
        <v>0</v>
      </c>
      <c r="X86" s="38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98">
        <v>4680115881457</v>
      </c>
      <c r="E87" s="399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5"/>
      <c r="Q87" s="415"/>
      <c r="R87" s="415"/>
      <c r="S87" s="399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1"/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3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388"/>
      <c r="AA88" s="388"/>
    </row>
    <row r="89" spans="1:67" x14ac:dyDescent="0.2">
      <c r="A89" s="392"/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3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87">
        <f>IFERROR(SUM(W67:W87),"0")</f>
        <v>0</v>
      </c>
      <c r="X89" s="387">
        <f>IFERROR(SUM(X67:X87),"0")</f>
        <v>0</v>
      </c>
      <c r="Y89" s="37"/>
      <c r="Z89" s="388"/>
      <c r="AA89" s="388"/>
    </row>
    <row r="90" spans="1:67" ht="14.25" customHeight="1" x14ac:dyDescent="0.25">
      <c r="A90" s="406" t="s">
        <v>105</v>
      </c>
      <c r="B90" s="392"/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  <c r="R90" s="392"/>
      <c r="S90" s="392"/>
      <c r="T90" s="392"/>
      <c r="U90" s="392"/>
      <c r="V90" s="392"/>
      <c r="W90" s="392"/>
      <c r="X90" s="392"/>
      <c r="Y90" s="392"/>
      <c r="Z90" s="378"/>
      <c r="AA90" s="37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98">
        <v>4680115881488</v>
      </c>
      <c r="E91" s="399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5"/>
      <c r="Q91" s="415"/>
      <c r="R91" s="415"/>
      <c r="S91" s="399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98">
        <v>4680115882775</v>
      </c>
      <c r="E92" s="399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7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5"/>
      <c r="Q92" s="415"/>
      <c r="R92" s="415"/>
      <c r="S92" s="399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98">
        <v>4680115880658</v>
      </c>
      <c r="E93" s="399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5"/>
      <c r="Q93" s="415"/>
      <c r="R93" s="415"/>
      <c r="S93" s="399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1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3"/>
      <c r="O94" s="407" t="s">
        <v>70</v>
      </c>
      <c r="P94" s="408"/>
      <c r="Q94" s="408"/>
      <c r="R94" s="408"/>
      <c r="S94" s="408"/>
      <c r="T94" s="408"/>
      <c r="U94" s="409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x14ac:dyDescent="0.2">
      <c r="A95" s="392"/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3"/>
      <c r="O95" s="407" t="s">
        <v>70</v>
      </c>
      <c r="P95" s="408"/>
      <c r="Q95" s="408"/>
      <c r="R95" s="408"/>
      <c r="S95" s="408"/>
      <c r="T95" s="408"/>
      <c r="U95" s="409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customHeight="1" x14ac:dyDescent="0.25">
      <c r="A96" s="406" t="s">
        <v>61</v>
      </c>
      <c r="B96" s="392"/>
      <c r="C96" s="392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  <c r="R96" s="392"/>
      <c r="S96" s="392"/>
      <c r="T96" s="392"/>
      <c r="U96" s="392"/>
      <c r="V96" s="392"/>
      <c r="W96" s="392"/>
      <c r="X96" s="392"/>
      <c r="Y96" s="392"/>
      <c r="Z96" s="378"/>
      <c r="AA96" s="378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98">
        <v>4607091387667</v>
      </c>
      <c r="E97" s="399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5"/>
      <c r="Q97" s="415"/>
      <c r="R97" s="415"/>
      <c r="S97" s="399"/>
      <c r="T97" s="34"/>
      <c r="U97" s="34"/>
      <c r="V97" s="35" t="s">
        <v>66</v>
      </c>
      <c r="W97" s="385">
        <v>15</v>
      </c>
      <c r="X97" s="386">
        <f t="shared" ref="X97:X103" si="13">IFERROR(IF(W97="",0,CEILING((W97/$H97),1)*$H97),"")</f>
        <v>18</v>
      </c>
      <c r="Y97" s="36">
        <f>IFERROR(IF(X97=0,"",ROUNDUP(X97/H97,0)*0.02175),"")</f>
        <v>4.3499999999999997E-2</v>
      </c>
      <c r="Z97" s="56"/>
      <c r="AA97" s="57"/>
      <c r="AE97" s="64"/>
      <c r="BB97" s="109" t="s">
        <v>1</v>
      </c>
      <c r="BL97" s="64">
        <f t="shared" ref="BL97:BL103" si="14">IFERROR(W97*I97/H97,"0")</f>
        <v>16.05</v>
      </c>
      <c r="BM97" s="64">
        <f t="shared" ref="BM97:BM103" si="15">IFERROR(X97*I97/H97,"0")</f>
        <v>19.260000000000002</v>
      </c>
      <c r="BN97" s="64">
        <f t="shared" ref="BN97:BN103" si="16">IFERROR(1/J97*(W97/H97),"0")</f>
        <v>2.976190476190476E-2</v>
      </c>
      <c r="BO97" s="64">
        <f t="shared" ref="BO97:BO103" si="17">IFERROR(1/J97*(X97/H97),"0")</f>
        <v>3.5714285714285712E-2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98">
        <v>4607091387636</v>
      </c>
      <c r="E98" s="399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5"/>
      <c r="Q98" s="415"/>
      <c r="R98" s="415"/>
      <c r="S98" s="399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98">
        <v>4607091382426</v>
      </c>
      <c r="E99" s="399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5"/>
      <c r="Q99" s="415"/>
      <c r="R99" s="415"/>
      <c r="S99" s="399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98">
        <v>4607091386547</v>
      </c>
      <c r="E100" s="399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5"/>
      <c r="Q100" s="415"/>
      <c r="R100" s="415"/>
      <c r="S100" s="399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98">
        <v>4607091382464</v>
      </c>
      <c r="E101" s="399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7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5"/>
      <c r="Q101" s="415"/>
      <c r="R101" s="415"/>
      <c r="S101" s="399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98">
        <v>4680115883444</v>
      </c>
      <c r="E102" s="399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5"/>
      <c r="Q102" s="415"/>
      <c r="R102" s="415"/>
      <c r="S102" s="399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8">
        <v>4680115883444</v>
      </c>
      <c r="E103" s="399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4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5"/>
      <c r="Q103" s="415"/>
      <c r="R103" s="415"/>
      <c r="S103" s="399"/>
      <c r="T103" s="34"/>
      <c r="U103" s="34"/>
      <c r="V103" s="35" t="s">
        <v>66</v>
      </c>
      <c r="W103" s="385">
        <v>0</v>
      </c>
      <c r="X103" s="38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3"/>
      <c r="O104" s="407" t="s">
        <v>70</v>
      </c>
      <c r="P104" s="408"/>
      <c r="Q104" s="408"/>
      <c r="R104" s="408"/>
      <c r="S104" s="408"/>
      <c r="T104" s="408"/>
      <c r="U104" s="409"/>
      <c r="V104" s="37" t="s">
        <v>71</v>
      </c>
      <c r="W104" s="387">
        <f>IFERROR(W97/H97,"0")+IFERROR(W98/H98,"0")+IFERROR(W99/H99,"0")+IFERROR(W100/H100,"0")+IFERROR(W101/H101,"0")+IFERROR(W102/H102,"0")+IFERROR(W103/H103,"0")</f>
        <v>1.6666666666666667</v>
      </c>
      <c r="X104" s="387">
        <f>IFERROR(X97/H97,"0")+IFERROR(X98/H98,"0")+IFERROR(X99/H99,"0")+IFERROR(X100/H100,"0")+IFERROR(X101/H101,"0")+IFERROR(X102/H102,"0")+IFERROR(X103/H103,"0")</f>
        <v>2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4.3499999999999997E-2</v>
      </c>
      <c r="Z104" s="388"/>
      <c r="AA104" s="388"/>
    </row>
    <row r="105" spans="1:67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3"/>
      <c r="O105" s="407" t="s">
        <v>70</v>
      </c>
      <c r="P105" s="408"/>
      <c r="Q105" s="408"/>
      <c r="R105" s="408"/>
      <c r="S105" s="408"/>
      <c r="T105" s="408"/>
      <c r="U105" s="409"/>
      <c r="V105" s="37" t="s">
        <v>66</v>
      </c>
      <c r="W105" s="387">
        <f>IFERROR(SUM(W97:W103),"0")</f>
        <v>15</v>
      </c>
      <c r="X105" s="387">
        <f>IFERROR(SUM(X97:X103),"0")</f>
        <v>18</v>
      </c>
      <c r="Y105" s="37"/>
      <c r="Z105" s="388"/>
      <c r="AA105" s="388"/>
    </row>
    <row r="106" spans="1:67" ht="14.25" customHeight="1" x14ac:dyDescent="0.25">
      <c r="A106" s="406" t="s">
        <v>72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4301051543</v>
      </c>
      <c r="D107" s="398">
        <v>4607091386967</v>
      </c>
      <c r="E107" s="399"/>
      <c r="F107" s="384">
        <v>1.4</v>
      </c>
      <c r="G107" s="32">
        <v>6</v>
      </c>
      <c r="H107" s="384">
        <v>8.4</v>
      </c>
      <c r="I107" s="384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4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415"/>
      <c r="Q107" s="415"/>
      <c r="R107" s="415"/>
      <c r="S107" s="399"/>
      <c r="T107" s="34"/>
      <c r="U107" s="34"/>
      <c r="V107" s="35" t="s">
        <v>66</v>
      </c>
      <c r="W107" s="385">
        <v>0</v>
      </c>
      <c r="X107" s="386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4301051437</v>
      </c>
      <c r="D108" s="398">
        <v>4607091386967</v>
      </c>
      <c r="E108" s="399"/>
      <c r="F108" s="384">
        <v>1.35</v>
      </c>
      <c r="G108" s="32">
        <v>6</v>
      </c>
      <c r="H108" s="384">
        <v>8.1</v>
      </c>
      <c r="I108" s="384">
        <v>8.6639999999999997</v>
      </c>
      <c r="J108" s="32">
        <v>56</v>
      </c>
      <c r="K108" s="32" t="s">
        <v>108</v>
      </c>
      <c r="L108" s="33" t="s">
        <v>128</v>
      </c>
      <c r="M108" s="33"/>
      <c r="N108" s="32">
        <v>45</v>
      </c>
      <c r="O108" s="6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5"/>
      <c r="Q108" s="415"/>
      <c r="R108" s="415"/>
      <c r="S108" s="399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98">
        <v>4607091385304</v>
      </c>
      <c r="E109" s="399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7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5"/>
      <c r="Q109" s="415"/>
      <c r="R109" s="415"/>
      <c r="S109" s="399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98">
        <v>4607091386264</v>
      </c>
      <c r="E110" s="399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4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5"/>
      <c r="Q110" s="415"/>
      <c r="R110" s="415"/>
      <c r="S110" s="399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98">
        <v>4680115882584</v>
      </c>
      <c r="E111" s="399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5"/>
      <c r="Q111" s="415"/>
      <c r="R111" s="415"/>
      <c r="S111" s="399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8">
        <v>4680115882584</v>
      </c>
      <c r="E112" s="399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5"/>
      <c r="Q112" s="415"/>
      <c r="R112" s="415"/>
      <c r="S112" s="399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8">
        <v>4607091385731</v>
      </c>
      <c r="E113" s="399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5"/>
      <c r="Q113" s="415"/>
      <c r="R113" s="415"/>
      <c r="S113" s="399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98">
        <v>4680115880214</v>
      </c>
      <c r="E114" s="399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5"/>
      <c r="Q114" s="415"/>
      <c r="R114" s="415"/>
      <c r="S114" s="399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398">
        <v>4680115880894</v>
      </c>
      <c r="E115" s="399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6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5"/>
      <c r="Q115" s="415"/>
      <c r="R115" s="415"/>
      <c r="S115" s="399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98">
        <v>4680115885233</v>
      </c>
      <c r="E116" s="399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46" t="s">
        <v>201</v>
      </c>
      <c r="P116" s="415"/>
      <c r="Q116" s="415"/>
      <c r="R116" s="415"/>
      <c r="S116" s="399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98">
        <v>4680115884915</v>
      </c>
      <c r="E117" s="399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482" t="s">
        <v>204</v>
      </c>
      <c r="P117" s="415"/>
      <c r="Q117" s="415"/>
      <c r="R117" s="415"/>
      <c r="S117" s="399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98">
        <v>4607091385427</v>
      </c>
      <c r="E118" s="399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5"/>
      <c r="Q118" s="415"/>
      <c r="R118" s="415"/>
      <c r="S118" s="399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98">
        <v>4680115882645</v>
      </c>
      <c r="E119" s="399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3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5"/>
      <c r="Q119" s="415"/>
      <c r="R119" s="415"/>
      <c r="S119" s="399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98">
        <v>4680115884311</v>
      </c>
      <c r="E120" s="399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697" t="s">
        <v>211</v>
      </c>
      <c r="P120" s="415"/>
      <c r="Q120" s="415"/>
      <c r="R120" s="415"/>
      <c r="S120" s="399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98">
        <v>4680115884403</v>
      </c>
      <c r="E121" s="399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6" t="s">
        <v>214</v>
      </c>
      <c r="P121" s="415"/>
      <c r="Q121" s="415"/>
      <c r="R121" s="415"/>
      <c r="S121" s="399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1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3"/>
      <c r="O122" s="407" t="s">
        <v>70</v>
      </c>
      <c r="P122" s="408"/>
      <c r="Q122" s="408"/>
      <c r="R122" s="408"/>
      <c r="S122" s="408"/>
      <c r="T122" s="408"/>
      <c r="U122" s="409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388"/>
      <c r="AA122" s="388"/>
    </row>
    <row r="123" spans="1:67" x14ac:dyDescent="0.2">
      <c r="A123" s="392"/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3"/>
      <c r="O123" s="407" t="s">
        <v>70</v>
      </c>
      <c r="P123" s="408"/>
      <c r="Q123" s="408"/>
      <c r="R123" s="408"/>
      <c r="S123" s="408"/>
      <c r="T123" s="408"/>
      <c r="U123" s="409"/>
      <c r="V123" s="37" t="s">
        <v>66</v>
      </c>
      <c r="W123" s="387">
        <f>IFERROR(SUM(W107:W121),"0")</f>
        <v>0</v>
      </c>
      <c r="X123" s="387">
        <f>IFERROR(SUM(X107:X121),"0")</f>
        <v>0</v>
      </c>
      <c r="Y123" s="37"/>
      <c r="Z123" s="388"/>
      <c r="AA123" s="388"/>
    </row>
    <row r="124" spans="1:67" ht="14.25" customHeight="1" x14ac:dyDescent="0.25">
      <c r="A124" s="406" t="s">
        <v>215</v>
      </c>
      <c r="B124" s="392"/>
      <c r="C124" s="392"/>
      <c r="D124" s="392"/>
      <c r="E124" s="392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  <c r="X124" s="392"/>
      <c r="Y124" s="392"/>
      <c r="Z124" s="378"/>
      <c r="AA124" s="378"/>
    </row>
    <row r="125" spans="1:67" ht="27" customHeight="1" x14ac:dyDescent="0.25">
      <c r="A125" s="54" t="s">
        <v>216</v>
      </c>
      <c r="B125" s="54" t="s">
        <v>217</v>
      </c>
      <c r="C125" s="31">
        <v>4301060366</v>
      </c>
      <c r="D125" s="398">
        <v>4680115881532</v>
      </c>
      <c r="E125" s="399"/>
      <c r="F125" s="384">
        <v>1.3</v>
      </c>
      <c r="G125" s="32">
        <v>6</v>
      </c>
      <c r="H125" s="384">
        <v>7.8</v>
      </c>
      <c r="I125" s="384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415"/>
      <c r="Q125" s="415"/>
      <c r="R125" s="415"/>
      <c r="S125" s="399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4301060371</v>
      </c>
      <c r="D126" s="398">
        <v>4680115881532</v>
      </c>
      <c r="E126" s="399"/>
      <c r="F126" s="384">
        <v>1.4</v>
      </c>
      <c r="G126" s="32">
        <v>6</v>
      </c>
      <c r="H126" s="384">
        <v>8.4</v>
      </c>
      <c r="I126" s="384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15"/>
      <c r="Q126" s="415"/>
      <c r="R126" s="415"/>
      <c r="S126" s="399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98">
        <v>4680115882652</v>
      </c>
      <c r="E127" s="399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15"/>
      <c r="Q127" s="415"/>
      <c r="R127" s="415"/>
      <c r="S127" s="399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98">
        <v>4680115880238</v>
      </c>
      <c r="E128" s="399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15"/>
      <c r="Q128" s="415"/>
      <c r="R128" s="415"/>
      <c r="S128" s="399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98">
        <v>4680115881464</v>
      </c>
      <c r="E129" s="399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6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15"/>
      <c r="Q129" s="415"/>
      <c r="R129" s="415"/>
      <c r="S129" s="399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1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3"/>
      <c r="O130" s="407" t="s">
        <v>70</v>
      </c>
      <c r="P130" s="408"/>
      <c r="Q130" s="408"/>
      <c r="R130" s="408"/>
      <c r="S130" s="408"/>
      <c r="T130" s="408"/>
      <c r="U130" s="409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3"/>
      <c r="O131" s="407" t="s">
        <v>70</v>
      </c>
      <c r="P131" s="408"/>
      <c r="Q131" s="408"/>
      <c r="R131" s="408"/>
      <c r="S131" s="408"/>
      <c r="T131" s="408"/>
      <c r="U131" s="409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customHeight="1" x14ac:dyDescent="0.25">
      <c r="A132" s="419" t="s">
        <v>225</v>
      </c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392"/>
      <c r="P132" s="392"/>
      <c r="Q132" s="392"/>
      <c r="R132" s="392"/>
      <c r="S132" s="392"/>
      <c r="T132" s="392"/>
      <c r="U132" s="392"/>
      <c r="V132" s="392"/>
      <c r="W132" s="392"/>
      <c r="X132" s="392"/>
      <c r="Y132" s="392"/>
      <c r="Z132" s="379"/>
      <c r="AA132" s="379"/>
    </row>
    <row r="133" spans="1:67" ht="14.25" customHeight="1" x14ac:dyDescent="0.25">
      <c r="A133" s="406" t="s">
        <v>72</v>
      </c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98">
        <v>4607091385168</v>
      </c>
      <c r="E134" s="399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15"/>
      <c r="Q134" s="415"/>
      <c r="R134" s="415"/>
      <c r="S134" s="399"/>
      <c r="T134" s="34"/>
      <c r="U134" s="34"/>
      <c r="V134" s="35" t="s">
        <v>66</v>
      </c>
      <c r="W134" s="385">
        <v>30</v>
      </c>
      <c r="X134" s="386">
        <f>IFERROR(IF(W134="",0,CEILING((W134/$H134),1)*$H134),"")</f>
        <v>33.6</v>
      </c>
      <c r="Y134" s="36">
        <f>IFERROR(IF(X134=0,"",ROUNDUP(X134/H134,0)*0.02175),"")</f>
        <v>8.6999999999999994E-2</v>
      </c>
      <c r="Z134" s="56"/>
      <c r="AA134" s="57"/>
      <c r="AE134" s="64"/>
      <c r="BB134" s="136" t="s">
        <v>1</v>
      </c>
      <c r="BL134" s="64">
        <f>IFERROR(W134*I134/H134,"0")</f>
        <v>31.992857142857144</v>
      </c>
      <c r="BM134" s="64">
        <f>IFERROR(X134*I134/H134,"0")</f>
        <v>35.832000000000001</v>
      </c>
      <c r="BN134" s="64">
        <f>IFERROR(1/J134*(W134/H134),"0")</f>
        <v>6.377551020408162E-2</v>
      </c>
      <c r="BO134" s="64">
        <f>IFERROR(1/J134*(X134/H134),"0")</f>
        <v>7.1428571428571425E-2</v>
      </c>
    </row>
    <row r="135" spans="1:67" ht="27" customHeight="1" x14ac:dyDescent="0.25">
      <c r="A135" s="54" t="s">
        <v>226</v>
      </c>
      <c r="B135" s="54" t="s">
        <v>228</v>
      </c>
      <c r="C135" s="31">
        <v>4301051360</v>
      </c>
      <c r="D135" s="398">
        <v>4607091385168</v>
      </c>
      <c r="E135" s="399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4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5"/>
      <c r="Q135" s="415"/>
      <c r="R135" s="415"/>
      <c r="S135" s="399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98">
        <v>4607091383256</v>
      </c>
      <c r="E136" s="399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15"/>
      <c r="Q136" s="415"/>
      <c r="R136" s="415"/>
      <c r="S136" s="399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8">
        <v>4607091385748</v>
      </c>
      <c r="E137" s="399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76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15"/>
      <c r="Q137" s="415"/>
      <c r="R137" s="415"/>
      <c r="S137" s="399"/>
      <c r="T137" s="34"/>
      <c r="U137" s="34"/>
      <c r="V137" s="35" t="s">
        <v>66</v>
      </c>
      <c r="W137" s="385">
        <v>0</v>
      </c>
      <c r="X137" s="38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4301051738</v>
      </c>
      <c r="D138" s="398">
        <v>4680115884533</v>
      </c>
      <c r="E138" s="399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15"/>
      <c r="Q138" s="415"/>
      <c r="R138" s="415"/>
      <c r="S138" s="399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1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3"/>
      <c r="O139" s="407" t="s">
        <v>70</v>
      </c>
      <c r="P139" s="408"/>
      <c r="Q139" s="408"/>
      <c r="R139" s="408"/>
      <c r="S139" s="408"/>
      <c r="T139" s="408"/>
      <c r="U139" s="409"/>
      <c r="V139" s="37" t="s">
        <v>71</v>
      </c>
      <c r="W139" s="387">
        <f>IFERROR(W134/H134,"0")+IFERROR(W135/H135,"0")+IFERROR(W136/H136,"0")+IFERROR(W137/H137,"0")+IFERROR(W138/H138,"0")</f>
        <v>3.5714285714285712</v>
      </c>
      <c r="X139" s="387">
        <f>IFERROR(X134/H134,"0")+IFERROR(X135/H135,"0")+IFERROR(X136/H136,"0")+IFERROR(X137/H137,"0")+IFERROR(X138/H138,"0")</f>
        <v>4</v>
      </c>
      <c r="Y139" s="387">
        <f>IFERROR(IF(Y134="",0,Y134),"0")+IFERROR(IF(Y135="",0,Y135),"0")+IFERROR(IF(Y136="",0,Y136),"0")+IFERROR(IF(Y137="",0,Y137),"0")+IFERROR(IF(Y138="",0,Y138),"0")</f>
        <v>8.6999999999999994E-2</v>
      </c>
      <c r="Z139" s="388"/>
      <c r="AA139" s="388"/>
    </row>
    <row r="140" spans="1:67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3"/>
      <c r="O140" s="407" t="s">
        <v>70</v>
      </c>
      <c r="P140" s="408"/>
      <c r="Q140" s="408"/>
      <c r="R140" s="408"/>
      <c r="S140" s="408"/>
      <c r="T140" s="408"/>
      <c r="U140" s="409"/>
      <c r="V140" s="37" t="s">
        <v>66</v>
      </c>
      <c r="W140" s="387">
        <f>IFERROR(SUM(W134:W138),"0")</f>
        <v>30</v>
      </c>
      <c r="X140" s="387">
        <f>IFERROR(SUM(X134:X138),"0")</f>
        <v>33.6</v>
      </c>
      <c r="Y140" s="37"/>
      <c r="Z140" s="388"/>
      <c r="AA140" s="388"/>
    </row>
    <row r="141" spans="1:67" ht="27.75" customHeight="1" x14ac:dyDescent="0.2">
      <c r="A141" s="560" t="s">
        <v>235</v>
      </c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1"/>
      <c r="P141" s="561"/>
      <c r="Q141" s="561"/>
      <c r="R141" s="561"/>
      <c r="S141" s="561"/>
      <c r="T141" s="561"/>
      <c r="U141" s="561"/>
      <c r="V141" s="561"/>
      <c r="W141" s="561"/>
      <c r="X141" s="561"/>
      <c r="Y141" s="561"/>
      <c r="Z141" s="48"/>
      <c r="AA141" s="48"/>
    </row>
    <row r="142" spans="1:67" ht="16.5" customHeight="1" x14ac:dyDescent="0.25">
      <c r="A142" s="419" t="s">
        <v>236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79"/>
      <c r="AA142" s="379"/>
    </row>
    <row r="143" spans="1:67" ht="14.25" customHeight="1" x14ac:dyDescent="0.25">
      <c r="A143" s="406" t="s">
        <v>113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78"/>
      <c r="AA143" s="378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98">
        <v>4607091383423</v>
      </c>
      <c r="E144" s="399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7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15"/>
      <c r="Q144" s="415"/>
      <c r="R144" s="415"/>
      <c r="S144" s="399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98">
        <v>4680115885707</v>
      </c>
      <c r="E145" s="399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696" t="s">
        <v>241</v>
      </c>
      <c r="P145" s="415"/>
      <c r="Q145" s="415"/>
      <c r="R145" s="415"/>
      <c r="S145" s="399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98">
        <v>4680115885660</v>
      </c>
      <c r="E146" s="399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42" t="s">
        <v>244</v>
      </c>
      <c r="P146" s="415"/>
      <c r="Q146" s="415"/>
      <c r="R146" s="415"/>
      <c r="S146" s="399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98">
        <v>4680115885691</v>
      </c>
      <c r="E147" s="399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703" t="s">
        <v>247</v>
      </c>
      <c r="P147" s="415"/>
      <c r="Q147" s="415"/>
      <c r="R147" s="415"/>
      <c r="S147" s="399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1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3"/>
      <c r="O148" s="407" t="s">
        <v>70</v>
      </c>
      <c r="P148" s="408"/>
      <c r="Q148" s="408"/>
      <c r="R148" s="408"/>
      <c r="S148" s="408"/>
      <c r="T148" s="408"/>
      <c r="U148" s="409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x14ac:dyDescent="0.2">
      <c r="A149" s="392"/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3"/>
      <c r="O149" s="407" t="s">
        <v>70</v>
      </c>
      <c r="P149" s="408"/>
      <c r="Q149" s="408"/>
      <c r="R149" s="408"/>
      <c r="S149" s="408"/>
      <c r="T149" s="408"/>
      <c r="U149" s="409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customHeight="1" x14ac:dyDescent="0.25">
      <c r="A150" s="419" t="s">
        <v>248</v>
      </c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  <c r="Z150" s="379"/>
      <c r="AA150" s="379"/>
    </row>
    <row r="151" spans="1:67" ht="14.25" customHeight="1" x14ac:dyDescent="0.25">
      <c r="A151" s="406" t="s">
        <v>61</v>
      </c>
      <c r="B151" s="392"/>
      <c r="C151" s="392"/>
      <c r="D151" s="392"/>
      <c r="E151" s="392"/>
      <c r="F151" s="392"/>
      <c r="G151" s="392"/>
      <c r="H151" s="392"/>
      <c r="I151" s="392"/>
      <c r="J151" s="392"/>
      <c r="K151" s="392"/>
      <c r="L151" s="392"/>
      <c r="M151" s="392"/>
      <c r="N151" s="392"/>
      <c r="O151" s="392"/>
      <c r="P151" s="392"/>
      <c r="Q151" s="392"/>
      <c r="R151" s="392"/>
      <c r="S151" s="392"/>
      <c r="T151" s="392"/>
      <c r="U151" s="392"/>
      <c r="V151" s="392"/>
      <c r="W151" s="392"/>
      <c r="X151" s="392"/>
      <c r="Y151" s="392"/>
      <c r="Z151" s="378"/>
      <c r="AA151" s="378"/>
    </row>
    <row r="152" spans="1:67" ht="27" customHeight="1" x14ac:dyDescent="0.25">
      <c r="A152" s="54" t="s">
        <v>249</v>
      </c>
      <c r="B152" s="54" t="s">
        <v>250</v>
      </c>
      <c r="C152" s="31">
        <v>4301031191</v>
      </c>
      <c r="D152" s="398">
        <v>4680115880993</v>
      </c>
      <c r="E152" s="399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15"/>
      <c r="Q152" s="415"/>
      <c r="R152" s="415"/>
      <c r="S152" s="399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98">
        <v>4680115881761</v>
      </c>
      <c r="E153" s="399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15"/>
      <c r="Q153" s="415"/>
      <c r="R153" s="415"/>
      <c r="S153" s="399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4301031201</v>
      </c>
      <c r="D154" s="398">
        <v>4680115881563</v>
      </c>
      <c r="E154" s="399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15"/>
      <c r="Q154" s="415"/>
      <c r="R154" s="415"/>
      <c r="S154" s="399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98">
        <v>4680115880986</v>
      </c>
      <c r="E155" s="399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15"/>
      <c r="Q155" s="415"/>
      <c r="R155" s="415"/>
      <c r="S155" s="399"/>
      <c r="T155" s="34"/>
      <c r="U155" s="34"/>
      <c r="V155" s="35" t="s">
        <v>66</v>
      </c>
      <c r="W155" s="385">
        <v>0</v>
      </c>
      <c r="X155" s="386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98">
        <v>4680115881785</v>
      </c>
      <c r="E156" s="399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15"/>
      <c r="Q156" s="415"/>
      <c r="R156" s="415"/>
      <c r="S156" s="399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98">
        <v>4680115881679</v>
      </c>
      <c r="E157" s="399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15"/>
      <c r="Q157" s="415"/>
      <c r="R157" s="415"/>
      <c r="S157" s="399"/>
      <c r="T157" s="34"/>
      <c r="U157" s="34"/>
      <c r="V157" s="35" t="s">
        <v>66</v>
      </c>
      <c r="W157" s="385">
        <v>0</v>
      </c>
      <c r="X157" s="386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4301031158</v>
      </c>
      <c r="D158" s="398">
        <v>4680115880191</v>
      </c>
      <c r="E158" s="399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15"/>
      <c r="Q158" s="415"/>
      <c r="R158" s="415"/>
      <c r="S158" s="399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customHeight="1" x14ac:dyDescent="0.25">
      <c r="A159" s="54" t="s">
        <v>263</v>
      </c>
      <c r="B159" s="54" t="s">
        <v>264</v>
      </c>
      <c r="C159" s="31">
        <v>4301031245</v>
      </c>
      <c r="D159" s="398">
        <v>4680115883963</v>
      </c>
      <c r="E159" s="399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15"/>
      <c r="Q159" s="415"/>
      <c r="R159" s="415"/>
      <c r="S159" s="399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3"/>
      <c r="O160" s="407" t="s">
        <v>70</v>
      </c>
      <c r="P160" s="408"/>
      <c r="Q160" s="408"/>
      <c r="R160" s="408"/>
      <c r="S160" s="408"/>
      <c r="T160" s="408"/>
      <c r="U160" s="409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0</v>
      </c>
      <c r="X160" s="387">
        <f>IFERROR(X152/H152,"0")+IFERROR(X153/H153,"0")+IFERROR(X154/H154,"0")+IFERROR(X155/H155,"0")+IFERROR(X156/H156,"0")+IFERROR(X157/H157,"0")+IFERROR(X158/H158,"0")+IFERROR(X159/H159,"0")</f>
        <v>0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8"/>
      <c r="AA160" s="388"/>
    </row>
    <row r="161" spans="1:67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3"/>
      <c r="O161" s="407" t="s">
        <v>70</v>
      </c>
      <c r="P161" s="408"/>
      <c r="Q161" s="408"/>
      <c r="R161" s="408"/>
      <c r="S161" s="408"/>
      <c r="T161" s="408"/>
      <c r="U161" s="409"/>
      <c r="V161" s="37" t="s">
        <v>66</v>
      </c>
      <c r="W161" s="387">
        <f>IFERROR(SUM(W152:W159),"0")</f>
        <v>0</v>
      </c>
      <c r="X161" s="387">
        <f>IFERROR(SUM(X152:X159),"0")</f>
        <v>0</v>
      </c>
      <c r="Y161" s="37"/>
      <c r="Z161" s="388"/>
      <c r="AA161" s="388"/>
    </row>
    <row r="162" spans="1:67" ht="16.5" customHeight="1" x14ac:dyDescent="0.25">
      <c r="A162" s="419" t="s">
        <v>265</v>
      </c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2"/>
      <c r="U162" s="392"/>
      <c r="V162" s="392"/>
      <c r="W162" s="392"/>
      <c r="X162" s="392"/>
      <c r="Y162" s="392"/>
      <c r="Z162" s="379"/>
      <c r="AA162" s="379"/>
    </row>
    <row r="163" spans="1:67" ht="14.25" customHeight="1" x14ac:dyDescent="0.25">
      <c r="A163" s="406" t="s">
        <v>113</v>
      </c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392"/>
      <c r="P163" s="392"/>
      <c r="Q163" s="392"/>
      <c r="R163" s="392"/>
      <c r="S163" s="392"/>
      <c r="T163" s="392"/>
      <c r="U163" s="392"/>
      <c r="V163" s="392"/>
      <c r="W163" s="392"/>
      <c r="X163" s="392"/>
      <c r="Y163" s="392"/>
      <c r="Z163" s="378"/>
      <c r="AA163" s="378"/>
    </row>
    <row r="164" spans="1:67" ht="16.5" customHeight="1" x14ac:dyDescent="0.25">
      <c r="A164" s="54" t="s">
        <v>266</v>
      </c>
      <c r="B164" s="54" t="s">
        <v>267</v>
      </c>
      <c r="C164" s="31">
        <v>4301011450</v>
      </c>
      <c r="D164" s="398">
        <v>4680115881402</v>
      </c>
      <c r="E164" s="399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15"/>
      <c r="Q164" s="415"/>
      <c r="R164" s="415"/>
      <c r="S164" s="399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268</v>
      </c>
      <c r="B165" s="54" t="s">
        <v>269</v>
      </c>
      <c r="C165" s="31">
        <v>4301011454</v>
      </c>
      <c r="D165" s="398">
        <v>4680115881396</v>
      </c>
      <c r="E165" s="399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15"/>
      <c r="Q165" s="415"/>
      <c r="R165" s="415"/>
      <c r="S165" s="399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1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3"/>
      <c r="O166" s="407" t="s">
        <v>70</v>
      </c>
      <c r="P166" s="408"/>
      <c r="Q166" s="408"/>
      <c r="R166" s="408"/>
      <c r="S166" s="408"/>
      <c r="T166" s="408"/>
      <c r="U166" s="409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3"/>
      <c r="O167" s="407" t="s">
        <v>70</v>
      </c>
      <c r="P167" s="408"/>
      <c r="Q167" s="408"/>
      <c r="R167" s="408"/>
      <c r="S167" s="408"/>
      <c r="T167" s="408"/>
      <c r="U167" s="409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customHeight="1" x14ac:dyDescent="0.25">
      <c r="A168" s="406" t="s">
        <v>105</v>
      </c>
      <c r="B168" s="392"/>
      <c r="C168" s="392"/>
      <c r="D168" s="392"/>
      <c r="E168" s="392"/>
      <c r="F168" s="392"/>
      <c r="G168" s="392"/>
      <c r="H168" s="392"/>
      <c r="I168" s="392"/>
      <c r="J168" s="392"/>
      <c r="K168" s="392"/>
      <c r="L168" s="392"/>
      <c r="M168" s="392"/>
      <c r="N168" s="392"/>
      <c r="O168" s="392"/>
      <c r="P168" s="392"/>
      <c r="Q168" s="392"/>
      <c r="R168" s="392"/>
      <c r="S168" s="392"/>
      <c r="T168" s="392"/>
      <c r="U168" s="392"/>
      <c r="V168" s="392"/>
      <c r="W168" s="392"/>
      <c r="X168" s="392"/>
      <c r="Y168" s="392"/>
      <c r="Z168" s="378"/>
      <c r="AA168" s="378"/>
    </row>
    <row r="169" spans="1:67" ht="16.5" customHeight="1" x14ac:dyDescent="0.25">
      <c r="A169" s="54" t="s">
        <v>270</v>
      </c>
      <c r="B169" s="54" t="s">
        <v>271</v>
      </c>
      <c r="C169" s="31">
        <v>4301020262</v>
      </c>
      <c r="D169" s="398">
        <v>4680115882935</v>
      </c>
      <c r="E169" s="399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15"/>
      <c r="Q169" s="415"/>
      <c r="R169" s="415"/>
      <c r="S169" s="399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272</v>
      </c>
      <c r="B170" s="54" t="s">
        <v>273</v>
      </c>
      <c r="C170" s="31">
        <v>4301020220</v>
      </c>
      <c r="D170" s="398">
        <v>4680115880764</v>
      </c>
      <c r="E170" s="399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15"/>
      <c r="Q170" s="415"/>
      <c r="R170" s="415"/>
      <c r="S170" s="399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1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3"/>
      <c r="O171" s="407" t="s">
        <v>70</v>
      </c>
      <c r="P171" s="408"/>
      <c r="Q171" s="408"/>
      <c r="R171" s="408"/>
      <c r="S171" s="408"/>
      <c r="T171" s="408"/>
      <c r="U171" s="409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3"/>
      <c r="O172" s="407" t="s">
        <v>70</v>
      </c>
      <c r="P172" s="408"/>
      <c r="Q172" s="408"/>
      <c r="R172" s="408"/>
      <c r="S172" s="408"/>
      <c r="T172" s="408"/>
      <c r="U172" s="409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customHeight="1" x14ac:dyDescent="0.25">
      <c r="A173" s="406" t="s">
        <v>61</v>
      </c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98">
        <v>4680115882683</v>
      </c>
      <c r="E174" s="399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15"/>
      <c r="Q174" s="415"/>
      <c r="R174" s="415"/>
      <c r="S174" s="399"/>
      <c r="T174" s="34"/>
      <c r="U174" s="34"/>
      <c r="V174" s="35" t="s">
        <v>66</v>
      </c>
      <c r="W174" s="385">
        <v>0</v>
      </c>
      <c r="X174" s="386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276</v>
      </c>
      <c r="B175" s="54" t="s">
        <v>277</v>
      </c>
      <c r="C175" s="31">
        <v>4301031230</v>
      </c>
      <c r="D175" s="398">
        <v>4680115882690</v>
      </c>
      <c r="E175" s="399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15"/>
      <c r="Q175" s="415"/>
      <c r="R175" s="415"/>
      <c r="S175" s="399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98">
        <v>4680115882669</v>
      </c>
      <c r="E176" s="399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15"/>
      <c r="Q176" s="415"/>
      <c r="R176" s="415"/>
      <c r="S176" s="399"/>
      <c r="T176" s="34"/>
      <c r="U176" s="34"/>
      <c r="V176" s="35" t="s">
        <v>66</v>
      </c>
      <c r="W176" s="385">
        <v>0</v>
      </c>
      <c r="X176" s="386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280</v>
      </c>
      <c r="B177" s="54" t="s">
        <v>281</v>
      </c>
      <c r="C177" s="31">
        <v>4301031221</v>
      </c>
      <c r="D177" s="398">
        <v>4680115882676</v>
      </c>
      <c r="E177" s="399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15"/>
      <c r="Q177" s="415"/>
      <c r="R177" s="415"/>
      <c r="S177" s="399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4301031223</v>
      </c>
      <c r="D178" s="398">
        <v>4680115884014</v>
      </c>
      <c r="E178" s="399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15"/>
      <c r="Q178" s="415"/>
      <c r="R178" s="415"/>
      <c r="S178" s="399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4301031222</v>
      </c>
      <c r="D179" s="398">
        <v>4680115884007</v>
      </c>
      <c r="E179" s="399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15"/>
      <c r="Q179" s="415"/>
      <c r="R179" s="415"/>
      <c r="S179" s="399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4301031229</v>
      </c>
      <c r="D180" s="398">
        <v>4680115884038</v>
      </c>
      <c r="E180" s="399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15"/>
      <c r="Q180" s="415"/>
      <c r="R180" s="415"/>
      <c r="S180" s="399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4301031225</v>
      </c>
      <c r="D181" s="398">
        <v>4680115884021</v>
      </c>
      <c r="E181" s="399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15"/>
      <c r="Q181" s="415"/>
      <c r="R181" s="415"/>
      <c r="S181" s="399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3"/>
      <c r="O182" s="407" t="s">
        <v>70</v>
      </c>
      <c r="P182" s="408"/>
      <c r="Q182" s="408"/>
      <c r="R182" s="408"/>
      <c r="S182" s="408"/>
      <c r="T182" s="408"/>
      <c r="U182" s="409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0</v>
      </c>
      <c r="X182" s="387">
        <f>IFERROR(X174/H174,"0")+IFERROR(X175/H175,"0")+IFERROR(X176/H176,"0")+IFERROR(X177/H177,"0")+IFERROR(X178/H178,"0")+IFERROR(X179/H179,"0")+IFERROR(X180/H180,"0")+IFERROR(X181/H181,"0")</f>
        <v>0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8"/>
      <c r="AA182" s="388"/>
    </row>
    <row r="183" spans="1:67" x14ac:dyDescent="0.2">
      <c r="A183" s="392"/>
      <c r="B183" s="392"/>
      <c r="C183" s="392"/>
      <c r="D183" s="392"/>
      <c r="E183" s="392"/>
      <c r="F183" s="392"/>
      <c r="G183" s="392"/>
      <c r="H183" s="392"/>
      <c r="I183" s="392"/>
      <c r="J183" s="392"/>
      <c r="K183" s="392"/>
      <c r="L183" s="392"/>
      <c r="M183" s="392"/>
      <c r="N183" s="393"/>
      <c r="O183" s="407" t="s">
        <v>70</v>
      </c>
      <c r="P183" s="408"/>
      <c r="Q183" s="408"/>
      <c r="R183" s="408"/>
      <c r="S183" s="408"/>
      <c r="T183" s="408"/>
      <c r="U183" s="409"/>
      <c r="V183" s="37" t="s">
        <v>66</v>
      </c>
      <c r="W183" s="387">
        <f>IFERROR(SUM(W174:W181),"0")</f>
        <v>0</v>
      </c>
      <c r="X183" s="387">
        <f>IFERROR(SUM(X174:X181),"0")</f>
        <v>0</v>
      </c>
      <c r="Y183" s="37"/>
      <c r="Z183" s="388"/>
      <c r="AA183" s="388"/>
    </row>
    <row r="184" spans="1:67" ht="14.25" customHeight="1" x14ac:dyDescent="0.25">
      <c r="A184" s="406" t="s">
        <v>72</v>
      </c>
      <c r="B184" s="392"/>
      <c r="C184" s="392"/>
      <c r="D184" s="392"/>
      <c r="E184" s="392"/>
      <c r="F184" s="392"/>
      <c r="G184" s="392"/>
      <c r="H184" s="392"/>
      <c r="I184" s="392"/>
      <c r="J184" s="392"/>
      <c r="K184" s="392"/>
      <c r="L184" s="392"/>
      <c r="M184" s="392"/>
      <c r="N184" s="392"/>
      <c r="O184" s="392"/>
      <c r="P184" s="392"/>
      <c r="Q184" s="392"/>
      <c r="R184" s="392"/>
      <c r="S184" s="392"/>
      <c r="T184" s="392"/>
      <c r="U184" s="392"/>
      <c r="V184" s="392"/>
      <c r="W184" s="392"/>
      <c r="X184" s="392"/>
      <c r="Y184" s="392"/>
      <c r="Z184" s="378"/>
      <c r="AA184" s="378"/>
    </row>
    <row r="185" spans="1:67" ht="27" customHeight="1" x14ac:dyDescent="0.25">
      <c r="A185" s="54" t="s">
        <v>290</v>
      </c>
      <c r="B185" s="54" t="s">
        <v>291</v>
      </c>
      <c r="C185" s="31">
        <v>4301051409</v>
      </c>
      <c r="D185" s="398">
        <v>4680115881556</v>
      </c>
      <c r="E185" s="399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4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15"/>
      <c r="Q185" s="415"/>
      <c r="R185" s="415"/>
      <c r="S185" s="399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4301051408</v>
      </c>
      <c r="D186" s="398">
        <v>4680115881594</v>
      </c>
      <c r="E186" s="399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15"/>
      <c r="Q186" s="415"/>
      <c r="R186" s="415"/>
      <c r="S186" s="399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294</v>
      </c>
      <c r="B187" s="54" t="s">
        <v>295</v>
      </c>
      <c r="C187" s="31">
        <v>4301051505</v>
      </c>
      <c r="D187" s="398">
        <v>4680115881587</v>
      </c>
      <c r="E187" s="399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5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415"/>
      <c r="Q187" s="415"/>
      <c r="R187" s="415"/>
      <c r="S187" s="399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296</v>
      </c>
      <c r="B188" s="54" t="s">
        <v>297</v>
      </c>
      <c r="C188" s="31">
        <v>4301051754</v>
      </c>
      <c r="D188" s="398">
        <v>4680115880962</v>
      </c>
      <c r="E188" s="399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25" t="s">
        <v>298</v>
      </c>
      <c r="P188" s="415"/>
      <c r="Q188" s="415"/>
      <c r="R188" s="415"/>
      <c r="S188" s="399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299</v>
      </c>
      <c r="B189" s="54" t="s">
        <v>300</v>
      </c>
      <c r="C189" s="31">
        <v>4301051411</v>
      </c>
      <c r="D189" s="398">
        <v>4680115881617</v>
      </c>
      <c r="E189" s="399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15"/>
      <c r="Q189" s="415"/>
      <c r="R189" s="415"/>
      <c r="S189" s="399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98">
        <v>4680115880573</v>
      </c>
      <c r="E190" s="399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81" t="s">
        <v>303</v>
      </c>
      <c r="P190" s="415"/>
      <c r="Q190" s="415"/>
      <c r="R190" s="415"/>
      <c r="S190" s="399"/>
      <c r="T190" s="34"/>
      <c r="U190" s="34"/>
      <c r="V190" s="35" t="s">
        <v>66</v>
      </c>
      <c r="W190" s="385">
        <v>0</v>
      </c>
      <c r="X190" s="386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8">
        <v>4680115881228</v>
      </c>
      <c r="E191" s="399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6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15"/>
      <c r="Q191" s="415"/>
      <c r="R191" s="415"/>
      <c r="S191" s="399"/>
      <c r="T191" s="34"/>
      <c r="U191" s="34"/>
      <c r="V191" s="35" t="s">
        <v>66</v>
      </c>
      <c r="W191" s="385">
        <v>0</v>
      </c>
      <c r="X191" s="386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98">
        <v>4680115881037</v>
      </c>
      <c r="E192" s="399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67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15"/>
      <c r="Q192" s="415"/>
      <c r="R192" s="415"/>
      <c r="S192" s="399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8">
        <v>4680115881211</v>
      </c>
      <c r="E193" s="399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15"/>
      <c r="Q193" s="415"/>
      <c r="R193" s="415"/>
      <c r="S193" s="399"/>
      <c r="T193" s="34"/>
      <c r="U193" s="34"/>
      <c r="V193" s="35" t="s">
        <v>66</v>
      </c>
      <c r="W193" s="385">
        <v>0</v>
      </c>
      <c r="X193" s="386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98">
        <v>4680115881020</v>
      </c>
      <c r="E194" s="399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15"/>
      <c r="Q194" s="415"/>
      <c r="R194" s="415"/>
      <c r="S194" s="399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8">
        <v>4680115882195</v>
      </c>
      <c r="E195" s="399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15"/>
      <c r="Q195" s="415"/>
      <c r="R195" s="415"/>
      <c r="S195" s="399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4301051752</v>
      </c>
      <c r="D196" s="398">
        <v>4680115882607</v>
      </c>
      <c r="E196" s="399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56" t="s">
        <v>316</v>
      </c>
      <c r="P196" s="415"/>
      <c r="Q196" s="415"/>
      <c r="R196" s="415"/>
      <c r="S196" s="399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98">
        <v>4680115880092</v>
      </c>
      <c r="E197" s="399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5" t="s">
        <v>319</v>
      </c>
      <c r="P197" s="415"/>
      <c r="Q197" s="415"/>
      <c r="R197" s="415"/>
      <c r="S197" s="399"/>
      <c r="T197" s="34"/>
      <c r="U197" s="34"/>
      <c r="V197" s="35" t="s">
        <v>66</v>
      </c>
      <c r="W197" s="385">
        <v>0</v>
      </c>
      <c r="X197" s="386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320</v>
      </c>
      <c r="B198" s="54" t="s">
        <v>321</v>
      </c>
      <c r="C198" s="31">
        <v>4301051631</v>
      </c>
      <c r="D198" s="398">
        <v>4680115880221</v>
      </c>
      <c r="E198" s="399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0" t="s">
        <v>322</v>
      </c>
      <c r="P198" s="415"/>
      <c r="Q198" s="415"/>
      <c r="R198" s="415"/>
      <c r="S198" s="399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323</v>
      </c>
      <c r="B199" s="54" t="s">
        <v>324</v>
      </c>
      <c r="C199" s="31">
        <v>4301051749</v>
      </c>
      <c r="D199" s="398">
        <v>4680115882942</v>
      </c>
      <c r="E199" s="399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14" t="s">
        <v>325</v>
      </c>
      <c r="P199" s="415"/>
      <c r="Q199" s="415"/>
      <c r="R199" s="415"/>
      <c r="S199" s="399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98">
        <v>4680115880504</v>
      </c>
      <c r="E200" s="399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77" t="s">
        <v>328</v>
      </c>
      <c r="P200" s="415"/>
      <c r="Q200" s="415"/>
      <c r="R200" s="415"/>
      <c r="S200" s="399"/>
      <c r="T200" s="34"/>
      <c r="U200" s="34"/>
      <c r="V200" s="35" t="s">
        <v>66</v>
      </c>
      <c r="W200" s="385">
        <v>0</v>
      </c>
      <c r="X200" s="386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98">
        <v>4680115882164</v>
      </c>
      <c r="E201" s="399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15"/>
      <c r="Q201" s="415"/>
      <c r="R201" s="415"/>
      <c r="S201" s="399"/>
      <c r="T201" s="34"/>
      <c r="U201" s="34"/>
      <c r="V201" s="35" t="s">
        <v>66</v>
      </c>
      <c r="W201" s="385">
        <v>0</v>
      </c>
      <c r="X201" s="386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3"/>
      <c r="O202" s="407" t="s">
        <v>70</v>
      </c>
      <c r="P202" s="408"/>
      <c r="Q202" s="408"/>
      <c r="R202" s="408"/>
      <c r="S202" s="408"/>
      <c r="T202" s="408"/>
      <c r="U202" s="409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88"/>
      <c r="AA202" s="388"/>
    </row>
    <row r="203" spans="1:67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3"/>
      <c r="O203" s="407" t="s">
        <v>70</v>
      </c>
      <c r="P203" s="408"/>
      <c r="Q203" s="408"/>
      <c r="R203" s="408"/>
      <c r="S203" s="408"/>
      <c r="T203" s="408"/>
      <c r="U203" s="409"/>
      <c r="V203" s="37" t="s">
        <v>66</v>
      </c>
      <c r="W203" s="387">
        <f>IFERROR(SUM(W185:W201),"0")</f>
        <v>0</v>
      </c>
      <c r="X203" s="387">
        <f>IFERROR(SUM(X185:X201),"0")</f>
        <v>0</v>
      </c>
      <c r="Y203" s="37"/>
      <c r="Z203" s="388"/>
      <c r="AA203" s="388"/>
    </row>
    <row r="204" spans="1:67" ht="14.25" customHeight="1" x14ac:dyDescent="0.25">
      <c r="A204" s="406" t="s">
        <v>215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78"/>
      <c r="AA204" s="378"/>
    </row>
    <row r="205" spans="1:67" ht="16.5" customHeight="1" x14ac:dyDescent="0.25">
      <c r="A205" s="54" t="s">
        <v>331</v>
      </c>
      <c r="B205" s="54" t="s">
        <v>332</v>
      </c>
      <c r="C205" s="31">
        <v>4301060404</v>
      </c>
      <c r="D205" s="398">
        <v>4680115882874</v>
      </c>
      <c r="E205" s="399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23" t="s">
        <v>333</v>
      </c>
      <c r="P205" s="415"/>
      <c r="Q205" s="415"/>
      <c r="R205" s="415"/>
      <c r="S205" s="399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331</v>
      </c>
      <c r="B206" s="54" t="s">
        <v>334</v>
      </c>
      <c r="C206" s="31">
        <v>4301060360</v>
      </c>
      <c r="D206" s="398">
        <v>4680115882874</v>
      </c>
      <c r="E206" s="399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4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15"/>
      <c r="Q206" s="415"/>
      <c r="R206" s="415"/>
      <c r="S206" s="399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4301060359</v>
      </c>
      <c r="D207" s="398">
        <v>4680115884434</v>
      </c>
      <c r="E207" s="399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15"/>
      <c r="Q207" s="415"/>
      <c r="R207" s="415"/>
      <c r="S207" s="399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98">
        <v>4680115880818</v>
      </c>
      <c r="E208" s="399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38" t="s">
        <v>339</v>
      </c>
      <c r="P208" s="415"/>
      <c r="Q208" s="415"/>
      <c r="R208" s="415"/>
      <c r="S208" s="399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340</v>
      </c>
      <c r="B209" s="54" t="s">
        <v>341</v>
      </c>
      <c r="C209" s="31">
        <v>4301060389</v>
      </c>
      <c r="D209" s="398">
        <v>4680115880801</v>
      </c>
      <c r="E209" s="399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568" t="s">
        <v>342</v>
      </c>
      <c r="P209" s="415"/>
      <c r="Q209" s="415"/>
      <c r="R209" s="415"/>
      <c r="S209" s="399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391"/>
      <c r="B210" s="392"/>
      <c r="C210" s="392"/>
      <c r="D210" s="392"/>
      <c r="E210" s="392"/>
      <c r="F210" s="392"/>
      <c r="G210" s="392"/>
      <c r="H210" s="392"/>
      <c r="I210" s="392"/>
      <c r="J210" s="392"/>
      <c r="K210" s="392"/>
      <c r="L210" s="392"/>
      <c r="M210" s="392"/>
      <c r="N210" s="393"/>
      <c r="O210" s="407" t="s">
        <v>70</v>
      </c>
      <c r="P210" s="408"/>
      <c r="Q210" s="408"/>
      <c r="R210" s="408"/>
      <c r="S210" s="408"/>
      <c r="T210" s="408"/>
      <c r="U210" s="409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x14ac:dyDescent="0.2">
      <c r="A211" s="392"/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3"/>
      <c r="O211" s="407" t="s">
        <v>70</v>
      </c>
      <c r="P211" s="408"/>
      <c r="Q211" s="408"/>
      <c r="R211" s="408"/>
      <c r="S211" s="408"/>
      <c r="T211" s="408"/>
      <c r="U211" s="409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customHeight="1" x14ac:dyDescent="0.25">
      <c r="A212" s="419" t="s">
        <v>343</v>
      </c>
      <c r="B212" s="392"/>
      <c r="C212" s="392"/>
      <c r="D212" s="392"/>
      <c r="E212" s="392"/>
      <c r="F212" s="392"/>
      <c r="G212" s="392"/>
      <c r="H212" s="392"/>
      <c r="I212" s="392"/>
      <c r="J212" s="392"/>
      <c r="K212" s="392"/>
      <c r="L212" s="392"/>
      <c r="M212" s="392"/>
      <c r="N212" s="392"/>
      <c r="O212" s="392"/>
      <c r="P212" s="392"/>
      <c r="Q212" s="392"/>
      <c r="R212" s="392"/>
      <c r="S212" s="392"/>
      <c r="T212" s="392"/>
      <c r="U212" s="392"/>
      <c r="V212" s="392"/>
      <c r="W212" s="392"/>
      <c r="X212" s="392"/>
      <c r="Y212" s="392"/>
      <c r="Z212" s="379"/>
      <c r="AA212" s="379"/>
    </row>
    <row r="213" spans="1:67" ht="14.25" customHeight="1" x14ac:dyDescent="0.25">
      <c r="A213" s="406" t="s">
        <v>113</v>
      </c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2"/>
      <c r="P213" s="392"/>
      <c r="Q213" s="392"/>
      <c r="R213" s="392"/>
      <c r="S213" s="392"/>
      <c r="T213" s="392"/>
      <c r="U213" s="392"/>
      <c r="V213" s="392"/>
      <c r="W213" s="392"/>
      <c r="X213" s="392"/>
      <c r="Y213" s="392"/>
      <c r="Z213" s="378"/>
      <c r="AA213" s="378"/>
    </row>
    <row r="214" spans="1:67" ht="27" customHeight="1" x14ac:dyDescent="0.25">
      <c r="A214" s="54" t="s">
        <v>344</v>
      </c>
      <c r="B214" s="54" t="s">
        <v>345</v>
      </c>
      <c r="C214" s="31">
        <v>4301011717</v>
      </c>
      <c r="D214" s="398">
        <v>4680115884274</v>
      </c>
      <c r="E214" s="399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15"/>
      <c r="Q214" s="415"/>
      <c r="R214" s="415"/>
      <c r="S214" s="399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4301011719</v>
      </c>
      <c r="D215" s="398">
        <v>4680115884298</v>
      </c>
      <c r="E215" s="399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7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15"/>
      <c r="Q215" s="415"/>
      <c r="R215" s="415"/>
      <c r="S215" s="399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4301011733</v>
      </c>
      <c r="D216" s="398">
        <v>4680115884250</v>
      </c>
      <c r="E216" s="399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15"/>
      <c r="Q216" s="415"/>
      <c r="R216" s="415"/>
      <c r="S216" s="399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4301011718</v>
      </c>
      <c r="D217" s="398">
        <v>4680115884281</v>
      </c>
      <c r="E217" s="399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7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15"/>
      <c r="Q217" s="415"/>
      <c r="R217" s="415"/>
      <c r="S217" s="399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4301011720</v>
      </c>
      <c r="D218" s="398">
        <v>4680115884199</v>
      </c>
      <c r="E218" s="399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15"/>
      <c r="Q218" s="415"/>
      <c r="R218" s="415"/>
      <c r="S218" s="399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98">
        <v>4680115884267</v>
      </c>
      <c r="E219" s="399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15"/>
      <c r="Q219" s="415"/>
      <c r="R219" s="415"/>
      <c r="S219" s="399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4301011593</v>
      </c>
      <c r="D220" s="398">
        <v>4680115882973</v>
      </c>
      <c r="E220" s="399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75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15"/>
      <c r="Q220" s="415"/>
      <c r="R220" s="415"/>
      <c r="S220" s="399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1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3"/>
      <c r="O221" s="407" t="s">
        <v>70</v>
      </c>
      <c r="P221" s="408"/>
      <c r="Q221" s="408"/>
      <c r="R221" s="408"/>
      <c r="S221" s="408"/>
      <c r="T221" s="408"/>
      <c r="U221" s="409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x14ac:dyDescent="0.2">
      <c r="A222" s="392"/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3"/>
      <c r="O222" s="407" t="s">
        <v>70</v>
      </c>
      <c r="P222" s="408"/>
      <c r="Q222" s="408"/>
      <c r="R222" s="408"/>
      <c r="S222" s="408"/>
      <c r="T222" s="408"/>
      <c r="U222" s="409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customHeight="1" x14ac:dyDescent="0.25">
      <c r="A223" s="406" t="s">
        <v>61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98">
        <v>4607091389845</v>
      </c>
      <c r="E224" s="399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8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15"/>
      <c r="Q224" s="415"/>
      <c r="R224" s="415"/>
      <c r="S224" s="399"/>
      <c r="T224" s="34"/>
      <c r="U224" s="34"/>
      <c r="V224" s="35" t="s">
        <v>66</v>
      </c>
      <c r="W224" s="385">
        <v>0</v>
      </c>
      <c r="X224" s="386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360</v>
      </c>
      <c r="B225" s="54" t="s">
        <v>361</v>
      </c>
      <c r="C225" s="31">
        <v>4301031306</v>
      </c>
      <c r="D225" s="398">
        <v>4680115882881</v>
      </c>
      <c r="E225" s="399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15"/>
      <c r="Q225" s="415"/>
      <c r="R225" s="415"/>
      <c r="S225" s="399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1"/>
      <c r="B226" s="392"/>
      <c r="C226" s="392"/>
      <c r="D226" s="392"/>
      <c r="E226" s="392"/>
      <c r="F226" s="392"/>
      <c r="G226" s="392"/>
      <c r="H226" s="392"/>
      <c r="I226" s="392"/>
      <c r="J226" s="392"/>
      <c r="K226" s="392"/>
      <c r="L226" s="392"/>
      <c r="M226" s="392"/>
      <c r="N226" s="393"/>
      <c r="O226" s="407" t="s">
        <v>70</v>
      </c>
      <c r="P226" s="408"/>
      <c r="Q226" s="408"/>
      <c r="R226" s="408"/>
      <c r="S226" s="408"/>
      <c r="T226" s="408"/>
      <c r="U226" s="409"/>
      <c r="V226" s="37" t="s">
        <v>71</v>
      </c>
      <c r="W226" s="387">
        <f>IFERROR(W224/H224,"0")+IFERROR(W225/H225,"0")</f>
        <v>0</v>
      </c>
      <c r="X226" s="387">
        <f>IFERROR(X224/H224,"0")+IFERROR(X225/H225,"0")</f>
        <v>0</v>
      </c>
      <c r="Y226" s="387">
        <f>IFERROR(IF(Y224="",0,Y224),"0")+IFERROR(IF(Y225="",0,Y225),"0")</f>
        <v>0</v>
      </c>
      <c r="Z226" s="388"/>
      <c r="AA226" s="388"/>
    </row>
    <row r="227" spans="1:67" x14ac:dyDescent="0.2">
      <c r="A227" s="392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3"/>
      <c r="O227" s="407" t="s">
        <v>70</v>
      </c>
      <c r="P227" s="408"/>
      <c r="Q227" s="408"/>
      <c r="R227" s="408"/>
      <c r="S227" s="408"/>
      <c r="T227" s="408"/>
      <c r="U227" s="409"/>
      <c r="V227" s="37" t="s">
        <v>66</v>
      </c>
      <c r="W227" s="387">
        <f>IFERROR(SUM(W224:W225),"0")</f>
        <v>0</v>
      </c>
      <c r="X227" s="387">
        <f>IFERROR(SUM(X224:X225),"0")</f>
        <v>0</v>
      </c>
      <c r="Y227" s="37"/>
      <c r="Z227" s="388"/>
      <c r="AA227" s="388"/>
    </row>
    <row r="228" spans="1:67" ht="16.5" customHeight="1" x14ac:dyDescent="0.25">
      <c r="A228" s="419" t="s">
        <v>362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392"/>
      <c r="Z228" s="379"/>
      <c r="AA228" s="379"/>
    </row>
    <row r="229" spans="1:67" ht="14.25" customHeight="1" x14ac:dyDescent="0.25">
      <c r="A229" s="406" t="s">
        <v>113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98">
        <v>4680115884137</v>
      </c>
      <c r="E230" s="399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15"/>
      <c r="Q230" s="415"/>
      <c r="R230" s="415"/>
      <c r="S230" s="399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customHeight="1" x14ac:dyDescent="0.25">
      <c r="A231" s="54" t="s">
        <v>363</v>
      </c>
      <c r="B231" s="54" t="s">
        <v>365</v>
      </c>
      <c r="C231" s="31">
        <v>4301011942</v>
      </c>
      <c r="D231" s="398">
        <v>4680115884137</v>
      </c>
      <c r="E231" s="399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454" t="s">
        <v>366</v>
      </c>
      <c r="P231" s="415"/>
      <c r="Q231" s="415"/>
      <c r="R231" s="415"/>
      <c r="S231" s="399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4301011724</v>
      </c>
      <c r="D232" s="398">
        <v>4680115884236</v>
      </c>
      <c r="E232" s="399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15"/>
      <c r="Q232" s="415"/>
      <c r="R232" s="415"/>
      <c r="S232" s="399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4301011721</v>
      </c>
      <c r="D233" s="398">
        <v>4680115884175</v>
      </c>
      <c r="E233" s="399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15"/>
      <c r="Q233" s="415"/>
      <c r="R233" s="415"/>
      <c r="S233" s="399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98">
        <v>4680115884144</v>
      </c>
      <c r="E234" s="399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7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15"/>
      <c r="Q234" s="415"/>
      <c r="R234" s="415"/>
      <c r="S234" s="399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4301011963</v>
      </c>
      <c r="D235" s="398">
        <v>4680115885288</v>
      </c>
      <c r="E235" s="399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647" t="s">
        <v>375</v>
      </c>
      <c r="P235" s="415"/>
      <c r="Q235" s="415"/>
      <c r="R235" s="415"/>
      <c r="S235" s="399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4301011726</v>
      </c>
      <c r="D236" s="398">
        <v>4680115884182</v>
      </c>
      <c r="E236" s="399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5"/>
      <c r="Q236" s="415"/>
      <c r="R236" s="415"/>
      <c r="S236" s="399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98">
        <v>4680115884205</v>
      </c>
      <c r="E237" s="399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5"/>
      <c r="Q237" s="415"/>
      <c r="R237" s="415"/>
      <c r="S237" s="399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x14ac:dyDescent="0.2">
      <c r="A238" s="391"/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3"/>
      <c r="O238" s="407" t="s">
        <v>70</v>
      </c>
      <c r="P238" s="408"/>
      <c r="Q238" s="408"/>
      <c r="R238" s="408"/>
      <c r="S238" s="408"/>
      <c r="T238" s="408"/>
      <c r="U238" s="409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0</v>
      </c>
      <c r="X238" s="387">
        <f>IFERROR(X230/H230,"0")+IFERROR(X231/H231,"0")+IFERROR(X232/H232,"0")+IFERROR(X233/H233,"0")+IFERROR(X234/H234,"0")+IFERROR(X235/H235,"0")+IFERROR(X236/H236,"0")+IFERROR(X237/H237,"0")</f>
        <v>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388"/>
      <c r="AA238" s="388"/>
    </row>
    <row r="239" spans="1:67" x14ac:dyDescent="0.2">
      <c r="A239" s="392"/>
      <c r="B239" s="392"/>
      <c r="C239" s="392"/>
      <c r="D239" s="392"/>
      <c r="E239" s="392"/>
      <c r="F239" s="392"/>
      <c r="G239" s="392"/>
      <c r="H239" s="392"/>
      <c r="I239" s="392"/>
      <c r="J239" s="392"/>
      <c r="K239" s="392"/>
      <c r="L239" s="392"/>
      <c r="M239" s="392"/>
      <c r="N239" s="393"/>
      <c r="O239" s="407" t="s">
        <v>70</v>
      </c>
      <c r="P239" s="408"/>
      <c r="Q239" s="408"/>
      <c r="R239" s="408"/>
      <c r="S239" s="408"/>
      <c r="T239" s="408"/>
      <c r="U239" s="409"/>
      <c r="V239" s="37" t="s">
        <v>66</v>
      </c>
      <c r="W239" s="387">
        <f>IFERROR(SUM(W230:W237),"0")</f>
        <v>0</v>
      </c>
      <c r="X239" s="387">
        <f>IFERROR(SUM(X230:X237),"0")</f>
        <v>0</v>
      </c>
      <c r="Y239" s="37"/>
      <c r="Z239" s="388"/>
      <c r="AA239" s="388"/>
    </row>
    <row r="240" spans="1:67" ht="16.5" customHeight="1" x14ac:dyDescent="0.25">
      <c r="A240" s="419" t="s">
        <v>380</v>
      </c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  <c r="R240" s="392"/>
      <c r="S240" s="392"/>
      <c r="T240" s="392"/>
      <c r="U240" s="392"/>
      <c r="V240" s="392"/>
      <c r="W240" s="392"/>
      <c r="X240" s="392"/>
      <c r="Y240" s="392"/>
      <c r="Z240" s="379"/>
      <c r="AA240" s="379"/>
    </row>
    <row r="241" spans="1:67" ht="14.25" customHeight="1" x14ac:dyDescent="0.25">
      <c r="A241" s="406" t="s">
        <v>113</v>
      </c>
      <c r="B241" s="392"/>
      <c r="C241" s="392"/>
      <c r="D241" s="392"/>
      <c r="E241" s="392"/>
      <c r="F241" s="392"/>
      <c r="G241" s="392"/>
      <c r="H241" s="392"/>
      <c r="I241" s="392"/>
      <c r="J241" s="392"/>
      <c r="K241" s="392"/>
      <c r="L241" s="392"/>
      <c r="M241" s="392"/>
      <c r="N241" s="392"/>
      <c r="O241" s="392"/>
      <c r="P241" s="392"/>
      <c r="Q241" s="392"/>
      <c r="R241" s="392"/>
      <c r="S241" s="392"/>
      <c r="T241" s="392"/>
      <c r="U241" s="392"/>
      <c r="V241" s="392"/>
      <c r="W241" s="392"/>
      <c r="X241" s="392"/>
      <c r="Y241" s="392"/>
      <c r="Z241" s="378"/>
      <c r="AA241" s="378"/>
    </row>
    <row r="242" spans="1:67" ht="27" customHeight="1" x14ac:dyDescent="0.25">
      <c r="A242" s="54" t="s">
        <v>381</v>
      </c>
      <c r="B242" s="54" t="s">
        <v>382</v>
      </c>
      <c r="C242" s="31">
        <v>4301012016</v>
      </c>
      <c r="D242" s="398">
        <v>4680115885554</v>
      </c>
      <c r="E242" s="399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676" t="s">
        <v>383</v>
      </c>
      <c r="P242" s="415"/>
      <c r="Q242" s="415"/>
      <c r="R242" s="415"/>
      <c r="S242" s="399"/>
      <c r="T242" s="34"/>
      <c r="U242" s="34"/>
      <c r="V242" s="35" t="s">
        <v>66</v>
      </c>
      <c r="W242" s="385">
        <v>110</v>
      </c>
      <c r="X242" s="386">
        <f t="shared" ref="X242:X249" si="49">IFERROR(IF(W242="",0,CEILING((W242/$H242),1)*$H242),"")</f>
        <v>118.80000000000001</v>
      </c>
      <c r="Y242" s="36">
        <f>IFERROR(IF(X242=0,"",ROUNDUP(X242/H242,0)*0.02175),"")</f>
        <v>0.23924999999999999</v>
      </c>
      <c r="Z242" s="56"/>
      <c r="AA242" s="57"/>
      <c r="AE242" s="64"/>
      <c r="BB242" s="204" t="s">
        <v>1</v>
      </c>
      <c r="BL242" s="64">
        <f t="shared" ref="BL242:BL249" si="50">IFERROR(W242*I242/H242,"0")</f>
        <v>114.88888888888887</v>
      </c>
      <c r="BM242" s="64">
        <f t="shared" ref="BM242:BM249" si="51">IFERROR(X242*I242/H242,"0")</f>
        <v>124.08</v>
      </c>
      <c r="BN242" s="64">
        <f t="shared" ref="BN242:BN249" si="52">IFERROR(1/J242*(W242/H242),"0")</f>
        <v>0.18187830687830686</v>
      </c>
      <c r="BO242" s="64">
        <f t="shared" ref="BO242:BO249" si="53">IFERROR(1/J242*(X242/H242),"0")</f>
        <v>0.19642857142857142</v>
      </c>
    </row>
    <row r="243" spans="1:67" ht="27" customHeight="1" x14ac:dyDescent="0.25">
      <c r="A243" s="54" t="s">
        <v>384</v>
      </c>
      <c r="B243" s="54" t="s">
        <v>385</v>
      </c>
      <c r="C243" s="31">
        <v>4301012024</v>
      </c>
      <c r="D243" s="398">
        <v>4680115885615</v>
      </c>
      <c r="E243" s="399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493" t="s">
        <v>386</v>
      </c>
      <c r="P243" s="415"/>
      <c r="Q243" s="415"/>
      <c r="R243" s="415"/>
      <c r="S243" s="399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387</v>
      </c>
      <c r="B244" s="54" t="s">
        <v>388</v>
      </c>
      <c r="C244" s="31">
        <v>4301011858</v>
      </c>
      <c r="D244" s="398">
        <v>4680115885646</v>
      </c>
      <c r="E244" s="399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84" t="s">
        <v>389</v>
      </c>
      <c r="P244" s="415"/>
      <c r="Q244" s="415"/>
      <c r="R244" s="415"/>
      <c r="S244" s="399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4301011328</v>
      </c>
      <c r="D245" s="398">
        <v>4607091386011</v>
      </c>
      <c r="E245" s="399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15"/>
      <c r="Q245" s="415"/>
      <c r="R245" s="415"/>
      <c r="S245" s="399"/>
      <c r="T245" s="34"/>
      <c r="U245" s="34"/>
      <c r="V245" s="35" t="s">
        <v>66</v>
      </c>
      <c r="W245" s="385">
        <v>15</v>
      </c>
      <c r="X245" s="386">
        <f t="shared" si="49"/>
        <v>15</v>
      </c>
      <c r="Y245" s="36">
        <f>IFERROR(IF(X245=0,"",ROUNDUP(X245/H245,0)*0.00937),"")</f>
        <v>2.811E-2</v>
      </c>
      <c r="Z245" s="56"/>
      <c r="AA245" s="57"/>
      <c r="AE245" s="64"/>
      <c r="BB245" s="207" t="s">
        <v>1</v>
      </c>
      <c r="BL245" s="64">
        <f t="shared" si="50"/>
        <v>15.63</v>
      </c>
      <c r="BM245" s="64">
        <f t="shared" si="51"/>
        <v>15.63</v>
      </c>
      <c r="BN245" s="64">
        <f t="shared" si="52"/>
        <v>2.5000000000000001E-2</v>
      </c>
      <c r="BO245" s="64">
        <f t="shared" si="53"/>
        <v>2.5000000000000001E-2</v>
      </c>
    </row>
    <row r="246" spans="1:67" ht="27" customHeight="1" x14ac:dyDescent="0.25">
      <c r="A246" s="54" t="s">
        <v>392</v>
      </c>
      <c r="B246" s="54" t="s">
        <v>393</v>
      </c>
      <c r="C246" s="31">
        <v>4301011329</v>
      </c>
      <c r="D246" s="398">
        <v>4607091387308</v>
      </c>
      <c r="E246" s="399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15"/>
      <c r="Q246" s="415"/>
      <c r="R246" s="415"/>
      <c r="S246" s="399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4301011049</v>
      </c>
      <c r="D247" s="398">
        <v>4607091387339</v>
      </c>
      <c r="E247" s="399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15"/>
      <c r="Q247" s="415"/>
      <c r="R247" s="415"/>
      <c r="S247" s="399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4301011573</v>
      </c>
      <c r="D248" s="398">
        <v>4680115881938</v>
      </c>
      <c r="E248" s="399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15"/>
      <c r="Q248" s="415"/>
      <c r="R248" s="415"/>
      <c r="S248" s="399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customHeight="1" x14ac:dyDescent="0.25">
      <c r="A249" s="54" t="s">
        <v>398</v>
      </c>
      <c r="B249" s="54" t="s">
        <v>399</v>
      </c>
      <c r="C249" s="31">
        <v>4301010944</v>
      </c>
      <c r="D249" s="398">
        <v>4607091387346</v>
      </c>
      <c r="E249" s="399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15"/>
      <c r="Q249" s="415"/>
      <c r="R249" s="415"/>
      <c r="S249" s="399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x14ac:dyDescent="0.2">
      <c r="A250" s="391"/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3"/>
      <c r="O250" s="407" t="s">
        <v>70</v>
      </c>
      <c r="P250" s="408"/>
      <c r="Q250" s="408"/>
      <c r="R250" s="408"/>
      <c r="S250" s="408"/>
      <c r="T250" s="408"/>
      <c r="U250" s="409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13.185185185185185</v>
      </c>
      <c r="X250" s="387">
        <f>IFERROR(X242/H242,"0")+IFERROR(X243/H243,"0")+IFERROR(X244/H244,"0")+IFERROR(X245/H245,"0")+IFERROR(X246/H246,"0")+IFERROR(X247/H247,"0")+IFERROR(X248/H248,"0")+IFERROR(X249/H249,"0")</f>
        <v>14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0.26735999999999999</v>
      </c>
      <c r="Z250" s="388"/>
      <c r="AA250" s="388"/>
    </row>
    <row r="251" spans="1:67" x14ac:dyDescent="0.2">
      <c r="A251" s="392"/>
      <c r="B251" s="392"/>
      <c r="C251" s="392"/>
      <c r="D251" s="392"/>
      <c r="E251" s="392"/>
      <c r="F251" s="392"/>
      <c r="G251" s="392"/>
      <c r="H251" s="392"/>
      <c r="I251" s="392"/>
      <c r="J251" s="392"/>
      <c r="K251" s="392"/>
      <c r="L251" s="392"/>
      <c r="M251" s="392"/>
      <c r="N251" s="393"/>
      <c r="O251" s="407" t="s">
        <v>70</v>
      </c>
      <c r="P251" s="408"/>
      <c r="Q251" s="408"/>
      <c r="R251" s="408"/>
      <c r="S251" s="408"/>
      <c r="T251" s="408"/>
      <c r="U251" s="409"/>
      <c r="V251" s="37" t="s">
        <v>66</v>
      </c>
      <c r="W251" s="387">
        <f>IFERROR(SUM(W242:W249),"0")</f>
        <v>125</v>
      </c>
      <c r="X251" s="387">
        <f>IFERROR(SUM(X242:X249),"0")</f>
        <v>133.80000000000001</v>
      </c>
      <c r="Y251" s="37"/>
      <c r="Z251" s="388"/>
      <c r="AA251" s="388"/>
    </row>
    <row r="252" spans="1:67" ht="14.25" customHeight="1" x14ac:dyDescent="0.25">
      <c r="A252" s="406" t="s">
        <v>61</v>
      </c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2"/>
      <c r="O252" s="392"/>
      <c r="P252" s="392"/>
      <c r="Q252" s="392"/>
      <c r="R252" s="392"/>
      <c r="S252" s="392"/>
      <c r="T252" s="392"/>
      <c r="U252" s="392"/>
      <c r="V252" s="392"/>
      <c r="W252" s="392"/>
      <c r="X252" s="392"/>
      <c r="Y252" s="392"/>
      <c r="Z252" s="378"/>
      <c r="AA252" s="378"/>
    </row>
    <row r="253" spans="1:67" ht="27" customHeight="1" x14ac:dyDescent="0.25">
      <c r="A253" s="54" t="s">
        <v>400</v>
      </c>
      <c r="B253" s="54" t="s">
        <v>401</v>
      </c>
      <c r="C253" s="31">
        <v>4301030878</v>
      </c>
      <c r="D253" s="398">
        <v>4607091387193</v>
      </c>
      <c r="E253" s="399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15"/>
      <c r="Q253" s="415"/>
      <c r="R253" s="415"/>
      <c r="S253" s="399"/>
      <c r="T253" s="34"/>
      <c r="U253" s="34"/>
      <c r="V253" s="35" t="s">
        <v>66</v>
      </c>
      <c r="W253" s="385">
        <v>70</v>
      </c>
      <c r="X253" s="386">
        <f>IFERROR(IF(W253="",0,CEILING((W253/$H253),1)*$H253),"")</f>
        <v>71.400000000000006</v>
      </c>
      <c r="Y253" s="36">
        <f>IFERROR(IF(X253=0,"",ROUNDUP(X253/H253,0)*0.00753),"")</f>
        <v>0.12801000000000001</v>
      </c>
      <c r="Z253" s="56"/>
      <c r="AA253" s="57"/>
      <c r="AE253" s="64"/>
      <c r="BB253" s="212" t="s">
        <v>1</v>
      </c>
      <c r="BL253" s="64">
        <f>IFERROR(W253*I253/H253,"0")</f>
        <v>74.333333333333329</v>
      </c>
      <c r="BM253" s="64">
        <f>IFERROR(X253*I253/H253,"0")</f>
        <v>75.820000000000007</v>
      </c>
      <c r="BN253" s="64">
        <f>IFERROR(1/J253*(W253/H253),"0")</f>
        <v>0.10683760683760682</v>
      </c>
      <c r="BO253" s="64">
        <f>IFERROR(1/J253*(X253/H253),"0")</f>
        <v>0.10897435897435898</v>
      </c>
    </row>
    <row r="254" spans="1:67" ht="27" customHeight="1" x14ac:dyDescent="0.25">
      <c r="A254" s="54" t="s">
        <v>402</v>
      </c>
      <c r="B254" s="54" t="s">
        <v>403</v>
      </c>
      <c r="C254" s="31">
        <v>4301031153</v>
      </c>
      <c r="D254" s="398">
        <v>4607091387230</v>
      </c>
      <c r="E254" s="399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15"/>
      <c r="Q254" s="415"/>
      <c r="R254" s="415"/>
      <c r="S254" s="399"/>
      <c r="T254" s="34"/>
      <c r="U254" s="34"/>
      <c r="V254" s="35" t="s">
        <v>66</v>
      </c>
      <c r="W254" s="385">
        <v>80</v>
      </c>
      <c r="X254" s="386">
        <f>IFERROR(IF(W254="",0,CEILING((W254/$H254),1)*$H254),"")</f>
        <v>84</v>
      </c>
      <c r="Y254" s="36">
        <f>IFERROR(IF(X254=0,"",ROUNDUP(X254/H254,0)*0.00753),"")</f>
        <v>0.15060000000000001</v>
      </c>
      <c r="Z254" s="56"/>
      <c r="AA254" s="57"/>
      <c r="AE254" s="64"/>
      <c r="BB254" s="213" t="s">
        <v>1</v>
      </c>
      <c r="BL254" s="64">
        <f>IFERROR(W254*I254/H254,"0")</f>
        <v>84.952380952380949</v>
      </c>
      <c r="BM254" s="64">
        <f>IFERROR(X254*I254/H254,"0")</f>
        <v>89.199999999999989</v>
      </c>
      <c r="BN254" s="64">
        <f>IFERROR(1/J254*(W254/H254),"0")</f>
        <v>0.1221001221001221</v>
      </c>
      <c r="BO254" s="64">
        <f>IFERROR(1/J254*(X254/H254),"0")</f>
        <v>0.12820512820512819</v>
      </c>
    </row>
    <row r="255" spans="1:67" ht="27" customHeight="1" x14ac:dyDescent="0.25">
      <c r="A255" s="54" t="s">
        <v>404</v>
      </c>
      <c r="B255" s="54" t="s">
        <v>405</v>
      </c>
      <c r="C255" s="31">
        <v>4301031152</v>
      </c>
      <c r="D255" s="398">
        <v>4607091387285</v>
      </c>
      <c r="E255" s="399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15"/>
      <c r="Q255" s="415"/>
      <c r="R255" s="415"/>
      <c r="S255" s="399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91"/>
      <c r="B256" s="392"/>
      <c r="C256" s="392"/>
      <c r="D256" s="392"/>
      <c r="E256" s="392"/>
      <c r="F256" s="392"/>
      <c r="G256" s="392"/>
      <c r="H256" s="392"/>
      <c r="I256" s="392"/>
      <c r="J256" s="392"/>
      <c r="K256" s="392"/>
      <c r="L256" s="392"/>
      <c r="M256" s="392"/>
      <c r="N256" s="393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87">
        <f>IFERROR(W253/H253,"0")+IFERROR(W254/H254,"0")+IFERROR(W255/H255,"0")</f>
        <v>35.714285714285708</v>
      </c>
      <c r="X256" s="387">
        <f>IFERROR(X253/H253,"0")+IFERROR(X254/H254,"0")+IFERROR(X255/H255,"0")</f>
        <v>37</v>
      </c>
      <c r="Y256" s="387">
        <f>IFERROR(IF(Y253="",0,Y253),"0")+IFERROR(IF(Y254="",0,Y254),"0")+IFERROR(IF(Y255="",0,Y255),"0")</f>
        <v>0.27861000000000002</v>
      </c>
      <c r="Z256" s="388"/>
      <c r="AA256" s="388"/>
    </row>
    <row r="257" spans="1:67" x14ac:dyDescent="0.2">
      <c r="A257" s="392"/>
      <c r="B257" s="392"/>
      <c r="C257" s="392"/>
      <c r="D257" s="392"/>
      <c r="E257" s="392"/>
      <c r="F257" s="392"/>
      <c r="G257" s="392"/>
      <c r="H257" s="392"/>
      <c r="I257" s="392"/>
      <c r="J257" s="392"/>
      <c r="K257" s="392"/>
      <c r="L257" s="392"/>
      <c r="M257" s="392"/>
      <c r="N257" s="393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87">
        <f>IFERROR(SUM(W253:W255),"0")</f>
        <v>150</v>
      </c>
      <c r="X257" s="387">
        <f>IFERROR(SUM(X253:X255),"0")</f>
        <v>155.4</v>
      </c>
      <c r="Y257" s="37"/>
      <c r="Z257" s="388"/>
      <c r="AA257" s="388"/>
    </row>
    <row r="258" spans="1:67" ht="14.25" customHeight="1" x14ac:dyDescent="0.25">
      <c r="A258" s="406" t="s">
        <v>72</v>
      </c>
      <c r="B258" s="392"/>
      <c r="C258" s="392"/>
      <c r="D258" s="392"/>
      <c r="E258" s="392"/>
      <c r="F258" s="392"/>
      <c r="G258" s="392"/>
      <c r="H258" s="392"/>
      <c r="I258" s="392"/>
      <c r="J258" s="392"/>
      <c r="K258" s="392"/>
      <c r="L258" s="392"/>
      <c r="M258" s="392"/>
      <c r="N258" s="392"/>
      <c r="O258" s="392"/>
      <c r="P258" s="392"/>
      <c r="Q258" s="392"/>
      <c r="R258" s="392"/>
      <c r="S258" s="392"/>
      <c r="T258" s="392"/>
      <c r="U258" s="392"/>
      <c r="V258" s="392"/>
      <c r="W258" s="392"/>
      <c r="X258" s="392"/>
      <c r="Y258" s="392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98">
        <v>4607091387766</v>
      </c>
      <c r="E259" s="399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15"/>
      <c r="Q259" s="415"/>
      <c r="R259" s="415"/>
      <c r="S259" s="399"/>
      <c r="T259" s="34"/>
      <c r="U259" s="34"/>
      <c r="V259" s="35" t="s">
        <v>66</v>
      </c>
      <c r="W259" s="385">
        <v>1650</v>
      </c>
      <c r="X259" s="386">
        <f t="shared" ref="X259:X265" si="54">IFERROR(IF(W259="",0,CEILING((W259/$H259),1)*$H259),"")</f>
        <v>1653.6</v>
      </c>
      <c r="Y259" s="36">
        <f>IFERROR(IF(X259=0,"",ROUNDUP(X259/H259,0)*0.02175),"")</f>
        <v>4.6109999999999998</v>
      </c>
      <c r="Z259" s="56"/>
      <c r="AA259" s="57"/>
      <c r="AE259" s="64"/>
      <c r="BB259" s="215" t="s">
        <v>1</v>
      </c>
      <c r="BL259" s="64">
        <f t="shared" ref="BL259:BL265" si="55">IFERROR(W259*I259/H259,"0")</f>
        <v>1768.0384615384617</v>
      </c>
      <c r="BM259" s="64">
        <f t="shared" ref="BM259:BM265" si="56">IFERROR(X259*I259/H259,"0")</f>
        <v>1771.8960000000002</v>
      </c>
      <c r="BN259" s="64">
        <f t="shared" ref="BN259:BN265" si="57">IFERROR(1/J259*(W259/H259),"0")</f>
        <v>3.7774725274725274</v>
      </c>
      <c r="BO259" s="64">
        <f t="shared" ref="BO259:BO265" si="58">IFERROR(1/J259*(X259/H259),"0")</f>
        <v>3.7857142857142856</v>
      </c>
    </row>
    <row r="260" spans="1:67" ht="27" customHeight="1" x14ac:dyDescent="0.25">
      <c r="A260" s="54" t="s">
        <v>408</v>
      </c>
      <c r="B260" s="54" t="s">
        <v>409</v>
      </c>
      <c r="C260" s="31">
        <v>4301051116</v>
      </c>
      <c r="D260" s="398">
        <v>4607091387957</v>
      </c>
      <c r="E260" s="399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6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15"/>
      <c r="Q260" s="415"/>
      <c r="R260" s="415"/>
      <c r="S260" s="399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customHeight="1" x14ac:dyDescent="0.25">
      <c r="A261" s="54" t="s">
        <v>410</v>
      </c>
      <c r="B261" s="54" t="s">
        <v>411</v>
      </c>
      <c r="C261" s="31">
        <v>4301051115</v>
      </c>
      <c r="D261" s="398">
        <v>4607091387964</v>
      </c>
      <c r="E261" s="399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15"/>
      <c r="Q261" s="415"/>
      <c r="R261" s="415"/>
      <c r="S261" s="399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customHeight="1" x14ac:dyDescent="0.25">
      <c r="A262" s="54" t="s">
        <v>412</v>
      </c>
      <c r="B262" s="54" t="s">
        <v>413</v>
      </c>
      <c r="C262" s="31">
        <v>4301051731</v>
      </c>
      <c r="D262" s="398">
        <v>4680115884618</v>
      </c>
      <c r="E262" s="399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4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15"/>
      <c r="Q262" s="415"/>
      <c r="R262" s="415"/>
      <c r="S262" s="399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4301051705</v>
      </c>
      <c r="D263" s="398">
        <v>4680115884588</v>
      </c>
      <c r="E263" s="399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7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415"/>
      <c r="Q263" s="415"/>
      <c r="R263" s="415"/>
      <c r="S263" s="399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4301051130</v>
      </c>
      <c r="D264" s="398">
        <v>4607091387537</v>
      </c>
      <c r="E264" s="399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15"/>
      <c r="Q264" s="415"/>
      <c r="R264" s="415"/>
      <c r="S264" s="399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customHeight="1" x14ac:dyDescent="0.25">
      <c r="A265" s="54" t="s">
        <v>418</v>
      </c>
      <c r="B265" s="54" t="s">
        <v>419</v>
      </c>
      <c r="C265" s="31">
        <v>4301051132</v>
      </c>
      <c r="D265" s="398">
        <v>4607091387513</v>
      </c>
      <c r="E265" s="399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15"/>
      <c r="Q265" s="415"/>
      <c r="R265" s="415"/>
      <c r="S265" s="399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1"/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  <c r="L266" s="392"/>
      <c r="M266" s="392"/>
      <c r="N266" s="393"/>
      <c r="O266" s="407" t="s">
        <v>70</v>
      </c>
      <c r="P266" s="408"/>
      <c r="Q266" s="408"/>
      <c r="R266" s="408"/>
      <c r="S266" s="408"/>
      <c r="T266" s="408"/>
      <c r="U266" s="409"/>
      <c r="V266" s="37" t="s">
        <v>71</v>
      </c>
      <c r="W266" s="387">
        <f>IFERROR(W259/H259,"0")+IFERROR(W260/H260,"0")+IFERROR(W261/H261,"0")+IFERROR(W262/H262,"0")+IFERROR(W263/H263,"0")+IFERROR(W264/H264,"0")+IFERROR(W265/H265,"0")</f>
        <v>211.53846153846155</v>
      </c>
      <c r="X266" s="387">
        <f>IFERROR(X259/H259,"0")+IFERROR(X260/H260,"0")+IFERROR(X261/H261,"0")+IFERROR(X262/H262,"0")+IFERROR(X263/H263,"0")+IFERROR(X264/H264,"0")+IFERROR(X265/H265,"0")</f>
        <v>212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4.6109999999999998</v>
      </c>
      <c r="Z266" s="388"/>
      <c r="AA266" s="388"/>
    </row>
    <row r="267" spans="1:67" x14ac:dyDescent="0.2">
      <c r="A267" s="392"/>
      <c r="B267" s="392"/>
      <c r="C267" s="392"/>
      <c r="D267" s="392"/>
      <c r="E267" s="392"/>
      <c r="F267" s="392"/>
      <c r="G267" s="392"/>
      <c r="H267" s="392"/>
      <c r="I267" s="392"/>
      <c r="J267" s="392"/>
      <c r="K267" s="392"/>
      <c r="L267" s="392"/>
      <c r="M267" s="392"/>
      <c r="N267" s="393"/>
      <c r="O267" s="407" t="s">
        <v>70</v>
      </c>
      <c r="P267" s="408"/>
      <c r="Q267" s="408"/>
      <c r="R267" s="408"/>
      <c r="S267" s="408"/>
      <c r="T267" s="408"/>
      <c r="U267" s="409"/>
      <c r="V267" s="37" t="s">
        <v>66</v>
      </c>
      <c r="W267" s="387">
        <f>IFERROR(SUM(W259:W265),"0")</f>
        <v>1650</v>
      </c>
      <c r="X267" s="387">
        <f>IFERROR(SUM(X259:X265),"0")</f>
        <v>1653.6</v>
      </c>
      <c r="Y267" s="37"/>
      <c r="Z267" s="388"/>
      <c r="AA267" s="388"/>
    </row>
    <row r="268" spans="1:67" ht="14.25" customHeight="1" x14ac:dyDescent="0.25">
      <c r="A268" s="406" t="s">
        <v>215</v>
      </c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2"/>
      <c r="P268" s="392"/>
      <c r="Q268" s="392"/>
      <c r="R268" s="392"/>
      <c r="S268" s="392"/>
      <c r="T268" s="392"/>
      <c r="U268" s="392"/>
      <c r="V268" s="392"/>
      <c r="W268" s="392"/>
      <c r="X268" s="392"/>
      <c r="Y268" s="392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98">
        <v>4607091380880</v>
      </c>
      <c r="E269" s="399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576" t="s">
        <v>422</v>
      </c>
      <c r="P269" s="415"/>
      <c r="Q269" s="415"/>
      <c r="R269" s="415"/>
      <c r="S269" s="399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98">
        <v>4607091384482</v>
      </c>
      <c r="E270" s="399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7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415"/>
      <c r="Q270" s="415"/>
      <c r="R270" s="415"/>
      <c r="S270" s="399"/>
      <c r="T270" s="34"/>
      <c r="U270" s="34"/>
      <c r="V270" s="35" t="s">
        <v>66</v>
      </c>
      <c r="W270" s="385">
        <v>380</v>
      </c>
      <c r="X270" s="386">
        <f>IFERROR(IF(W270="",0,CEILING((W270/$H270),1)*$H270),"")</f>
        <v>382.2</v>
      </c>
      <c r="Y270" s="36">
        <f>IFERROR(IF(X270=0,"",ROUNDUP(X270/H270,0)*0.02175),"")</f>
        <v>1.06575</v>
      </c>
      <c r="Z270" s="56"/>
      <c r="AA270" s="57"/>
      <c r="AE270" s="64"/>
      <c r="BB270" s="223" t="s">
        <v>1</v>
      </c>
      <c r="BL270" s="64">
        <f>IFERROR(W270*I270/H270,"0")</f>
        <v>407.47692307692313</v>
      </c>
      <c r="BM270" s="64">
        <f>IFERROR(X270*I270/H270,"0")</f>
        <v>409.83600000000001</v>
      </c>
      <c r="BN270" s="64">
        <f>IFERROR(1/J270*(W270/H270),"0")</f>
        <v>0.86996336996336998</v>
      </c>
      <c r="BO270" s="64">
        <f>IFERROR(1/J270*(X270/H270),"0")</f>
        <v>0.875</v>
      </c>
    </row>
    <row r="271" spans="1:67" ht="16.5" customHeight="1" x14ac:dyDescent="0.25">
      <c r="A271" s="54" t="s">
        <v>425</v>
      </c>
      <c r="B271" s="54" t="s">
        <v>426</v>
      </c>
      <c r="C271" s="31">
        <v>4301060325</v>
      </c>
      <c r="D271" s="398">
        <v>4607091380897</v>
      </c>
      <c r="E271" s="399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7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415"/>
      <c r="Q271" s="415"/>
      <c r="R271" s="415"/>
      <c r="S271" s="399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x14ac:dyDescent="0.2">
      <c r="A272" s="391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393"/>
      <c r="O272" s="407" t="s">
        <v>70</v>
      </c>
      <c r="P272" s="408"/>
      <c r="Q272" s="408"/>
      <c r="R272" s="408"/>
      <c r="S272" s="408"/>
      <c r="T272" s="408"/>
      <c r="U272" s="409"/>
      <c r="V272" s="37" t="s">
        <v>71</v>
      </c>
      <c r="W272" s="387">
        <f>IFERROR(W269/H269,"0")+IFERROR(W270/H270,"0")+IFERROR(W271/H271,"0")</f>
        <v>48.717948717948723</v>
      </c>
      <c r="X272" s="387">
        <f>IFERROR(X269/H269,"0")+IFERROR(X270/H270,"0")+IFERROR(X271/H271,"0")</f>
        <v>49</v>
      </c>
      <c r="Y272" s="387">
        <f>IFERROR(IF(Y269="",0,Y269),"0")+IFERROR(IF(Y270="",0,Y270),"0")+IFERROR(IF(Y271="",0,Y271),"0")</f>
        <v>1.06575</v>
      </c>
      <c r="Z272" s="388"/>
      <c r="AA272" s="388"/>
    </row>
    <row r="273" spans="1:67" x14ac:dyDescent="0.2">
      <c r="A273" s="392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3"/>
      <c r="O273" s="407" t="s">
        <v>70</v>
      </c>
      <c r="P273" s="408"/>
      <c r="Q273" s="408"/>
      <c r="R273" s="408"/>
      <c r="S273" s="408"/>
      <c r="T273" s="408"/>
      <c r="U273" s="409"/>
      <c r="V273" s="37" t="s">
        <v>66</v>
      </c>
      <c r="W273" s="387">
        <f>IFERROR(SUM(W269:W271),"0")</f>
        <v>380</v>
      </c>
      <c r="X273" s="387">
        <f>IFERROR(SUM(X269:X271),"0")</f>
        <v>382.2</v>
      </c>
      <c r="Y273" s="37"/>
      <c r="Z273" s="388"/>
      <c r="AA273" s="388"/>
    </row>
    <row r="274" spans="1:67" ht="14.25" customHeight="1" x14ac:dyDescent="0.25">
      <c r="A274" s="406" t="s">
        <v>91</v>
      </c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2"/>
      <c r="P274" s="392"/>
      <c r="Q274" s="392"/>
      <c r="R274" s="392"/>
      <c r="S274" s="392"/>
      <c r="T274" s="392"/>
      <c r="U274" s="392"/>
      <c r="V274" s="392"/>
      <c r="W274" s="392"/>
      <c r="X274" s="392"/>
      <c r="Y274" s="392"/>
      <c r="Z274" s="378"/>
      <c r="AA274" s="378"/>
    </row>
    <row r="275" spans="1:67" ht="16.5" customHeight="1" x14ac:dyDescent="0.25">
      <c r="A275" s="54" t="s">
        <v>427</v>
      </c>
      <c r="B275" s="54" t="s">
        <v>428</v>
      </c>
      <c r="C275" s="31">
        <v>4301030232</v>
      </c>
      <c r="D275" s="398">
        <v>4607091388374</v>
      </c>
      <c r="E275" s="399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423" t="s">
        <v>429</v>
      </c>
      <c r="P275" s="415"/>
      <c r="Q275" s="415"/>
      <c r="R275" s="415"/>
      <c r="S275" s="399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430</v>
      </c>
      <c r="B276" s="54" t="s">
        <v>431</v>
      </c>
      <c r="C276" s="31">
        <v>4301030235</v>
      </c>
      <c r="D276" s="398">
        <v>4607091388381</v>
      </c>
      <c r="E276" s="399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548" t="s">
        <v>432</v>
      </c>
      <c r="P276" s="415"/>
      <c r="Q276" s="415"/>
      <c r="R276" s="415"/>
      <c r="S276" s="399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98">
        <v>4607091388404</v>
      </c>
      <c r="E277" s="399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415"/>
      <c r="Q277" s="415"/>
      <c r="R277" s="415"/>
      <c r="S277" s="399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7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1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393"/>
      <c r="O278" s="407" t="s">
        <v>70</v>
      </c>
      <c r="P278" s="408"/>
      <c r="Q278" s="408"/>
      <c r="R278" s="408"/>
      <c r="S278" s="408"/>
      <c r="T278" s="408"/>
      <c r="U278" s="409"/>
      <c r="V278" s="37" t="s">
        <v>71</v>
      </c>
      <c r="W278" s="387">
        <f>IFERROR(W275/H275,"0")+IFERROR(W276/H276,"0")+IFERROR(W277/H277,"0")</f>
        <v>0</v>
      </c>
      <c r="X278" s="387">
        <f>IFERROR(X275/H275,"0")+IFERROR(X276/H276,"0")+IFERROR(X277/H277,"0")</f>
        <v>0</v>
      </c>
      <c r="Y278" s="387">
        <f>IFERROR(IF(Y275="",0,Y275),"0")+IFERROR(IF(Y276="",0,Y276),"0")+IFERROR(IF(Y277="",0,Y277),"0")</f>
        <v>0</v>
      </c>
      <c r="Z278" s="388"/>
      <c r="AA278" s="388"/>
    </row>
    <row r="279" spans="1:67" x14ac:dyDescent="0.2">
      <c r="A279" s="392"/>
      <c r="B279" s="392"/>
      <c r="C279" s="392"/>
      <c r="D279" s="392"/>
      <c r="E279" s="392"/>
      <c r="F279" s="392"/>
      <c r="G279" s="392"/>
      <c r="H279" s="392"/>
      <c r="I279" s="392"/>
      <c r="J279" s="392"/>
      <c r="K279" s="392"/>
      <c r="L279" s="392"/>
      <c r="M279" s="392"/>
      <c r="N279" s="393"/>
      <c r="O279" s="407" t="s">
        <v>70</v>
      </c>
      <c r="P279" s="408"/>
      <c r="Q279" s="408"/>
      <c r="R279" s="408"/>
      <c r="S279" s="408"/>
      <c r="T279" s="408"/>
      <c r="U279" s="409"/>
      <c r="V279" s="37" t="s">
        <v>66</v>
      </c>
      <c r="W279" s="387">
        <f>IFERROR(SUM(W275:W277),"0")</f>
        <v>0</v>
      </c>
      <c r="X279" s="387">
        <f>IFERROR(SUM(X275:X277),"0")</f>
        <v>0</v>
      </c>
      <c r="Y279" s="37"/>
      <c r="Z279" s="388"/>
      <c r="AA279" s="388"/>
    </row>
    <row r="280" spans="1:67" ht="14.25" customHeight="1" x14ac:dyDescent="0.25">
      <c r="A280" s="406" t="s">
        <v>435</v>
      </c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2"/>
      <c r="P280" s="392"/>
      <c r="Q280" s="392"/>
      <c r="R280" s="392"/>
      <c r="S280" s="392"/>
      <c r="T280" s="392"/>
      <c r="U280" s="392"/>
      <c r="V280" s="392"/>
      <c r="W280" s="392"/>
      <c r="X280" s="392"/>
      <c r="Y280" s="392"/>
      <c r="Z280" s="378"/>
      <c r="AA280" s="378"/>
    </row>
    <row r="281" spans="1:67" ht="16.5" customHeight="1" x14ac:dyDescent="0.25">
      <c r="A281" s="54" t="s">
        <v>436</v>
      </c>
      <c r="B281" s="54" t="s">
        <v>437</v>
      </c>
      <c r="C281" s="31">
        <v>4301180007</v>
      </c>
      <c r="D281" s="398">
        <v>4680115881808</v>
      </c>
      <c r="E281" s="399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415"/>
      <c r="Q281" s="415"/>
      <c r="R281" s="415"/>
      <c r="S281" s="399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4301180006</v>
      </c>
      <c r="D282" s="398">
        <v>4680115881822</v>
      </c>
      <c r="E282" s="399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415"/>
      <c r="Q282" s="415"/>
      <c r="R282" s="415"/>
      <c r="S282" s="399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442</v>
      </c>
      <c r="B283" s="54" t="s">
        <v>443</v>
      </c>
      <c r="C283" s="31">
        <v>4301180001</v>
      </c>
      <c r="D283" s="398">
        <v>4680115880016</v>
      </c>
      <c r="E283" s="399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415"/>
      <c r="Q283" s="415"/>
      <c r="R283" s="415"/>
      <c r="S283" s="399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1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393"/>
      <c r="O284" s="407" t="s">
        <v>70</v>
      </c>
      <c r="P284" s="408"/>
      <c r="Q284" s="408"/>
      <c r="R284" s="408"/>
      <c r="S284" s="408"/>
      <c r="T284" s="408"/>
      <c r="U284" s="409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x14ac:dyDescent="0.2">
      <c r="A285" s="392"/>
      <c r="B285" s="392"/>
      <c r="C285" s="392"/>
      <c r="D285" s="392"/>
      <c r="E285" s="392"/>
      <c r="F285" s="392"/>
      <c r="G285" s="392"/>
      <c r="H285" s="392"/>
      <c r="I285" s="392"/>
      <c r="J285" s="392"/>
      <c r="K285" s="392"/>
      <c r="L285" s="392"/>
      <c r="M285" s="392"/>
      <c r="N285" s="393"/>
      <c r="O285" s="407" t="s">
        <v>70</v>
      </c>
      <c r="P285" s="408"/>
      <c r="Q285" s="408"/>
      <c r="R285" s="408"/>
      <c r="S285" s="408"/>
      <c r="T285" s="408"/>
      <c r="U285" s="409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customHeight="1" x14ac:dyDescent="0.25">
      <c r="A286" s="419" t="s">
        <v>444</v>
      </c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2"/>
      <c r="N286" s="392"/>
      <c r="O286" s="392"/>
      <c r="P286" s="392"/>
      <c r="Q286" s="392"/>
      <c r="R286" s="392"/>
      <c r="S286" s="392"/>
      <c r="T286" s="392"/>
      <c r="U286" s="392"/>
      <c r="V286" s="392"/>
      <c r="W286" s="392"/>
      <c r="X286" s="392"/>
      <c r="Y286" s="392"/>
      <c r="Z286" s="379"/>
      <c r="AA286" s="379"/>
    </row>
    <row r="287" spans="1:67" ht="14.25" customHeight="1" x14ac:dyDescent="0.25">
      <c r="A287" s="406" t="s">
        <v>113</v>
      </c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  <c r="L287" s="392"/>
      <c r="M287" s="392"/>
      <c r="N287" s="392"/>
      <c r="O287" s="392"/>
      <c r="P287" s="392"/>
      <c r="Q287" s="392"/>
      <c r="R287" s="392"/>
      <c r="S287" s="392"/>
      <c r="T287" s="392"/>
      <c r="U287" s="392"/>
      <c r="V287" s="392"/>
      <c r="W287" s="392"/>
      <c r="X287" s="392"/>
      <c r="Y287" s="392"/>
      <c r="Z287" s="378"/>
      <c r="AA287" s="378"/>
    </row>
    <row r="288" spans="1:67" ht="27" customHeight="1" x14ac:dyDescent="0.25">
      <c r="A288" s="54" t="s">
        <v>445</v>
      </c>
      <c r="B288" s="54" t="s">
        <v>446</v>
      </c>
      <c r="C288" s="31">
        <v>4301011315</v>
      </c>
      <c r="D288" s="398">
        <v>4607091387421</v>
      </c>
      <c r="E288" s="399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15"/>
      <c r="Q288" s="415"/>
      <c r="R288" s="415"/>
      <c r="S288" s="399"/>
      <c r="T288" s="34"/>
      <c r="U288" s="34"/>
      <c r="V288" s="35" t="s">
        <v>66</v>
      </c>
      <c r="W288" s="385">
        <v>30</v>
      </c>
      <c r="X288" s="386">
        <f t="shared" ref="X288:X294" si="59">IFERROR(IF(W288="",0,CEILING((W288/$H288),1)*$H288),"")</f>
        <v>32.400000000000006</v>
      </c>
      <c r="Y288" s="36">
        <f>IFERROR(IF(X288=0,"",ROUNDUP(X288/H288,0)*0.02175),"")</f>
        <v>6.5250000000000002E-2</v>
      </c>
      <c r="Z288" s="56"/>
      <c r="AA288" s="57"/>
      <c r="AE288" s="64"/>
      <c r="BB288" s="231" t="s">
        <v>1</v>
      </c>
      <c r="BL288" s="64">
        <f t="shared" ref="BL288:BL294" si="60">IFERROR(W288*I288/H288,"0")</f>
        <v>31.333333333333329</v>
      </c>
      <c r="BM288" s="64">
        <f t="shared" ref="BM288:BM294" si="61">IFERROR(X288*I288/H288,"0")</f>
        <v>33.840000000000003</v>
      </c>
      <c r="BN288" s="64">
        <f t="shared" ref="BN288:BN294" si="62">IFERROR(1/J288*(W288/H288),"0")</f>
        <v>4.96031746031746E-2</v>
      </c>
      <c r="BO288" s="64">
        <f t="shared" ref="BO288:BO294" si="63">IFERROR(1/J288*(X288/H288),"0")</f>
        <v>5.3571428571428575E-2</v>
      </c>
    </row>
    <row r="289" spans="1:67" ht="27" customHeight="1" x14ac:dyDescent="0.25">
      <c r="A289" s="54" t="s">
        <v>445</v>
      </c>
      <c r="B289" s="54" t="s">
        <v>447</v>
      </c>
      <c r="C289" s="31">
        <v>4301011121</v>
      </c>
      <c r="D289" s="398">
        <v>4607091387421</v>
      </c>
      <c r="E289" s="399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6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15"/>
      <c r="Q289" s="415"/>
      <c r="R289" s="415"/>
      <c r="S289" s="399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448</v>
      </c>
      <c r="B290" s="54" t="s">
        <v>449</v>
      </c>
      <c r="C290" s="31">
        <v>4301011322</v>
      </c>
      <c r="D290" s="398">
        <v>4607091387452</v>
      </c>
      <c r="E290" s="399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15"/>
      <c r="Q290" s="415"/>
      <c r="R290" s="415"/>
      <c r="S290" s="399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448</v>
      </c>
      <c r="B291" s="54" t="s">
        <v>450</v>
      </c>
      <c r="C291" s="31">
        <v>4301011619</v>
      </c>
      <c r="D291" s="398">
        <v>4607091387452</v>
      </c>
      <c r="E291" s="399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74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15"/>
      <c r="Q291" s="415"/>
      <c r="R291" s="415"/>
      <c r="S291" s="399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4301011313</v>
      </c>
      <c r="D292" s="398">
        <v>4607091385984</v>
      </c>
      <c r="E292" s="399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70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415"/>
      <c r="Q292" s="415"/>
      <c r="R292" s="415"/>
      <c r="S292" s="399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4301011316</v>
      </c>
      <c r="D293" s="398">
        <v>4607091387438</v>
      </c>
      <c r="E293" s="399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7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415"/>
      <c r="Q293" s="415"/>
      <c r="R293" s="415"/>
      <c r="S293" s="399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customHeight="1" x14ac:dyDescent="0.25">
      <c r="A294" s="54" t="s">
        <v>455</v>
      </c>
      <c r="B294" s="54" t="s">
        <v>456</v>
      </c>
      <c r="C294" s="31">
        <v>4301011319</v>
      </c>
      <c r="D294" s="398">
        <v>4607091387469</v>
      </c>
      <c r="E294" s="399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46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415"/>
      <c r="Q294" s="415"/>
      <c r="R294" s="415"/>
      <c r="S294" s="399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x14ac:dyDescent="0.2">
      <c r="A295" s="391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3"/>
      <c r="O295" s="407" t="s">
        <v>70</v>
      </c>
      <c r="P295" s="408"/>
      <c r="Q295" s="408"/>
      <c r="R295" s="408"/>
      <c r="S295" s="408"/>
      <c r="T295" s="408"/>
      <c r="U295" s="409"/>
      <c r="V295" s="37" t="s">
        <v>71</v>
      </c>
      <c r="W295" s="387">
        <f>IFERROR(W288/H288,"0")+IFERROR(W289/H289,"0")+IFERROR(W290/H290,"0")+IFERROR(W291/H291,"0")+IFERROR(W292/H292,"0")+IFERROR(W293/H293,"0")+IFERROR(W294/H294,"0")</f>
        <v>2.7777777777777777</v>
      </c>
      <c r="X295" s="387">
        <f>IFERROR(X288/H288,"0")+IFERROR(X289/H289,"0")+IFERROR(X290/H290,"0")+IFERROR(X291/H291,"0")+IFERROR(X292/H292,"0")+IFERROR(X293/H293,"0")+IFERROR(X294/H294,"0")</f>
        <v>3.0000000000000004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6.5250000000000002E-2</v>
      </c>
      <c r="Z295" s="388"/>
      <c r="AA295" s="388"/>
    </row>
    <row r="296" spans="1:67" x14ac:dyDescent="0.2">
      <c r="A296" s="392"/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3"/>
      <c r="O296" s="407" t="s">
        <v>70</v>
      </c>
      <c r="P296" s="408"/>
      <c r="Q296" s="408"/>
      <c r="R296" s="408"/>
      <c r="S296" s="408"/>
      <c r="T296" s="408"/>
      <c r="U296" s="409"/>
      <c r="V296" s="37" t="s">
        <v>66</v>
      </c>
      <c r="W296" s="387">
        <f>IFERROR(SUM(W288:W294),"0")</f>
        <v>30</v>
      </c>
      <c r="X296" s="387">
        <f>IFERROR(SUM(X288:X294),"0")</f>
        <v>32.400000000000006</v>
      </c>
      <c r="Y296" s="37"/>
      <c r="Z296" s="388"/>
      <c r="AA296" s="388"/>
    </row>
    <row r="297" spans="1:67" ht="14.25" customHeight="1" x14ac:dyDescent="0.25">
      <c r="A297" s="406" t="s">
        <v>61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78"/>
      <c r="AA297" s="378"/>
    </row>
    <row r="298" spans="1:67" ht="27" customHeight="1" x14ac:dyDescent="0.25">
      <c r="A298" s="54" t="s">
        <v>457</v>
      </c>
      <c r="B298" s="54" t="s">
        <v>458</v>
      </c>
      <c r="C298" s="31">
        <v>4301031154</v>
      </c>
      <c r="D298" s="398">
        <v>4607091387292</v>
      </c>
      <c r="E298" s="399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415"/>
      <c r="Q298" s="415"/>
      <c r="R298" s="415"/>
      <c r="S298" s="399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3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3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customHeight="1" x14ac:dyDescent="0.25">
      <c r="A301" s="419" t="s">
        <v>459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79"/>
      <c r="AA301" s="379"/>
    </row>
    <row r="302" spans="1:67" ht="14.25" customHeight="1" x14ac:dyDescent="0.25">
      <c r="A302" s="406" t="s">
        <v>61</v>
      </c>
      <c r="B302" s="392"/>
      <c r="C302" s="392"/>
      <c r="D302" s="392"/>
      <c r="E302" s="392"/>
      <c r="F302" s="392"/>
      <c r="G302" s="392"/>
      <c r="H302" s="392"/>
      <c r="I302" s="392"/>
      <c r="J302" s="392"/>
      <c r="K302" s="392"/>
      <c r="L302" s="392"/>
      <c r="M302" s="392"/>
      <c r="N302" s="392"/>
      <c r="O302" s="392"/>
      <c r="P302" s="392"/>
      <c r="Q302" s="392"/>
      <c r="R302" s="392"/>
      <c r="S302" s="392"/>
      <c r="T302" s="392"/>
      <c r="U302" s="392"/>
      <c r="V302" s="392"/>
      <c r="W302" s="392"/>
      <c r="X302" s="392"/>
      <c r="Y302" s="392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98">
        <v>4607091383836</v>
      </c>
      <c r="E303" s="399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415"/>
      <c r="Q303" s="415"/>
      <c r="R303" s="415"/>
      <c r="S303" s="399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3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3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customHeight="1" x14ac:dyDescent="0.25">
      <c r="A306" s="406" t="s">
        <v>72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78"/>
      <c r="AA306" s="378"/>
    </row>
    <row r="307" spans="1:67" ht="27" customHeight="1" x14ac:dyDescent="0.25">
      <c r="A307" s="54" t="s">
        <v>462</v>
      </c>
      <c r="B307" s="54" t="s">
        <v>463</v>
      </c>
      <c r="C307" s="31">
        <v>4301051142</v>
      </c>
      <c r="D307" s="398">
        <v>4607091387919</v>
      </c>
      <c r="E307" s="399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415"/>
      <c r="Q307" s="415"/>
      <c r="R307" s="415"/>
      <c r="S307" s="399"/>
      <c r="T307" s="34"/>
      <c r="U307" s="34"/>
      <c r="V307" s="35" t="s">
        <v>66</v>
      </c>
      <c r="W307" s="385">
        <v>130</v>
      </c>
      <c r="X307" s="386">
        <f>IFERROR(IF(W307="",0,CEILING((W307/$H307),1)*$H307),"")</f>
        <v>137.69999999999999</v>
      </c>
      <c r="Y307" s="36">
        <f>IFERROR(IF(X307=0,"",ROUNDUP(X307/H307,0)*0.02175),"")</f>
        <v>0.36974999999999997</v>
      </c>
      <c r="Z307" s="56"/>
      <c r="AA307" s="57"/>
      <c r="AE307" s="64"/>
      <c r="BB307" s="240" t="s">
        <v>1</v>
      </c>
      <c r="BL307" s="64">
        <f>IFERROR(W307*I307/H307,"0")</f>
        <v>139.05185185185184</v>
      </c>
      <c r="BM307" s="64">
        <f>IFERROR(X307*I307/H307,"0")</f>
        <v>147.28800000000001</v>
      </c>
      <c r="BN307" s="64">
        <f>IFERROR(1/J307*(W307/H307),"0")</f>
        <v>0.28659611992945327</v>
      </c>
      <c r="BO307" s="64">
        <f>IFERROR(1/J307*(X307/H307),"0")</f>
        <v>0.30357142857142855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98">
        <v>4680115883604</v>
      </c>
      <c r="E308" s="399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6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415"/>
      <c r="Q308" s="415"/>
      <c r="R308" s="415"/>
      <c r="S308" s="399"/>
      <c r="T308" s="34"/>
      <c r="U308" s="34"/>
      <c r="V308" s="35" t="s">
        <v>66</v>
      </c>
      <c r="W308" s="385">
        <v>0</v>
      </c>
      <c r="X308" s="38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98">
        <v>4680115883567</v>
      </c>
      <c r="E309" s="399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415"/>
      <c r="Q309" s="415"/>
      <c r="R309" s="415"/>
      <c r="S309" s="399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1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3"/>
      <c r="O310" s="407" t="s">
        <v>70</v>
      </c>
      <c r="P310" s="408"/>
      <c r="Q310" s="408"/>
      <c r="R310" s="408"/>
      <c r="S310" s="408"/>
      <c r="T310" s="408"/>
      <c r="U310" s="409"/>
      <c r="V310" s="37" t="s">
        <v>71</v>
      </c>
      <c r="W310" s="387">
        <f>IFERROR(W307/H307,"0")+IFERROR(W308/H308,"0")+IFERROR(W309/H309,"0")</f>
        <v>16.049382716049383</v>
      </c>
      <c r="X310" s="387">
        <f>IFERROR(X307/H307,"0")+IFERROR(X308/H308,"0")+IFERROR(X309/H309,"0")</f>
        <v>17</v>
      </c>
      <c r="Y310" s="387">
        <f>IFERROR(IF(Y307="",0,Y307),"0")+IFERROR(IF(Y308="",0,Y308),"0")+IFERROR(IF(Y309="",0,Y309),"0")</f>
        <v>0.36974999999999997</v>
      </c>
      <c r="Z310" s="388"/>
      <c r="AA310" s="388"/>
    </row>
    <row r="311" spans="1:67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3"/>
      <c r="O311" s="407" t="s">
        <v>70</v>
      </c>
      <c r="P311" s="408"/>
      <c r="Q311" s="408"/>
      <c r="R311" s="408"/>
      <c r="S311" s="408"/>
      <c r="T311" s="408"/>
      <c r="U311" s="409"/>
      <c r="V311" s="37" t="s">
        <v>66</v>
      </c>
      <c r="W311" s="387">
        <f>IFERROR(SUM(W307:W309),"0")</f>
        <v>130</v>
      </c>
      <c r="X311" s="387">
        <f>IFERROR(SUM(X307:X309),"0")</f>
        <v>137.69999999999999</v>
      </c>
      <c r="Y311" s="37"/>
      <c r="Z311" s="388"/>
      <c r="AA311" s="388"/>
    </row>
    <row r="312" spans="1:67" ht="14.25" customHeight="1" x14ac:dyDescent="0.25">
      <c r="A312" s="406" t="s">
        <v>91</v>
      </c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2"/>
      <c r="N312" s="392"/>
      <c r="O312" s="392"/>
      <c r="P312" s="392"/>
      <c r="Q312" s="392"/>
      <c r="R312" s="392"/>
      <c r="S312" s="392"/>
      <c r="T312" s="392"/>
      <c r="U312" s="392"/>
      <c r="V312" s="392"/>
      <c r="W312" s="392"/>
      <c r="X312" s="392"/>
      <c r="Y312" s="392"/>
      <c r="Z312" s="378"/>
      <c r="AA312" s="378"/>
    </row>
    <row r="313" spans="1:67" ht="27" customHeight="1" x14ac:dyDescent="0.25">
      <c r="A313" s="54" t="s">
        <v>468</v>
      </c>
      <c r="B313" s="54" t="s">
        <v>469</v>
      </c>
      <c r="C313" s="31">
        <v>4301032015</v>
      </c>
      <c r="D313" s="398">
        <v>4607091383102</v>
      </c>
      <c r="E313" s="399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4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415"/>
      <c r="Q313" s="415"/>
      <c r="R313" s="415"/>
      <c r="S313" s="399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x14ac:dyDescent="0.2">
      <c r="A314" s="391"/>
      <c r="B314" s="392"/>
      <c r="C314" s="392"/>
      <c r="D314" s="392"/>
      <c r="E314" s="392"/>
      <c r="F314" s="392"/>
      <c r="G314" s="392"/>
      <c r="H314" s="392"/>
      <c r="I314" s="392"/>
      <c r="J314" s="392"/>
      <c r="K314" s="392"/>
      <c r="L314" s="392"/>
      <c r="M314" s="392"/>
      <c r="N314" s="393"/>
      <c r="O314" s="407" t="s">
        <v>70</v>
      </c>
      <c r="P314" s="408"/>
      <c r="Q314" s="408"/>
      <c r="R314" s="408"/>
      <c r="S314" s="408"/>
      <c r="T314" s="408"/>
      <c r="U314" s="409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x14ac:dyDescent="0.2">
      <c r="A315" s="392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3"/>
      <c r="O315" s="407" t="s">
        <v>70</v>
      </c>
      <c r="P315" s="408"/>
      <c r="Q315" s="408"/>
      <c r="R315" s="408"/>
      <c r="S315" s="408"/>
      <c r="T315" s="408"/>
      <c r="U315" s="409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customHeight="1" x14ac:dyDescent="0.2">
      <c r="A316" s="560" t="s">
        <v>470</v>
      </c>
      <c r="B316" s="561"/>
      <c r="C316" s="561"/>
      <c r="D316" s="561"/>
      <c r="E316" s="561"/>
      <c r="F316" s="561"/>
      <c r="G316" s="561"/>
      <c r="H316" s="561"/>
      <c r="I316" s="561"/>
      <c r="J316" s="561"/>
      <c r="K316" s="561"/>
      <c r="L316" s="561"/>
      <c r="M316" s="561"/>
      <c r="N316" s="561"/>
      <c r="O316" s="561"/>
      <c r="P316" s="561"/>
      <c r="Q316" s="561"/>
      <c r="R316" s="561"/>
      <c r="S316" s="561"/>
      <c r="T316" s="561"/>
      <c r="U316" s="561"/>
      <c r="V316" s="561"/>
      <c r="W316" s="561"/>
      <c r="X316" s="561"/>
      <c r="Y316" s="561"/>
      <c r="Z316" s="48"/>
      <c r="AA316" s="48"/>
    </row>
    <row r="317" spans="1:67" ht="16.5" customHeight="1" x14ac:dyDescent="0.25">
      <c r="A317" s="419" t="s">
        <v>471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79"/>
      <c r="AA317" s="379"/>
    </row>
    <row r="318" spans="1:67" ht="14.25" customHeight="1" x14ac:dyDescent="0.25">
      <c r="A318" s="406" t="s">
        <v>113</v>
      </c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2"/>
      <c r="N318" s="392"/>
      <c r="O318" s="392"/>
      <c r="P318" s="392"/>
      <c r="Q318" s="392"/>
      <c r="R318" s="392"/>
      <c r="S318" s="392"/>
      <c r="T318" s="392"/>
      <c r="U318" s="392"/>
      <c r="V318" s="392"/>
      <c r="W318" s="392"/>
      <c r="X318" s="392"/>
      <c r="Y318" s="392"/>
      <c r="Z318" s="378"/>
      <c r="AA318" s="378"/>
    </row>
    <row r="319" spans="1:67" ht="37.5" customHeight="1" x14ac:dyDescent="0.25">
      <c r="A319" s="54" t="s">
        <v>472</v>
      </c>
      <c r="B319" s="54" t="s">
        <v>473</v>
      </c>
      <c r="C319" s="31">
        <v>4301011875</v>
      </c>
      <c r="D319" s="398">
        <v>4680115884885</v>
      </c>
      <c r="E319" s="399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4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415"/>
      <c r="Q319" s="415"/>
      <c r="R319" s="415"/>
      <c r="S319" s="399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customHeight="1" x14ac:dyDescent="0.25">
      <c r="A320" s="54" t="s">
        <v>474</v>
      </c>
      <c r="B320" s="54" t="s">
        <v>475</v>
      </c>
      <c r="C320" s="31">
        <v>4301011874</v>
      </c>
      <c r="D320" s="398">
        <v>4680115884892</v>
      </c>
      <c r="E320" s="399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5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415"/>
      <c r="Q320" s="415"/>
      <c r="R320" s="415"/>
      <c r="S320" s="399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476</v>
      </c>
      <c r="B321" s="54" t="s">
        <v>477</v>
      </c>
      <c r="C321" s="31">
        <v>4301011943</v>
      </c>
      <c r="D321" s="398">
        <v>4680115884830</v>
      </c>
      <c r="E321" s="399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42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15"/>
      <c r="Q321" s="415"/>
      <c r="R321" s="415"/>
      <c r="S321" s="399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98">
        <v>4680115884830</v>
      </c>
      <c r="E322" s="399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415"/>
      <c r="Q322" s="415"/>
      <c r="R322" s="415"/>
      <c r="S322" s="399"/>
      <c r="T322" s="34"/>
      <c r="U322" s="34"/>
      <c r="V322" s="35" t="s">
        <v>66</v>
      </c>
      <c r="W322" s="385">
        <v>470</v>
      </c>
      <c r="X322" s="386">
        <f t="shared" si="64"/>
        <v>480</v>
      </c>
      <c r="Y322" s="36">
        <f>IFERROR(IF(X322=0,"",ROUNDUP(X322/H322,0)*0.02175),"")</f>
        <v>0.69599999999999995</v>
      </c>
      <c r="Z322" s="56"/>
      <c r="AA322" s="57"/>
      <c r="AE322" s="64"/>
      <c r="BB322" s="247" t="s">
        <v>1</v>
      </c>
      <c r="BL322" s="64">
        <f t="shared" si="65"/>
        <v>485.04</v>
      </c>
      <c r="BM322" s="64">
        <f t="shared" si="66"/>
        <v>495.36</v>
      </c>
      <c r="BN322" s="64">
        <f t="shared" si="67"/>
        <v>0.65277777777777768</v>
      </c>
      <c r="BO322" s="64">
        <f t="shared" si="68"/>
        <v>0.66666666666666663</v>
      </c>
    </row>
    <row r="323" spans="1:67" ht="27" customHeight="1" x14ac:dyDescent="0.25">
      <c r="A323" s="54" t="s">
        <v>479</v>
      </c>
      <c r="B323" s="54" t="s">
        <v>480</v>
      </c>
      <c r="C323" s="31">
        <v>4301011946</v>
      </c>
      <c r="D323" s="398">
        <v>4680115884847</v>
      </c>
      <c r="E323" s="399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7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15"/>
      <c r="Q323" s="415"/>
      <c r="R323" s="415"/>
      <c r="S323" s="399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98">
        <v>4680115884847</v>
      </c>
      <c r="E324" s="399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415"/>
      <c r="Q324" s="415"/>
      <c r="R324" s="415"/>
      <c r="S324" s="399"/>
      <c r="T324" s="34"/>
      <c r="U324" s="34"/>
      <c r="V324" s="35" t="s">
        <v>66</v>
      </c>
      <c r="W324" s="385">
        <v>30</v>
      </c>
      <c r="X324" s="386">
        <f t="shared" si="64"/>
        <v>30</v>
      </c>
      <c r="Y324" s="36">
        <f>IFERROR(IF(X324=0,"",ROUNDUP(X324/H324,0)*0.02175),"")</f>
        <v>4.3499999999999997E-2</v>
      </c>
      <c r="Z324" s="56"/>
      <c r="AA324" s="57"/>
      <c r="AE324" s="64"/>
      <c r="BB324" s="249" t="s">
        <v>1</v>
      </c>
      <c r="BL324" s="64">
        <f t="shared" si="65"/>
        <v>30.96</v>
      </c>
      <c r="BM324" s="64">
        <f t="shared" si="66"/>
        <v>30.96</v>
      </c>
      <c r="BN324" s="64">
        <f t="shared" si="67"/>
        <v>4.1666666666666664E-2</v>
      </c>
      <c r="BO324" s="64">
        <f t="shared" si="68"/>
        <v>4.1666666666666664E-2</v>
      </c>
    </row>
    <row r="325" spans="1:67" ht="27" customHeight="1" x14ac:dyDescent="0.25">
      <c r="A325" s="54" t="s">
        <v>482</v>
      </c>
      <c r="B325" s="54" t="s">
        <v>483</v>
      </c>
      <c r="C325" s="31">
        <v>4301011947</v>
      </c>
      <c r="D325" s="398">
        <v>4680115884854</v>
      </c>
      <c r="E325" s="399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4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15"/>
      <c r="Q325" s="415"/>
      <c r="R325" s="415"/>
      <c r="S325" s="399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98">
        <v>4680115884854</v>
      </c>
      <c r="E326" s="399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415"/>
      <c r="Q326" s="415"/>
      <c r="R326" s="415"/>
      <c r="S326" s="399"/>
      <c r="T326" s="34"/>
      <c r="U326" s="34"/>
      <c r="V326" s="35" t="s">
        <v>66</v>
      </c>
      <c r="W326" s="385">
        <v>60</v>
      </c>
      <c r="X326" s="386">
        <f t="shared" si="64"/>
        <v>60</v>
      </c>
      <c r="Y326" s="36">
        <f>IFERROR(IF(X326=0,"",ROUNDUP(X326/H326,0)*0.02175),"")</f>
        <v>8.6999999999999994E-2</v>
      </c>
      <c r="Z326" s="56"/>
      <c r="AA326" s="57"/>
      <c r="AE326" s="64"/>
      <c r="BB326" s="251" t="s">
        <v>1</v>
      </c>
      <c r="BL326" s="64">
        <f t="shared" si="65"/>
        <v>61.92</v>
      </c>
      <c r="BM326" s="64">
        <f t="shared" si="66"/>
        <v>61.92</v>
      </c>
      <c r="BN326" s="64">
        <f t="shared" si="67"/>
        <v>8.3333333333333329E-2</v>
      </c>
      <c r="BO326" s="64">
        <f t="shared" si="68"/>
        <v>8.3333333333333329E-2</v>
      </c>
    </row>
    <row r="327" spans="1:67" ht="37.5" customHeight="1" x14ac:dyDescent="0.25">
      <c r="A327" s="54" t="s">
        <v>485</v>
      </c>
      <c r="B327" s="54" t="s">
        <v>486</v>
      </c>
      <c r="C327" s="31">
        <v>4301011871</v>
      </c>
      <c r="D327" s="398">
        <v>4680115884908</v>
      </c>
      <c r="E327" s="399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4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415"/>
      <c r="Q327" s="415"/>
      <c r="R327" s="415"/>
      <c r="S327" s="399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4301011868</v>
      </c>
      <c r="D328" s="398">
        <v>4680115884861</v>
      </c>
      <c r="E328" s="399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4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415"/>
      <c r="Q328" s="415"/>
      <c r="R328" s="415"/>
      <c r="S328" s="399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4301011952</v>
      </c>
      <c r="D329" s="398">
        <v>4680115884922</v>
      </c>
      <c r="E329" s="399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6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415"/>
      <c r="Q329" s="415"/>
      <c r="R329" s="415"/>
      <c r="S329" s="399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customHeight="1" x14ac:dyDescent="0.25">
      <c r="A330" s="54" t="s">
        <v>491</v>
      </c>
      <c r="B330" s="54" t="s">
        <v>492</v>
      </c>
      <c r="C330" s="31">
        <v>4301011433</v>
      </c>
      <c r="D330" s="398">
        <v>4680115882638</v>
      </c>
      <c r="E330" s="399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415"/>
      <c r="Q330" s="415"/>
      <c r="R330" s="415"/>
      <c r="S330" s="399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3"/>
      <c r="O331" s="407" t="s">
        <v>70</v>
      </c>
      <c r="P331" s="408"/>
      <c r="Q331" s="408"/>
      <c r="R331" s="408"/>
      <c r="S331" s="408"/>
      <c r="T331" s="408"/>
      <c r="U331" s="409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37.333333333333329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38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0.8264999999999999</v>
      </c>
      <c r="Z331" s="388"/>
      <c r="AA331" s="388"/>
    </row>
    <row r="332" spans="1:67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3"/>
      <c r="O332" s="407" t="s">
        <v>70</v>
      </c>
      <c r="P332" s="408"/>
      <c r="Q332" s="408"/>
      <c r="R332" s="408"/>
      <c r="S332" s="408"/>
      <c r="T332" s="408"/>
      <c r="U332" s="409"/>
      <c r="V332" s="37" t="s">
        <v>66</v>
      </c>
      <c r="W332" s="387">
        <f>IFERROR(SUM(W319:W330),"0")</f>
        <v>560</v>
      </c>
      <c r="X332" s="387">
        <f>IFERROR(SUM(X319:X330),"0")</f>
        <v>570</v>
      </c>
      <c r="Y332" s="37"/>
      <c r="Z332" s="388"/>
      <c r="AA332" s="388"/>
    </row>
    <row r="333" spans="1:67" ht="14.25" customHeight="1" x14ac:dyDescent="0.25">
      <c r="A333" s="406" t="s">
        <v>105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98">
        <v>4607091383980</v>
      </c>
      <c r="E334" s="399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7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415"/>
      <c r="Q334" s="415"/>
      <c r="R334" s="415"/>
      <c r="S334" s="399"/>
      <c r="T334" s="34"/>
      <c r="U334" s="34"/>
      <c r="V334" s="35" t="s">
        <v>66</v>
      </c>
      <c r="W334" s="385">
        <v>530</v>
      </c>
      <c r="X334" s="386">
        <f>IFERROR(IF(W334="",0,CEILING((W334/$H334),1)*$H334),"")</f>
        <v>540</v>
      </c>
      <c r="Y334" s="36">
        <f>IFERROR(IF(X334=0,"",ROUNDUP(X334/H334,0)*0.02175),"")</f>
        <v>0.78299999999999992</v>
      </c>
      <c r="Z334" s="56"/>
      <c r="AA334" s="57"/>
      <c r="AE334" s="64"/>
      <c r="BB334" s="256" t="s">
        <v>1</v>
      </c>
      <c r="BL334" s="64">
        <f>IFERROR(W334*I334/H334,"0")</f>
        <v>546.95999999999992</v>
      </c>
      <c r="BM334" s="64">
        <f>IFERROR(X334*I334/H334,"0")</f>
        <v>557.28000000000009</v>
      </c>
      <c r="BN334" s="64">
        <f>IFERROR(1/J334*(W334/H334),"0")</f>
        <v>0.73611111111111116</v>
      </c>
      <c r="BO334" s="64">
        <f>IFERROR(1/J334*(X334/H334),"0")</f>
        <v>0.75</v>
      </c>
    </row>
    <row r="335" spans="1:67" ht="16.5" customHeight="1" x14ac:dyDescent="0.25">
      <c r="A335" s="54" t="s">
        <v>495</v>
      </c>
      <c r="B335" s="54" t="s">
        <v>496</v>
      </c>
      <c r="C335" s="31">
        <v>4301020270</v>
      </c>
      <c r="D335" s="398">
        <v>4680115883314</v>
      </c>
      <c r="E335" s="399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4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415"/>
      <c r="Q335" s="415"/>
      <c r="R335" s="415"/>
      <c r="S335" s="399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4301020179</v>
      </c>
      <c r="D336" s="398">
        <v>4607091384178</v>
      </c>
      <c r="E336" s="399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6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415"/>
      <c r="Q336" s="415"/>
      <c r="R336" s="415"/>
      <c r="S336" s="399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3"/>
      <c r="O337" s="407" t="s">
        <v>70</v>
      </c>
      <c r="P337" s="408"/>
      <c r="Q337" s="408"/>
      <c r="R337" s="408"/>
      <c r="S337" s="408"/>
      <c r="T337" s="408"/>
      <c r="U337" s="409"/>
      <c r="V337" s="37" t="s">
        <v>71</v>
      </c>
      <c r="W337" s="387">
        <f>IFERROR(W334/H334,"0")+IFERROR(W335/H335,"0")+IFERROR(W336/H336,"0")</f>
        <v>35.333333333333336</v>
      </c>
      <c r="X337" s="387">
        <f>IFERROR(X334/H334,"0")+IFERROR(X335/H335,"0")+IFERROR(X336/H336,"0")</f>
        <v>36</v>
      </c>
      <c r="Y337" s="387">
        <f>IFERROR(IF(Y334="",0,Y334),"0")+IFERROR(IF(Y335="",0,Y335),"0")+IFERROR(IF(Y336="",0,Y336),"0")</f>
        <v>0.78299999999999992</v>
      </c>
      <c r="Z337" s="388"/>
      <c r="AA337" s="388"/>
    </row>
    <row r="338" spans="1:67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3"/>
      <c r="O338" s="407" t="s">
        <v>70</v>
      </c>
      <c r="P338" s="408"/>
      <c r="Q338" s="408"/>
      <c r="R338" s="408"/>
      <c r="S338" s="408"/>
      <c r="T338" s="408"/>
      <c r="U338" s="409"/>
      <c r="V338" s="37" t="s">
        <v>66</v>
      </c>
      <c r="W338" s="387">
        <f>IFERROR(SUM(W334:W336),"0")</f>
        <v>530</v>
      </c>
      <c r="X338" s="387">
        <f>IFERROR(SUM(X334:X336),"0")</f>
        <v>540</v>
      </c>
      <c r="Y338" s="37"/>
      <c r="Z338" s="388"/>
      <c r="AA338" s="388"/>
    </row>
    <row r="339" spans="1:67" ht="14.25" customHeight="1" x14ac:dyDescent="0.25">
      <c r="A339" s="406" t="s">
        <v>72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78"/>
      <c r="AA339" s="378"/>
    </row>
    <row r="340" spans="1:67" ht="27" customHeight="1" x14ac:dyDescent="0.25">
      <c r="A340" s="54" t="s">
        <v>499</v>
      </c>
      <c r="B340" s="54" t="s">
        <v>500</v>
      </c>
      <c r="C340" s="31">
        <v>4301051560</v>
      </c>
      <c r="D340" s="398">
        <v>4607091383928</v>
      </c>
      <c r="E340" s="399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4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415"/>
      <c r="Q340" s="415"/>
      <c r="R340" s="415"/>
      <c r="S340" s="399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499</v>
      </c>
      <c r="B341" s="54" t="s">
        <v>501</v>
      </c>
      <c r="C341" s="31">
        <v>4301051639</v>
      </c>
      <c r="D341" s="398">
        <v>4607091383928</v>
      </c>
      <c r="E341" s="399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4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415"/>
      <c r="Q341" s="415"/>
      <c r="R341" s="415"/>
      <c r="S341" s="399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98">
        <v>4607091384260</v>
      </c>
      <c r="E342" s="399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5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415"/>
      <c r="Q342" s="415"/>
      <c r="R342" s="415"/>
      <c r="S342" s="399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391"/>
      <c r="B343" s="392"/>
      <c r="C343" s="392"/>
      <c r="D343" s="392"/>
      <c r="E343" s="392"/>
      <c r="F343" s="392"/>
      <c r="G343" s="392"/>
      <c r="H343" s="392"/>
      <c r="I343" s="392"/>
      <c r="J343" s="392"/>
      <c r="K343" s="392"/>
      <c r="L343" s="392"/>
      <c r="M343" s="392"/>
      <c r="N343" s="393"/>
      <c r="O343" s="407" t="s">
        <v>70</v>
      </c>
      <c r="P343" s="408"/>
      <c r="Q343" s="408"/>
      <c r="R343" s="408"/>
      <c r="S343" s="408"/>
      <c r="T343" s="408"/>
      <c r="U343" s="409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x14ac:dyDescent="0.2">
      <c r="A344" s="392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3"/>
      <c r="O344" s="407" t="s">
        <v>70</v>
      </c>
      <c r="P344" s="408"/>
      <c r="Q344" s="408"/>
      <c r="R344" s="408"/>
      <c r="S344" s="408"/>
      <c r="T344" s="408"/>
      <c r="U344" s="409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customHeight="1" x14ac:dyDescent="0.25">
      <c r="A345" s="406" t="s">
        <v>215</v>
      </c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2"/>
      <c r="P345" s="392"/>
      <c r="Q345" s="392"/>
      <c r="R345" s="392"/>
      <c r="S345" s="392"/>
      <c r="T345" s="392"/>
      <c r="U345" s="392"/>
      <c r="V345" s="392"/>
      <c r="W345" s="392"/>
      <c r="X345" s="392"/>
      <c r="Y345" s="392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98">
        <v>4607091384673</v>
      </c>
      <c r="E346" s="399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5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415"/>
      <c r="Q346" s="415"/>
      <c r="R346" s="415"/>
      <c r="S346" s="399"/>
      <c r="T346" s="34"/>
      <c r="U346" s="34"/>
      <c r="V346" s="35" t="s">
        <v>66</v>
      </c>
      <c r="W346" s="385">
        <v>0</v>
      </c>
      <c r="X346" s="386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16.5" customHeight="1" x14ac:dyDescent="0.25">
      <c r="A347" s="54" t="s">
        <v>504</v>
      </c>
      <c r="B347" s="54" t="s">
        <v>506</v>
      </c>
      <c r="C347" s="31">
        <v>4301060345</v>
      </c>
      <c r="D347" s="398">
        <v>4607091384673</v>
      </c>
      <c r="E347" s="399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7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415"/>
      <c r="Q347" s="415"/>
      <c r="R347" s="415"/>
      <c r="S347" s="399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1"/>
      <c r="B348" s="392"/>
      <c r="C348" s="392"/>
      <c r="D348" s="392"/>
      <c r="E348" s="392"/>
      <c r="F348" s="392"/>
      <c r="G348" s="392"/>
      <c r="H348" s="392"/>
      <c r="I348" s="392"/>
      <c r="J348" s="392"/>
      <c r="K348" s="392"/>
      <c r="L348" s="392"/>
      <c r="M348" s="392"/>
      <c r="N348" s="393"/>
      <c r="O348" s="407" t="s">
        <v>70</v>
      </c>
      <c r="P348" s="408"/>
      <c r="Q348" s="408"/>
      <c r="R348" s="408"/>
      <c r="S348" s="408"/>
      <c r="T348" s="408"/>
      <c r="U348" s="409"/>
      <c r="V348" s="37" t="s">
        <v>71</v>
      </c>
      <c r="W348" s="387">
        <f>IFERROR(W346/H346,"0")+IFERROR(W347/H347,"0")</f>
        <v>0</v>
      </c>
      <c r="X348" s="387">
        <f>IFERROR(X346/H346,"0")+IFERROR(X347/H347,"0")</f>
        <v>0</v>
      </c>
      <c r="Y348" s="387">
        <f>IFERROR(IF(Y346="",0,Y346),"0")+IFERROR(IF(Y347="",0,Y347),"0")</f>
        <v>0</v>
      </c>
      <c r="Z348" s="388"/>
      <c r="AA348" s="388"/>
    </row>
    <row r="349" spans="1:67" x14ac:dyDescent="0.2">
      <c r="A349" s="392"/>
      <c r="B349" s="392"/>
      <c r="C349" s="392"/>
      <c r="D349" s="392"/>
      <c r="E349" s="392"/>
      <c r="F349" s="392"/>
      <c r="G349" s="392"/>
      <c r="H349" s="392"/>
      <c r="I349" s="392"/>
      <c r="J349" s="392"/>
      <c r="K349" s="392"/>
      <c r="L349" s="392"/>
      <c r="M349" s="392"/>
      <c r="N349" s="393"/>
      <c r="O349" s="407" t="s">
        <v>70</v>
      </c>
      <c r="P349" s="408"/>
      <c r="Q349" s="408"/>
      <c r="R349" s="408"/>
      <c r="S349" s="408"/>
      <c r="T349" s="408"/>
      <c r="U349" s="409"/>
      <c r="V349" s="37" t="s">
        <v>66</v>
      </c>
      <c r="W349" s="387">
        <f>IFERROR(SUM(W346:W347),"0")</f>
        <v>0</v>
      </c>
      <c r="X349" s="387">
        <f>IFERROR(SUM(X346:X347),"0")</f>
        <v>0</v>
      </c>
      <c r="Y349" s="37"/>
      <c r="Z349" s="388"/>
      <c r="AA349" s="388"/>
    </row>
    <row r="350" spans="1:67" ht="16.5" customHeight="1" x14ac:dyDescent="0.25">
      <c r="A350" s="419" t="s">
        <v>507</v>
      </c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2"/>
      <c r="P350" s="392"/>
      <c r="Q350" s="392"/>
      <c r="R350" s="392"/>
      <c r="S350" s="392"/>
      <c r="T350" s="392"/>
      <c r="U350" s="392"/>
      <c r="V350" s="392"/>
      <c r="W350" s="392"/>
      <c r="X350" s="392"/>
      <c r="Y350" s="392"/>
      <c r="Z350" s="379"/>
      <c r="AA350" s="379"/>
    </row>
    <row r="351" spans="1:67" ht="14.25" customHeight="1" x14ac:dyDescent="0.25">
      <c r="A351" s="406" t="s">
        <v>113</v>
      </c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2"/>
      <c r="P351" s="392"/>
      <c r="Q351" s="392"/>
      <c r="R351" s="392"/>
      <c r="S351" s="392"/>
      <c r="T351" s="392"/>
      <c r="U351" s="392"/>
      <c r="V351" s="392"/>
      <c r="W351" s="392"/>
      <c r="X351" s="392"/>
      <c r="Y351" s="392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98">
        <v>4607091384185</v>
      </c>
      <c r="E352" s="399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5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415"/>
      <c r="Q352" s="415"/>
      <c r="R352" s="415"/>
      <c r="S352" s="399"/>
      <c r="T352" s="34"/>
      <c r="U352" s="34"/>
      <c r="V352" s="35" t="s">
        <v>66</v>
      </c>
      <c r="W352" s="385">
        <v>0</v>
      </c>
      <c r="X352" s="386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37.5" customHeight="1" x14ac:dyDescent="0.25">
      <c r="A353" s="54" t="s">
        <v>510</v>
      </c>
      <c r="B353" s="54" t="s">
        <v>511</v>
      </c>
      <c r="C353" s="31">
        <v>4301011312</v>
      </c>
      <c r="D353" s="398">
        <v>4607091384192</v>
      </c>
      <c r="E353" s="399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7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415"/>
      <c r="Q353" s="415"/>
      <c r="R353" s="415"/>
      <c r="S353" s="399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4301011483</v>
      </c>
      <c r="D354" s="398">
        <v>4680115881907</v>
      </c>
      <c r="E354" s="399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415"/>
      <c r="Q354" s="415"/>
      <c r="R354" s="415"/>
      <c r="S354" s="399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customHeight="1" x14ac:dyDescent="0.25">
      <c r="A355" s="54" t="s">
        <v>514</v>
      </c>
      <c r="B355" s="54" t="s">
        <v>515</v>
      </c>
      <c r="C355" s="31">
        <v>4301011655</v>
      </c>
      <c r="D355" s="398">
        <v>4680115883925</v>
      </c>
      <c r="E355" s="399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7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415"/>
      <c r="Q355" s="415"/>
      <c r="R355" s="415"/>
      <c r="S355" s="399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1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3"/>
      <c r="O356" s="407" t="s">
        <v>70</v>
      </c>
      <c r="P356" s="408"/>
      <c r="Q356" s="408"/>
      <c r="R356" s="408"/>
      <c r="S356" s="408"/>
      <c r="T356" s="408"/>
      <c r="U356" s="409"/>
      <c r="V356" s="37" t="s">
        <v>71</v>
      </c>
      <c r="W356" s="387">
        <f>IFERROR(W352/H352,"0")+IFERROR(W353/H353,"0")+IFERROR(W354/H354,"0")+IFERROR(W355/H355,"0")</f>
        <v>0</v>
      </c>
      <c r="X356" s="387">
        <f>IFERROR(X352/H352,"0")+IFERROR(X353/H353,"0")+IFERROR(X354/H354,"0")+IFERROR(X355/H355,"0")</f>
        <v>0</v>
      </c>
      <c r="Y356" s="387">
        <f>IFERROR(IF(Y352="",0,Y352),"0")+IFERROR(IF(Y353="",0,Y353),"0")+IFERROR(IF(Y354="",0,Y354),"0")+IFERROR(IF(Y355="",0,Y355),"0")</f>
        <v>0</v>
      </c>
      <c r="Z356" s="388"/>
      <c r="AA356" s="388"/>
    </row>
    <row r="357" spans="1:67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3"/>
      <c r="O357" s="407" t="s">
        <v>70</v>
      </c>
      <c r="P357" s="408"/>
      <c r="Q357" s="408"/>
      <c r="R357" s="408"/>
      <c r="S357" s="408"/>
      <c r="T357" s="408"/>
      <c r="U357" s="409"/>
      <c r="V357" s="37" t="s">
        <v>66</v>
      </c>
      <c r="W357" s="387">
        <f>IFERROR(SUM(W352:W355),"0")</f>
        <v>0</v>
      </c>
      <c r="X357" s="387">
        <f>IFERROR(SUM(X352:X355),"0")</f>
        <v>0</v>
      </c>
      <c r="Y357" s="37"/>
      <c r="Z357" s="388"/>
      <c r="AA357" s="388"/>
    </row>
    <row r="358" spans="1:67" ht="14.25" customHeight="1" x14ac:dyDescent="0.25">
      <c r="A358" s="406" t="s">
        <v>61</v>
      </c>
      <c r="B358" s="392"/>
      <c r="C358" s="392"/>
      <c r="D358" s="392"/>
      <c r="E358" s="392"/>
      <c r="F358" s="392"/>
      <c r="G358" s="392"/>
      <c r="H358" s="392"/>
      <c r="I358" s="392"/>
      <c r="J358" s="392"/>
      <c r="K358" s="392"/>
      <c r="L358" s="392"/>
      <c r="M358" s="392"/>
      <c r="N358" s="392"/>
      <c r="O358" s="392"/>
      <c r="P358" s="392"/>
      <c r="Q358" s="392"/>
      <c r="R358" s="392"/>
      <c r="S358" s="392"/>
      <c r="T358" s="392"/>
      <c r="U358" s="392"/>
      <c r="V358" s="392"/>
      <c r="W358" s="392"/>
      <c r="X358" s="392"/>
      <c r="Y358" s="392"/>
      <c r="Z358" s="378"/>
      <c r="AA358" s="378"/>
    </row>
    <row r="359" spans="1:67" ht="27" customHeight="1" x14ac:dyDescent="0.25">
      <c r="A359" s="54" t="s">
        <v>516</v>
      </c>
      <c r="B359" s="54" t="s">
        <v>517</v>
      </c>
      <c r="C359" s="31">
        <v>4301031139</v>
      </c>
      <c r="D359" s="398">
        <v>4607091384802</v>
      </c>
      <c r="E359" s="399"/>
      <c r="F359" s="384">
        <v>0.73</v>
      </c>
      <c r="G359" s="32">
        <v>6</v>
      </c>
      <c r="H359" s="384">
        <v>4.38</v>
      </c>
      <c r="I359" s="384">
        <v>4.58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15"/>
      <c r="Q359" s="415"/>
      <c r="R359" s="415"/>
      <c r="S359" s="399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516</v>
      </c>
      <c r="B360" s="54" t="s">
        <v>518</v>
      </c>
      <c r="C360" s="31">
        <v>4301031303</v>
      </c>
      <c r="D360" s="398">
        <v>4607091384802</v>
      </c>
      <c r="E360" s="399"/>
      <c r="F360" s="384">
        <v>0.73</v>
      </c>
      <c r="G360" s="32">
        <v>6</v>
      </c>
      <c r="H360" s="384">
        <v>4.38</v>
      </c>
      <c r="I360" s="384">
        <v>4.6399999999999997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415"/>
      <c r="Q360" s="415"/>
      <c r="R360" s="415"/>
      <c r="S360" s="399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519</v>
      </c>
      <c r="B361" s="54" t="s">
        <v>520</v>
      </c>
      <c r="C361" s="31">
        <v>4301031304</v>
      </c>
      <c r="D361" s="398">
        <v>4607091384826</v>
      </c>
      <c r="E361" s="399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5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415"/>
      <c r="Q361" s="415"/>
      <c r="R361" s="415"/>
      <c r="S361" s="399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391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3"/>
      <c r="O362" s="407" t="s">
        <v>70</v>
      </c>
      <c r="P362" s="408"/>
      <c r="Q362" s="408"/>
      <c r="R362" s="408"/>
      <c r="S362" s="408"/>
      <c r="T362" s="408"/>
      <c r="U362" s="409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3"/>
      <c r="O363" s="407" t="s">
        <v>70</v>
      </c>
      <c r="P363" s="408"/>
      <c r="Q363" s="408"/>
      <c r="R363" s="408"/>
      <c r="S363" s="408"/>
      <c r="T363" s="408"/>
      <c r="U363" s="409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customHeight="1" x14ac:dyDescent="0.25">
      <c r="A364" s="406" t="s">
        <v>72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98">
        <v>4607091384246</v>
      </c>
      <c r="E365" s="399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733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415"/>
      <c r="Q365" s="415"/>
      <c r="R365" s="415"/>
      <c r="S365" s="399"/>
      <c r="T365" s="34"/>
      <c r="U365" s="34"/>
      <c r="V365" s="35" t="s">
        <v>66</v>
      </c>
      <c r="W365" s="385">
        <v>0</v>
      </c>
      <c r="X365" s="386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4301051445</v>
      </c>
      <c r="D366" s="398">
        <v>4680115881976</v>
      </c>
      <c r="E366" s="399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7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415"/>
      <c r="Q366" s="415"/>
      <c r="R366" s="415"/>
      <c r="S366" s="399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525</v>
      </c>
      <c r="B367" s="54" t="s">
        <v>526</v>
      </c>
      <c r="C367" s="31">
        <v>4301051297</v>
      </c>
      <c r="D367" s="398">
        <v>4607091384253</v>
      </c>
      <c r="E367" s="399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5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415"/>
      <c r="Q367" s="415"/>
      <c r="R367" s="415"/>
      <c r="S367" s="399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525</v>
      </c>
      <c r="B368" s="54" t="s">
        <v>527</v>
      </c>
      <c r="C368" s="31">
        <v>4301051634</v>
      </c>
      <c r="D368" s="398">
        <v>4607091384253</v>
      </c>
      <c r="E368" s="399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5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415"/>
      <c r="Q368" s="415"/>
      <c r="R368" s="415"/>
      <c r="S368" s="399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528</v>
      </c>
      <c r="B369" s="54" t="s">
        <v>529</v>
      </c>
      <c r="C369" s="31">
        <v>4301051444</v>
      </c>
      <c r="D369" s="398">
        <v>4680115881969</v>
      </c>
      <c r="E369" s="399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415"/>
      <c r="Q369" s="415"/>
      <c r="R369" s="415"/>
      <c r="S369" s="399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1"/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393"/>
      <c r="O370" s="407" t="s">
        <v>70</v>
      </c>
      <c r="P370" s="408"/>
      <c r="Q370" s="408"/>
      <c r="R370" s="408"/>
      <c r="S370" s="408"/>
      <c r="T370" s="408"/>
      <c r="U370" s="409"/>
      <c r="V370" s="37" t="s">
        <v>71</v>
      </c>
      <c r="W370" s="387">
        <f>IFERROR(W365/H365,"0")+IFERROR(W366/H366,"0")+IFERROR(W367/H367,"0")+IFERROR(W368/H368,"0")+IFERROR(W369/H369,"0")</f>
        <v>0</v>
      </c>
      <c r="X370" s="387">
        <f>IFERROR(X365/H365,"0")+IFERROR(X366/H366,"0")+IFERROR(X367/H367,"0")+IFERROR(X368/H368,"0")+IFERROR(X369/H369,"0")</f>
        <v>0</v>
      </c>
      <c r="Y370" s="387">
        <f>IFERROR(IF(Y365="",0,Y365),"0")+IFERROR(IF(Y366="",0,Y366),"0")+IFERROR(IF(Y367="",0,Y367),"0")+IFERROR(IF(Y368="",0,Y368),"0")+IFERROR(IF(Y369="",0,Y369),"0")</f>
        <v>0</v>
      </c>
      <c r="Z370" s="388"/>
      <c r="AA370" s="388"/>
    </row>
    <row r="371" spans="1:67" x14ac:dyDescent="0.2">
      <c r="A371" s="392"/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393"/>
      <c r="O371" s="407" t="s">
        <v>70</v>
      </c>
      <c r="P371" s="408"/>
      <c r="Q371" s="408"/>
      <c r="R371" s="408"/>
      <c r="S371" s="408"/>
      <c r="T371" s="408"/>
      <c r="U371" s="409"/>
      <c r="V371" s="37" t="s">
        <v>66</v>
      </c>
      <c r="W371" s="387">
        <f>IFERROR(SUM(W365:W369),"0")</f>
        <v>0</v>
      </c>
      <c r="X371" s="387">
        <f>IFERROR(SUM(X365:X369),"0")</f>
        <v>0</v>
      </c>
      <c r="Y371" s="37"/>
      <c r="Z371" s="388"/>
      <c r="AA371" s="388"/>
    </row>
    <row r="372" spans="1:67" ht="14.25" customHeight="1" x14ac:dyDescent="0.25">
      <c r="A372" s="406" t="s">
        <v>215</v>
      </c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  <c r="X372" s="392"/>
      <c r="Y372" s="392"/>
      <c r="Z372" s="378"/>
      <c r="AA372" s="378"/>
    </row>
    <row r="373" spans="1:67" ht="27" customHeight="1" x14ac:dyDescent="0.25">
      <c r="A373" s="54" t="s">
        <v>530</v>
      </c>
      <c r="B373" s="54" t="s">
        <v>531</v>
      </c>
      <c r="C373" s="31">
        <v>4301060322</v>
      </c>
      <c r="D373" s="398">
        <v>4607091389357</v>
      </c>
      <c r="E373" s="399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415"/>
      <c r="Q373" s="415"/>
      <c r="R373" s="415"/>
      <c r="S373" s="399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530</v>
      </c>
      <c r="B374" s="54" t="s">
        <v>532</v>
      </c>
      <c r="C374" s="31">
        <v>4301060377</v>
      </c>
      <c r="D374" s="398">
        <v>4607091389357</v>
      </c>
      <c r="E374" s="399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415"/>
      <c r="Q374" s="415"/>
      <c r="R374" s="415"/>
      <c r="S374" s="399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3"/>
      <c r="O375" s="407" t="s">
        <v>70</v>
      </c>
      <c r="P375" s="408"/>
      <c r="Q375" s="408"/>
      <c r="R375" s="408"/>
      <c r="S375" s="408"/>
      <c r="T375" s="408"/>
      <c r="U375" s="409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3"/>
      <c r="O376" s="407" t="s">
        <v>70</v>
      </c>
      <c r="P376" s="408"/>
      <c r="Q376" s="408"/>
      <c r="R376" s="408"/>
      <c r="S376" s="408"/>
      <c r="T376" s="408"/>
      <c r="U376" s="409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customHeight="1" x14ac:dyDescent="0.2">
      <c r="A377" s="560" t="s">
        <v>533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48"/>
      <c r="AA377" s="48"/>
    </row>
    <row r="378" spans="1:67" ht="16.5" customHeight="1" x14ac:dyDescent="0.25">
      <c r="A378" s="419" t="s">
        <v>534</v>
      </c>
      <c r="B378" s="392"/>
      <c r="C378" s="392"/>
      <c r="D378" s="392"/>
      <c r="E378" s="392"/>
      <c r="F378" s="392"/>
      <c r="G378" s="392"/>
      <c r="H378" s="392"/>
      <c r="I378" s="392"/>
      <c r="J378" s="392"/>
      <c r="K378" s="392"/>
      <c r="L378" s="392"/>
      <c r="M378" s="392"/>
      <c r="N378" s="392"/>
      <c r="O378" s="392"/>
      <c r="P378" s="392"/>
      <c r="Q378" s="392"/>
      <c r="R378" s="392"/>
      <c r="S378" s="392"/>
      <c r="T378" s="392"/>
      <c r="U378" s="392"/>
      <c r="V378" s="392"/>
      <c r="W378" s="392"/>
      <c r="X378" s="392"/>
      <c r="Y378" s="392"/>
      <c r="Z378" s="379"/>
      <c r="AA378" s="379"/>
    </row>
    <row r="379" spans="1:67" ht="14.25" customHeight="1" x14ac:dyDescent="0.25">
      <c r="A379" s="406" t="s">
        <v>113</v>
      </c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2"/>
      <c r="O379" s="392"/>
      <c r="P379" s="392"/>
      <c r="Q379" s="392"/>
      <c r="R379" s="392"/>
      <c r="S379" s="392"/>
      <c r="T379" s="392"/>
      <c r="U379" s="392"/>
      <c r="V379" s="392"/>
      <c r="W379" s="392"/>
      <c r="X379" s="392"/>
      <c r="Y379" s="392"/>
      <c r="Z379" s="378"/>
      <c r="AA379" s="378"/>
    </row>
    <row r="380" spans="1:67" ht="27" customHeight="1" x14ac:dyDescent="0.25">
      <c r="A380" s="54" t="s">
        <v>535</v>
      </c>
      <c r="B380" s="54" t="s">
        <v>536</v>
      </c>
      <c r="C380" s="31">
        <v>4301011428</v>
      </c>
      <c r="D380" s="398">
        <v>4607091389708</v>
      </c>
      <c r="E380" s="399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5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415"/>
      <c r="Q380" s="415"/>
      <c r="R380" s="415"/>
      <c r="S380" s="399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537</v>
      </c>
      <c r="B381" s="54" t="s">
        <v>538</v>
      </c>
      <c r="C381" s="31">
        <v>4301011427</v>
      </c>
      <c r="D381" s="398">
        <v>4607091389692</v>
      </c>
      <c r="E381" s="399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7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415"/>
      <c r="Q381" s="415"/>
      <c r="R381" s="415"/>
      <c r="S381" s="399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391"/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3"/>
      <c r="O382" s="407" t="s">
        <v>70</v>
      </c>
      <c r="P382" s="408"/>
      <c r="Q382" s="408"/>
      <c r="R382" s="408"/>
      <c r="S382" s="408"/>
      <c r="T382" s="408"/>
      <c r="U382" s="409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x14ac:dyDescent="0.2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3"/>
      <c r="O383" s="407" t="s">
        <v>70</v>
      </c>
      <c r="P383" s="408"/>
      <c r="Q383" s="408"/>
      <c r="R383" s="408"/>
      <c r="S383" s="408"/>
      <c r="T383" s="408"/>
      <c r="U383" s="409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customHeight="1" x14ac:dyDescent="0.25">
      <c r="A384" s="406" t="s">
        <v>61</v>
      </c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  <c r="X384" s="392"/>
      <c r="Y384" s="392"/>
      <c r="Z384" s="378"/>
      <c r="AA384" s="378"/>
    </row>
    <row r="385" spans="1:67" ht="27" customHeight="1" x14ac:dyDescent="0.25">
      <c r="A385" s="54" t="s">
        <v>539</v>
      </c>
      <c r="B385" s="54" t="s">
        <v>540</v>
      </c>
      <c r="C385" s="31">
        <v>4301031177</v>
      </c>
      <c r="D385" s="398">
        <v>4607091389753</v>
      </c>
      <c r="E385" s="399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7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415"/>
      <c r="Q385" s="415"/>
      <c r="R385" s="415"/>
      <c r="S385" s="399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customHeight="1" x14ac:dyDescent="0.25">
      <c r="A386" s="54" t="s">
        <v>539</v>
      </c>
      <c r="B386" s="54" t="s">
        <v>541</v>
      </c>
      <c r="C386" s="31">
        <v>4301031322</v>
      </c>
      <c r="D386" s="398">
        <v>4607091389753</v>
      </c>
      <c r="E386" s="399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0" t="s">
        <v>542</v>
      </c>
      <c r="P386" s="415"/>
      <c r="Q386" s="415"/>
      <c r="R386" s="415"/>
      <c r="S386" s="399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543</v>
      </c>
      <c r="B387" s="54" t="s">
        <v>544</v>
      </c>
      <c r="C387" s="31">
        <v>4301031174</v>
      </c>
      <c r="D387" s="398">
        <v>4607091389760</v>
      </c>
      <c r="E387" s="399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15"/>
      <c r="Q387" s="415"/>
      <c r="R387" s="415"/>
      <c r="S387" s="399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543</v>
      </c>
      <c r="B388" s="54" t="s">
        <v>545</v>
      </c>
      <c r="C388" s="31">
        <v>4301031323</v>
      </c>
      <c r="D388" s="398">
        <v>4607091389760</v>
      </c>
      <c r="E388" s="399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483" t="s">
        <v>546</v>
      </c>
      <c r="P388" s="415"/>
      <c r="Q388" s="415"/>
      <c r="R388" s="415"/>
      <c r="S388" s="399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547</v>
      </c>
      <c r="B389" s="54" t="s">
        <v>548</v>
      </c>
      <c r="C389" s="31">
        <v>4301031356</v>
      </c>
      <c r="D389" s="398">
        <v>4607091389746</v>
      </c>
      <c r="E389" s="399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751" t="s">
        <v>549</v>
      </c>
      <c r="P389" s="415"/>
      <c r="Q389" s="415"/>
      <c r="R389" s="415"/>
      <c r="S389" s="399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547</v>
      </c>
      <c r="B390" s="54" t="s">
        <v>550</v>
      </c>
      <c r="C390" s="31">
        <v>4301031325</v>
      </c>
      <c r="D390" s="398">
        <v>4607091389746</v>
      </c>
      <c r="E390" s="399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9" t="s">
        <v>549</v>
      </c>
      <c r="P390" s="415"/>
      <c r="Q390" s="415"/>
      <c r="R390" s="415"/>
      <c r="S390" s="399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98">
        <v>4680115882928</v>
      </c>
      <c r="E391" s="399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7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415"/>
      <c r="Q391" s="415"/>
      <c r="R391" s="415"/>
      <c r="S391" s="399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553</v>
      </c>
      <c r="B392" s="54" t="s">
        <v>554</v>
      </c>
      <c r="C392" s="31">
        <v>4301031335</v>
      </c>
      <c r="D392" s="398">
        <v>4680115883147</v>
      </c>
      <c r="E392" s="399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470" t="s">
        <v>555</v>
      </c>
      <c r="P392" s="415"/>
      <c r="Q392" s="415"/>
      <c r="R392" s="415"/>
      <c r="S392" s="399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553</v>
      </c>
      <c r="B393" s="54" t="s">
        <v>556</v>
      </c>
      <c r="C393" s="31">
        <v>4301031257</v>
      </c>
      <c r="D393" s="398">
        <v>4680115883147</v>
      </c>
      <c r="E393" s="399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15"/>
      <c r="Q393" s="415"/>
      <c r="R393" s="415"/>
      <c r="S393" s="399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4301031178</v>
      </c>
      <c r="D394" s="398">
        <v>4607091384338</v>
      </c>
      <c r="E394" s="399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15"/>
      <c r="Q394" s="415"/>
      <c r="R394" s="415"/>
      <c r="S394" s="399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557</v>
      </c>
      <c r="B395" s="54" t="s">
        <v>559</v>
      </c>
      <c r="C395" s="31">
        <v>4301031330</v>
      </c>
      <c r="D395" s="398">
        <v>4607091384338</v>
      </c>
      <c r="E395" s="399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529" t="s">
        <v>560</v>
      </c>
      <c r="P395" s="415"/>
      <c r="Q395" s="415"/>
      <c r="R395" s="415"/>
      <c r="S395" s="399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561</v>
      </c>
      <c r="B396" s="54" t="s">
        <v>562</v>
      </c>
      <c r="C396" s="31">
        <v>4301031336</v>
      </c>
      <c r="D396" s="398">
        <v>4680115883154</v>
      </c>
      <c r="E396" s="399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538" t="s">
        <v>563</v>
      </c>
      <c r="P396" s="415"/>
      <c r="Q396" s="415"/>
      <c r="R396" s="415"/>
      <c r="S396" s="399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561</v>
      </c>
      <c r="B397" s="54" t="s">
        <v>564</v>
      </c>
      <c r="C397" s="31">
        <v>4301031254</v>
      </c>
      <c r="D397" s="398">
        <v>4680115883154</v>
      </c>
      <c r="E397" s="399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15"/>
      <c r="Q397" s="415"/>
      <c r="R397" s="415"/>
      <c r="S397" s="399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4301031171</v>
      </c>
      <c r="D398" s="398">
        <v>4607091389524</v>
      </c>
      <c r="E398" s="399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15"/>
      <c r="Q398" s="415"/>
      <c r="R398" s="415"/>
      <c r="S398" s="399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customHeight="1" x14ac:dyDescent="0.25">
      <c r="A399" s="54" t="s">
        <v>565</v>
      </c>
      <c r="B399" s="54" t="s">
        <v>567</v>
      </c>
      <c r="C399" s="31">
        <v>4301031331</v>
      </c>
      <c r="D399" s="398">
        <v>4607091389524</v>
      </c>
      <c r="E399" s="399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492" t="s">
        <v>568</v>
      </c>
      <c r="P399" s="415"/>
      <c r="Q399" s="415"/>
      <c r="R399" s="415"/>
      <c r="S399" s="399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569</v>
      </c>
      <c r="B400" s="54" t="s">
        <v>570</v>
      </c>
      <c r="C400" s="31">
        <v>4301031337</v>
      </c>
      <c r="D400" s="398">
        <v>4680115883161</v>
      </c>
      <c r="E400" s="399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690" t="s">
        <v>571</v>
      </c>
      <c r="P400" s="415"/>
      <c r="Q400" s="415"/>
      <c r="R400" s="415"/>
      <c r="S400" s="399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569</v>
      </c>
      <c r="B401" s="54" t="s">
        <v>572</v>
      </c>
      <c r="C401" s="31">
        <v>4301031258</v>
      </c>
      <c r="D401" s="398">
        <v>4680115883161</v>
      </c>
      <c r="E401" s="399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415"/>
      <c r="Q401" s="415"/>
      <c r="R401" s="415"/>
      <c r="S401" s="399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573</v>
      </c>
      <c r="B402" s="54" t="s">
        <v>574</v>
      </c>
      <c r="C402" s="31">
        <v>4301031332</v>
      </c>
      <c r="D402" s="398">
        <v>4607091384345</v>
      </c>
      <c r="E402" s="399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67" t="s">
        <v>575</v>
      </c>
      <c r="P402" s="415"/>
      <c r="Q402" s="415"/>
      <c r="R402" s="415"/>
      <c r="S402" s="399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4301031256</v>
      </c>
      <c r="D403" s="398">
        <v>4680115883178</v>
      </c>
      <c r="E403" s="399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415"/>
      <c r="Q403" s="415"/>
      <c r="R403" s="415"/>
      <c r="S403" s="399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4301031172</v>
      </c>
      <c r="D404" s="398">
        <v>4607091389531</v>
      </c>
      <c r="E404" s="399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415"/>
      <c r="Q404" s="415"/>
      <c r="R404" s="415"/>
      <c r="S404" s="399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578</v>
      </c>
      <c r="B405" s="54" t="s">
        <v>580</v>
      </c>
      <c r="C405" s="31">
        <v>4301031333</v>
      </c>
      <c r="D405" s="398">
        <v>4607091389531</v>
      </c>
      <c r="E405" s="399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452" t="s">
        <v>581</v>
      </c>
      <c r="P405" s="415"/>
      <c r="Q405" s="415"/>
      <c r="R405" s="415"/>
      <c r="S405" s="399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582</v>
      </c>
      <c r="B406" s="54" t="s">
        <v>583</v>
      </c>
      <c r="C406" s="31">
        <v>4301031338</v>
      </c>
      <c r="D406" s="398">
        <v>4680115883185</v>
      </c>
      <c r="E406" s="399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9" t="s">
        <v>584</v>
      </c>
      <c r="P406" s="415"/>
      <c r="Q406" s="415"/>
      <c r="R406" s="415"/>
      <c r="S406" s="399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customHeight="1" x14ac:dyDescent="0.25">
      <c r="A407" s="54" t="s">
        <v>582</v>
      </c>
      <c r="B407" s="54" t="s">
        <v>585</v>
      </c>
      <c r="C407" s="31">
        <v>4301031255</v>
      </c>
      <c r="D407" s="398">
        <v>4680115883185</v>
      </c>
      <c r="E407" s="399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415"/>
      <c r="Q407" s="415"/>
      <c r="R407" s="415"/>
      <c r="S407" s="399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1"/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3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88"/>
      <c r="AA408" s="388"/>
    </row>
    <row r="409" spans="1:67" x14ac:dyDescent="0.2">
      <c r="A409" s="392"/>
      <c r="B409" s="392"/>
      <c r="C409" s="392"/>
      <c r="D409" s="392"/>
      <c r="E409" s="392"/>
      <c r="F409" s="392"/>
      <c r="G409" s="392"/>
      <c r="H409" s="392"/>
      <c r="I409" s="392"/>
      <c r="J409" s="392"/>
      <c r="K409" s="392"/>
      <c r="L409" s="392"/>
      <c r="M409" s="392"/>
      <c r="N409" s="393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87">
        <f>IFERROR(SUM(W385:W407),"0")</f>
        <v>0</v>
      </c>
      <c r="X409" s="387">
        <f>IFERROR(SUM(X385:X407),"0")</f>
        <v>0</v>
      </c>
      <c r="Y409" s="37"/>
      <c r="Z409" s="388"/>
      <c r="AA409" s="388"/>
    </row>
    <row r="410" spans="1:67" ht="14.25" customHeight="1" x14ac:dyDescent="0.25">
      <c r="A410" s="406" t="s">
        <v>72</v>
      </c>
      <c r="B410" s="392"/>
      <c r="C410" s="392"/>
      <c r="D410" s="392"/>
      <c r="E410" s="392"/>
      <c r="F410" s="392"/>
      <c r="G410" s="392"/>
      <c r="H410" s="392"/>
      <c r="I410" s="392"/>
      <c r="J410" s="392"/>
      <c r="K410" s="392"/>
      <c r="L410" s="392"/>
      <c r="M410" s="392"/>
      <c r="N410" s="392"/>
      <c r="O410" s="392"/>
      <c r="P410" s="392"/>
      <c r="Q410" s="392"/>
      <c r="R410" s="392"/>
      <c r="S410" s="392"/>
      <c r="T410" s="392"/>
      <c r="U410" s="392"/>
      <c r="V410" s="392"/>
      <c r="W410" s="392"/>
      <c r="X410" s="392"/>
      <c r="Y410" s="392"/>
      <c r="Z410" s="378"/>
      <c r="AA410" s="378"/>
    </row>
    <row r="411" spans="1:67" ht="27" customHeight="1" x14ac:dyDescent="0.25">
      <c r="A411" s="54" t="s">
        <v>586</v>
      </c>
      <c r="B411" s="54" t="s">
        <v>587</v>
      </c>
      <c r="C411" s="31">
        <v>4301051431</v>
      </c>
      <c r="D411" s="398">
        <v>4607091389654</v>
      </c>
      <c r="E411" s="399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6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15"/>
      <c r="Q411" s="415"/>
      <c r="R411" s="415"/>
      <c r="S411" s="399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588</v>
      </c>
      <c r="B412" s="54" t="s">
        <v>589</v>
      </c>
      <c r="C412" s="31">
        <v>4301051284</v>
      </c>
      <c r="D412" s="398">
        <v>4607091384352</v>
      </c>
      <c r="E412" s="399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4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15"/>
      <c r="Q412" s="415"/>
      <c r="R412" s="415"/>
      <c r="S412" s="399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3"/>
      <c r="O413" s="407" t="s">
        <v>70</v>
      </c>
      <c r="P413" s="408"/>
      <c r="Q413" s="408"/>
      <c r="R413" s="408"/>
      <c r="S413" s="408"/>
      <c r="T413" s="408"/>
      <c r="U413" s="409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3"/>
      <c r="O414" s="407" t="s">
        <v>70</v>
      </c>
      <c r="P414" s="408"/>
      <c r="Q414" s="408"/>
      <c r="R414" s="408"/>
      <c r="S414" s="408"/>
      <c r="T414" s="408"/>
      <c r="U414" s="409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customHeight="1" x14ac:dyDescent="0.25">
      <c r="A415" s="406" t="s">
        <v>91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98">
        <v>4680115884335</v>
      </c>
      <c r="E416" s="399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6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15"/>
      <c r="Q416" s="415"/>
      <c r="R416" s="415"/>
      <c r="S416" s="399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98">
        <v>4680115884342</v>
      </c>
      <c r="E417" s="399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46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15"/>
      <c r="Q417" s="415"/>
      <c r="R417" s="415"/>
      <c r="S417" s="399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596</v>
      </c>
      <c r="B418" s="54" t="s">
        <v>597</v>
      </c>
      <c r="C418" s="31">
        <v>4301170011</v>
      </c>
      <c r="D418" s="398">
        <v>4680115884113</v>
      </c>
      <c r="E418" s="399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4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15"/>
      <c r="Q418" s="415"/>
      <c r="R418" s="415"/>
      <c r="S418" s="399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1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3"/>
      <c r="O419" s="407" t="s">
        <v>70</v>
      </c>
      <c r="P419" s="408"/>
      <c r="Q419" s="408"/>
      <c r="R419" s="408"/>
      <c r="S419" s="408"/>
      <c r="T419" s="408"/>
      <c r="U419" s="409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x14ac:dyDescent="0.2">
      <c r="A420" s="392"/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393"/>
      <c r="O420" s="407" t="s">
        <v>70</v>
      </c>
      <c r="P420" s="408"/>
      <c r="Q420" s="408"/>
      <c r="R420" s="408"/>
      <c r="S420" s="408"/>
      <c r="T420" s="408"/>
      <c r="U420" s="409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customHeight="1" x14ac:dyDescent="0.25">
      <c r="A421" s="419" t="s">
        <v>598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79"/>
      <c r="AA421" s="379"/>
    </row>
    <row r="422" spans="1:67" ht="14.25" customHeight="1" x14ac:dyDescent="0.25">
      <c r="A422" s="406" t="s">
        <v>105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78"/>
      <c r="AA422" s="378"/>
    </row>
    <row r="423" spans="1:67" ht="27" customHeight="1" x14ac:dyDescent="0.25">
      <c r="A423" s="54" t="s">
        <v>599</v>
      </c>
      <c r="B423" s="54" t="s">
        <v>600</v>
      </c>
      <c r="C423" s="31">
        <v>4301020214</v>
      </c>
      <c r="D423" s="398">
        <v>4607091389388</v>
      </c>
      <c r="E423" s="399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7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15"/>
      <c r="Q423" s="415"/>
      <c r="R423" s="415"/>
      <c r="S423" s="399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601</v>
      </c>
      <c r="B424" s="54" t="s">
        <v>602</v>
      </c>
      <c r="C424" s="31">
        <v>4301020315</v>
      </c>
      <c r="D424" s="398">
        <v>4607091389364</v>
      </c>
      <c r="E424" s="399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598" t="s">
        <v>603</v>
      </c>
      <c r="P424" s="415"/>
      <c r="Q424" s="415"/>
      <c r="R424" s="415"/>
      <c r="S424" s="399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1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3"/>
      <c r="O425" s="407" t="s">
        <v>70</v>
      </c>
      <c r="P425" s="408"/>
      <c r="Q425" s="408"/>
      <c r="R425" s="408"/>
      <c r="S425" s="408"/>
      <c r="T425" s="408"/>
      <c r="U425" s="409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x14ac:dyDescent="0.2">
      <c r="A426" s="392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3"/>
      <c r="O426" s="407" t="s">
        <v>70</v>
      </c>
      <c r="P426" s="408"/>
      <c r="Q426" s="408"/>
      <c r="R426" s="408"/>
      <c r="S426" s="408"/>
      <c r="T426" s="408"/>
      <c r="U426" s="409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customHeight="1" x14ac:dyDescent="0.25">
      <c r="A427" s="406" t="s">
        <v>61</v>
      </c>
      <c r="B427" s="392"/>
      <c r="C427" s="392"/>
      <c r="D427" s="392"/>
      <c r="E427" s="392"/>
      <c r="F427" s="392"/>
      <c r="G427" s="392"/>
      <c r="H427" s="392"/>
      <c r="I427" s="392"/>
      <c r="J427" s="392"/>
      <c r="K427" s="392"/>
      <c r="L427" s="392"/>
      <c r="M427" s="392"/>
      <c r="N427" s="392"/>
      <c r="O427" s="392"/>
      <c r="P427" s="392"/>
      <c r="Q427" s="392"/>
      <c r="R427" s="392"/>
      <c r="S427" s="392"/>
      <c r="T427" s="392"/>
      <c r="U427" s="392"/>
      <c r="V427" s="392"/>
      <c r="W427" s="392"/>
      <c r="X427" s="392"/>
      <c r="Y427" s="392"/>
      <c r="Z427" s="378"/>
      <c r="AA427" s="378"/>
    </row>
    <row r="428" spans="1:67" ht="27" customHeight="1" x14ac:dyDescent="0.25">
      <c r="A428" s="54" t="s">
        <v>604</v>
      </c>
      <c r="B428" s="54" t="s">
        <v>605</v>
      </c>
      <c r="C428" s="31">
        <v>4301031212</v>
      </c>
      <c r="D428" s="398">
        <v>4607091389739</v>
      </c>
      <c r="E428" s="399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6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15"/>
      <c r="Q428" s="415"/>
      <c r="R428" s="415"/>
      <c r="S428" s="399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customHeight="1" x14ac:dyDescent="0.25">
      <c r="A429" s="54" t="s">
        <v>604</v>
      </c>
      <c r="B429" s="54" t="s">
        <v>606</v>
      </c>
      <c r="C429" s="31">
        <v>4301031324</v>
      </c>
      <c r="D429" s="398">
        <v>4607091389739</v>
      </c>
      <c r="E429" s="399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65</v>
      </c>
      <c r="M429" s="33"/>
      <c r="N429" s="32">
        <v>50</v>
      </c>
      <c r="O429" s="641" t="s">
        <v>607</v>
      </c>
      <c r="P429" s="415"/>
      <c r="Q429" s="415"/>
      <c r="R429" s="415"/>
      <c r="S429" s="399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608</v>
      </c>
      <c r="B430" s="54" t="s">
        <v>609</v>
      </c>
      <c r="C430" s="31">
        <v>4301031363</v>
      </c>
      <c r="D430" s="398">
        <v>4607091389425</v>
      </c>
      <c r="E430" s="399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463" t="s">
        <v>610</v>
      </c>
      <c r="P430" s="415"/>
      <c r="Q430" s="415"/>
      <c r="R430" s="415"/>
      <c r="S430" s="399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4301031215</v>
      </c>
      <c r="D431" s="398">
        <v>4680115882911</v>
      </c>
      <c r="E431" s="399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15"/>
      <c r="Q431" s="415"/>
      <c r="R431" s="415"/>
      <c r="S431" s="399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613</v>
      </c>
      <c r="B432" s="54" t="s">
        <v>614</v>
      </c>
      <c r="C432" s="31">
        <v>4301031167</v>
      </c>
      <c r="D432" s="398">
        <v>4680115880771</v>
      </c>
      <c r="E432" s="399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15"/>
      <c r="Q432" s="415"/>
      <c r="R432" s="415"/>
      <c r="S432" s="399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613</v>
      </c>
      <c r="B433" s="54" t="s">
        <v>615</v>
      </c>
      <c r="C433" s="31">
        <v>4301031334</v>
      </c>
      <c r="D433" s="398">
        <v>4680115880771</v>
      </c>
      <c r="E433" s="399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438" t="s">
        <v>616</v>
      </c>
      <c r="P433" s="415"/>
      <c r="Q433" s="415"/>
      <c r="R433" s="415"/>
      <c r="S433" s="399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4301031173</v>
      </c>
      <c r="D434" s="398">
        <v>4607091389500</v>
      </c>
      <c r="E434" s="399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15"/>
      <c r="Q434" s="415"/>
      <c r="R434" s="415"/>
      <c r="S434" s="399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customHeight="1" x14ac:dyDescent="0.25">
      <c r="A435" s="54" t="s">
        <v>617</v>
      </c>
      <c r="B435" s="54" t="s">
        <v>619</v>
      </c>
      <c r="C435" s="31">
        <v>4301031327</v>
      </c>
      <c r="D435" s="398">
        <v>4607091389500</v>
      </c>
      <c r="E435" s="399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416" t="s">
        <v>620</v>
      </c>
      <c r="P435" s="415"/>
      <c r="Q435" s="415"/>
      <c r="R435" s="415"/>
      <c r="S435" s="399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1"/>
      <c r="B436" s="392"/>
      <c r="C436" s="392"/>
      <c r="D436" s="392"/>
      <c r="E436" s="392"/>
      <c r="F436" s="392"/>
      <c r="G436" s="392"/>
      <c r="H436" s="392"/>
      <c r="I436" s="392"/>
      <c r="J436" s="392"/>
      <c r="K436" s="392"/>
      <c r="L436" s="392"/>
      <c r="M436" s="392"/>
      <c r="N436" s="393"/>
      <c r="O436" s="407" t="s">
        <v>70</v>
      </c>
      <c r="P436" s="408"/>
      <c r="Q436" s="408"/>
      <c r="R436" s="408"/>
      <c r="S436" s="408"/>
      <c r="T436" s="408"/>
      <c r="U436" s="409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0</v>
      </c>
      <c r="X436" s="387">
        <f>IFERROR(X428/H428,"0")+IFERROR(X429/H429,"0")+IFERROR(X430/H430,"0")+IFERROR(X431/H431,"0")+IFERROR(X432/H432,"0")+IFERROR(X433/H433,"0")+IFERROR(X434/H434,"0")+IFERROR(X435/H435,"0")</f>
        <v>0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388"/>
      <c r="AA436" s="388"/>
    </row>
    <row r="437" spans="1:67" x14ac:dyDescent="0.2">
      <c r="A437" s="392"/>
      <c r="B437" s="392"/>
      <c r="C437" s="392"/>
      <c r="D437" s="392"/>
      <c r="E437" s="392"/>
      <c r="F437" s="392"/>
      <c r="G437" s="392"/>
      <c r="H437" s="392"/>
      <c r="I437" s="392"/>
      <c r="J437" s="392"/>
      <c r="K437" s="392"/>
      <c r="L437" s="392"/>
      <c r="M437" s="392"/>
      <c r="N437" s="393"/>
      <c r="O437" s="407" t="s">
        <v>70</v>
      </c>
      <c r="P437" s="408"/>
      <c r="Q437" s="408"/>
      <c r="R437" s="408"/>
      <c r="S437" s="408"/>
      <c r="T437" s="408"/>
      <c r="U437" s="409"/>
      <c r="V437" s="37" t="s">
        <v>66</v>
      </c>
      <c r="W437" s="387">
        <f>IFERROR(SUM(W428:W435),"0")</f>
        <v>0</v>
      </c>
      <c r="X437" s="387">
        <f>IFERROR(SUM(X428:X435),"0")</f>
        <v>0</v>
      </c>
      <c r="Y437" s="37"/>
      <c r="Z437" s="388"/>
      <c r="AA437" s="388"/>
    </row>
    <row r="438" spans="1:67" ht="14.25" customHeight="1" x14ac:dyDescent="0.25">
      <c r="A438" s="406" t="s">
        <v>91</v>
      </c>
      <c r="B438" s="392"/>
      <c r="C438" s="392"/>
      <c r="D438" s="392"/>
      <c r="E438" s="392"/>
      <c r="F438" s="392"/>
      <c r="G438" s="392"/>
      <c r="H438" s="392"/>
      <c r="I438" s="392"/>
      <c r="J438" s="392"/>
      <c r="K438" s="392"/>
      <c r="L438" s="392"/>
      <c r="M438" s="392"/>
      <c r="N438" s="392"/>
      <c r="O438" s="392"/>
      <c r="P438" s="392"/>
      <c r="Q438" s="392"/>
      <c r="R438" s="392"/>
      <c r="S438" s="392"/>
      <c r="T438" s="392"/>
      <c r="U438" s="392"/>
      <c r="V438" s="392"/>
      <c r="W438" s="392"/>
      <c r="X438" s="392"/>
      <c r="Y438" s="392"/>
      <c r="Z438" s="378"/>
      <c r="AA438" s="378"/>
    </row>
    <row r="439" spans="1:67" ht="27" customHeight="1" x14ac:dyDescent="0.25">
      <c r="A439" s="54" t="s">
        <v>621</v>
      </c>
      <c r="B439" s="54" t="s">
        <v>622</v>
      </c>
      <c r="C439" s="31">
        <v>4301032046</v>
      </c>
      <c r="D439" s="398">
        <v>4680115884359</v>
      </c>
      <c r="E439" s="399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79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15"/>
      <c r="Q439" s="415"/>
      <c r="R439" s="415"/>
      <c r="S439" s="399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623</v>
      </c>
      <c r="B440" s="54" t="s">
        <v>624</v>
      </c>
      <c r="C440" s="31">
        <v>4301040358</v>
      </c>
      <c r="D440" s="398">
        <v>4680115884571</v>
      </c>
      <c r="E440" s="399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57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15"/>
      <c r="Q440" s="415"/>
      <c r="R440" s="415"/>
      <c r="S440" s="399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1"/>
      <c r="B441" s="392"/>
      <c r="C441" s="392"/>
      <c r="D441" s="392"/>
      <c r="E441" s="392"/>
      <c r="F441" s="392"/>
      <c r="G441" s="392"/>
      <c r="H441" s="392"/>
      <c r="I441" s="392"/>
      <c r="J441" s="392"/>
      <c r="K441" s="392"/>
      <c r="L441" s="392"/>
      <c r="M441" s="392"/>
      <c r="N441" s="393"/>
      <c r="O441" s="407" t="s">
        <v>70</v>
      </c>
      <c r="P441" s="408"/>
      <c r="Q441" s="408"/>
      <c r="R441" s="408"/>
      <c r="S441" s="408"/>
      <c r="T441" s="408"/>
      <c r="U441" s="409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x14ac:dyDescent="0.2">
      <c r="A442" s="392"/>
      <c r="B442" s="392"/>
      <c r="C442" s="392"/>
      <c r="D442" s="392"/>
      <c r="E442" s="392"/>
      <c r="F442" s="392"/>
      <c r="G442" s="392"/>
      <c r="H442" s="392"/>
      <c r="I442" s="392"/>
      <c r="J442" s="392"/>
      <c r="K442" s="392"/>
      <c r="L442" s="392"/>
      <c r="M442" s="392"/>
      <c r="N442" s="393"/>
      <c r="O442" s="407" t="s">
        <v>70</v>
      </c>
      <c r="P442" s="408"/>
      <c r="Q442" s="408"/>
      <c r="R442" s="408"/>
      <c r="S442" s="408"/>
      <c r="T442" s="408"/>
      <c r="U442" s="409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customHeight="1" x14ac:dyDescent="0.25">
      <c r="A443" s="406" t="s">
        <v>100</v>
      </c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2"/>
      <c r="O443" s="392"/>
      <c r="P443" s="392"/>
      <c r="Q443" s="392"/>
      <c r="R443" s="392"/>
      <c r="S443" s="392"/>
      <c r="T443" s="392"/>
      <c r="U443" s="392"/>
      <c r="V443" s="392"/>
      <c r="W443" s="392"/>
      <c r="X443" s="392"/>
      <c r="Y443" s="392"/>
      <c r="Z443" s="378"/>
      <c r="AA443" s="378"/>
    </row>
    <row r="444" spans="1:67" ht="27" customHeight="1" x14ac:dyDescent="0.25">
      <c r="A444" s="54" t="s">
        <v>625</v>
      </c>
      <c r="B444" s="54" t="s">
        <v>626</v>
      </c>
      <c r="C444" s="31">
        <v>4301170010</v>
      </c>
      <c r="D444" s="398">
        <v>4680115884090</v>
      </c>
      <c r="E444" s="399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7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15"/>
      <c r="Q444" s="415"/>
      <c r="R444" s="415"/>
      <c r="S444" s="399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1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2"/>
      <c r="N445" s="393"/>
      <c r="O445" s="407" t="s">
        <v>70</v>
      </c>
      <c r="P445" s="408"/>
      <c r="Q445" s="408"/>
      <c r="R445" s="408"/>
      <c r="S445" s="408"/>
      <c r="T445" s="408"/>
      <c r="U445" s="409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x14ac:dyDescent="0.2">
      <c r="A446" s="392"/>
      <c r="B446" s="392"/>
      <c r="C446" s="392"/>
      <c r="D446" s="392"/>
      <c r="E446" s="392"/>
      <c r="F446" s="392"/>
      <c r="G446" s="392"/>
      <c r="H446" s="392"/>
      <c r="I446" s="392"/>
      <c r="J446" s="392"/>
      <c r="K446" s="392"/>
      <c r="L446" s="392"/>
      <c r="M446" s="392"/>
      <c r="N446" s="393"/>
      <c r="O446" s="407" t="s">
        <v>70</v>
      </c>
      <c r="P446" s="408"/>
      <c r="Q446" s="408"/>
      <c r="R446" s="408"/>
      <c r="S446" s="408"/>
      <c r="T446" s="408"/>
      <c r="U446" s="409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customHeight="1" x14ac:dyDescent="0.25">
      <c r="A447" s="406" t="s">
        <v>627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392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98">
        <v>4680115884564</v>
      </c>
      <c r="E448" s="399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5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15"/>
      <c r="Q448" s="415"/>
      <c r="R448" s="415"/>
      <c r="S448" s="399"/>
      <c r="T448" s="34"/>
      <c r="U448" s="34"/>
      <c r="V448" s="35" t="s">
        <v>66</v>
      </c>
      <c r="W448" s="385">
        <v>0</v>
      </c>
      <c r="X448" s="38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1"/>
      <c r="B449" s="392"/>
      <c r="C449" s="392"/>
      <c r="D449" s="392"/>
      <c r="E449" s="392"/>
      <c r="F449" s="392"/>
      <c r="G449" s="392"/>
      <c r="H449" s="392"/>
      <c r="I449" s="392"/>
      <c r="J449" s="392"/>
      <c r="K449" s="392"/>
      <c r="L449" s="392"/>
      <c r="M449" s="392"/>
      <c r="N449" s="393"/>
      <c r="O449" s="407" t="s">
        <v>70</v>
      </c>
      <c r="P449" s="408"/>
      <c r="Q449" s="408"/>
      <c r="R449" s="408"/>
      <c r="S449" s="408"/>
      <c r="T449" s="408"/>
      <c r="U449" s="409"/>
      <c r="V449" s="37" t="s">
        <v>71</v>
      </c>
      <c r="W449" s="387">
        <f>IFERROR(W448/H448,"0")</f>
        <v>0</v>
      </c>
      <c r="X449" s="387">
        <f>IFERROR(X448/H448,"0")</f>
        <v>0</v>
      </c>
      <c r="Y449" s="387">
        <f>IFERROR(IF(Y448="",0,Y448),"0")</f>
        <v>0</v>
      </c>
      <c r="Z449" s="388"/>
      <c r="AA449" s="388"/>
    </row>
    <row r="450" spans="1:67" x14ac:dyDescent="0.2">
      <c r="A450" s="392"/>
      <c r="B450" s="392"/>
      <c r="C450" s="392"/>
      <c r="D450" s="392"/>
      <c r="E450" s="392"/>
      <c r="F450" s="392"/>
      <c r="G450" s="392"/>
      <c r="H450" s="392"/>
      <c r="I450" s="392"/>
      <c r="J450" s="392"/>
      <c r="K450" s="392"/>
      <c r="L450" s="392"/>
      <c r="M450" s="392"/>
      <c r="N450" s="393"/>
      <c r="O450" s="407" t="s">
        <v>70</v>
      </c>
      <c r="P450" s="408"/>
      <c r="Q450" s="408"/>
      <c r="R450" s="408"/>
      <c r="S450" s="408"/>
      <c r="T450" s="408"/>
      <c r="U450" s="409"/>
      <c r="V450" s="37" t="s">
        <v>66</v>
      </c>
      <c r="W450" s="387">
        <f>IFERROR(SUM(W448:W448),"0")</f>
        <v>0</v>
      </c>
      <c r="X450" s="387">
        <f>IFERROR(SUM(X448:X448),"0")</f>
        <v>0</v>
      </c>
      <c r="Y450" s="37"/>
      <c r="Z450" s="388"/>
      <c r="AA450" s="388"/>
    </row>
    <row r="451" spans="1:67" ht="16.5" customHeight="1" x14ac:dyDescent="0.25">
      <c r="A451" s="419" t="s">
        <v>630</v>
      </c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2"/>
      <c r="P451" s="392"/>
      <c r="Q451" s="392"/>
      <c r="R451" s="392"/>
      <c r="S451" s="392"/>
      <c r="T451" s="392"/>
      <c r="U451" s="392"/>
      <c r="V451" s="392"/>
      <c r="W451" s="392"/>
      <c r="X451" s="392"/>
      <c r="Y451" s="392"/>
      <c r="Z451" s="379"/>
      <c r="AA451" s="379"/>
    </row>
    <row r="452" spans="1:67" ht="14.25" customHeight="1" x14ac:dyDescent="0.25">
      <c r="A452" s="406" t="s">
        <v>61</v>
      </c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2"/>
      <c r="P452" s="392"/>
      <c r="Q452" s="392"/>
      <c r="R452" s="392"/>
      <c r="S452" s="392"/>
      <c r="T452" s="392"/>
      <c r="U452" s="392"/>
      <c r="V452" s="392"/>
      <c r="W452" s="392"/>
      <c r="X452" s="392"/>
      <c r="Y452" s="392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98">
        <v>4680115885189</v>
      </c>
      <c r="E453" s="399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6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15"/>
      <c r="Q453" s="415"/>
      <c r="R453" s="415"/>
      <c r="S453" s="399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4301031293</v>
      </c>
      <c r="D454" s="398">
        <v>4680115885172</v>
      </c>
      <c r="E454" s="399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15"/>
      <c r="Q454" s="415"/>
      <c r="R454" s="415"/>
      <c r="S454" s="399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635</v>
      </c>
      <c r="B455" s="54" t="s">
        <v>636</v>
      </c>
      <c r="C455" s="31">
        <v>4301031291</v>
      </c>
      <c r="D455" s="398">
        <v>4680115885110</v>
      </c>
      <c r="E455" s="399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15"/>
      <c r="Q455" s="415"/>
      <c r="R455" s="415"/>
      <c r="S455" s="399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3"/>
      <c r="O456" s="407" t="s">
        <v>70</v>
      </c>
      <c r="P456" s="408"/>
      <c r="Q456" s="408"/>
      <c r="R456" s="408"/>
      <c r="S456" s="408"/>
      <c r="T456" s="408"/>
      <c r="U456" s="409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3"/>
      <c r="O457" s="407" t="s">
        <v>70</v>
      </c>
      <c r="P457" s="408"/>
      <c r="Q457" s="408"/>
      <c r="R457" s="408"/>
      <c r="S457" s="408"/>
      <c r="T457" s="408"/>
      <c r="U457" s="409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customHeight="1" x14ac:dyDescent="0.25">
      <c r="A458" s="419" t="s">
        <v>637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79"/>
      <c r="AA458" s="379"/>
    </row>
    <row r="459" spans="1:67" ht="14.25" customHeight="1" x14ac:dyDescent="0.25">
      <c r="A459" s="406" t="s">
        <v>61</v>
      </c>
      <c r="B459" s="392"/>
      <c r="C459" s="392"/>
      <c r="D459" s="392"/>
      <c r="E459" s="392"/>
      <c r="F459" s="392"/>
      <c r="G459" s="392"/>
      <c r="H459" s="392"/>
      <c r="I459" s="392"/>
      <c r="J459" s="392"/>
      <c r="K459" s="392"/>
      <c r="L459" s="392"/>
      <c r="M459" s="392"/>
      <c r="N459" s="392"/>
      <c r="O459" s="392"/>
      <c r="P459" s="392"/>
      <c r="Q459" s="392"/>
      <c r="R459" s="392"/>
      <c r="S459" s="392"/>
      <c r="T459" s="392"/>
      <c r="U459" s="392"/>
      <c r="V459" s="392"/>
      <c r="W459" s="392"/>
      <c r="X459" s="392"/>
      <c r="Y459" s="392"/>
      <c r="Z459" s="378"/>
      <c r="AA459" s="378"/>
    </row>
    <row r="460" spans="1:67" ht="27" customHeight="1" x14ac:dyDescent="0.25">
      <c r="A460" s="54" t="s">
        <v>638</v>
      </c>
      <c r="B460" s="54" t="s">
        <v>639</v>
      </c>
      <c r="C460" s="31">
        <v>4301031365</v>
      </c>
      <c r="D460" s="398">
        <v>4680115885738</v>
      </c>
      <c r="E460" s="399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510" t="s">
        <v>640</v>
      </c>
      <c r="P460" s="415"/>
      <c r="Q460" s="415"/>
      <c r="R460" s="415"/>
      <c r="S460" s="399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641</v>
      </c>
      <c r="B461" s="54" t="s">
        <v>642</v>
      </c>
      <c r="C461" s="31">
        <v>4301031261</v>
      </c>
      <c r="D461" s="398">
        <v>4680115885103</v>
      </c>
      <c r="E461" s="399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15"/>
      <c r="Q461" s="415"/>
      <c r="R461" s="415"/>
      <c r="S461" s="399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3"/>
      <c r="O462" s="407" t="s">
        <v>70</v>
      </c>
      <c r="P462" s="408"/>
      <c r="Q462" s="408"/>
      <c r="R462" s="408"/>
      <c r="S462" s="408"/>
      <c r="T462" s="408"/>
      <c r="U462" s="409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3"/>
      <c r="O463" s="407" t="s">
        <v>70</v>
      </c>
      <c r="P463" s="408"/>
      <c r="Q463" s="408"/>
      <c r="R463" s="408"/>
      <c r="S463" s="408"/>
      <c r="T463" s="408"/>
      <c r="U463" s="409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customHeight="1" x14ac:dyDescent="0.25">
      <c r="A464" s="406" t="s">
        <v>215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78"/>
      <c r="AA464" s="378"/>
    </row>
    <row r="465" spans="1:67" ht="27" customHeight="1" x14ac:dyDescent="0.25">
      <c r="A465" s="54" t="s">
        <v>643</v>
      </c>
      <c r="B465" s="54" t="s">
        <v>644</v>
      </c>
      <c r="C465" s="31">
        <v>4301060412</v>
      </c>
      <c r="D465" s="398">
        <v>4680115885509</v>
      </c>
      <c r="E465" s="399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53" t="s">
        <v>645</v>
      </c>
      <c r="P465" s="415"/>
      <c r="Q465" s="415"/>
      <c r="R465" s="415"/>
      <c r="S465" s="399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1"/>
      <c r="B466" s="392"/>
      <c r="C466" s="392"/>
      <c r="D466" s="392"/>
      <c r="E466" s="392"/>
      <c r="F466" s="392"/>
      <c r="G466" s="392"/>
      <c r="H466" s="392"/>
      <c r="I466" s="392"/>
      <c r="J466" s="392"/>
      <c r="K466" s="392"/>
      <c r="L466" s="392"/>
      <c r="M466" s="392"/>
      <c r="N466" s="393"/>
      <c r="O466" s="407" t="s">
        <v>70</v>
      </c>
      <c r="P466" s="408"/>
      <c r="Q466" s="408"/>
      <c r="R466" s="408"/>
      <c r="S466" s="408"/>
      <c r="T466" s="408"/>
      <c r="U466" s="409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x14ac:dyDescent="0.2">
      <c r="A467" s="392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3"/>
      <c r="O467" s="407" t="s">
        <v>70</v>
      </c>
      <c r="P467" s="408"/>
      <c r="Q467" s="408"/>
      <c r="R467" s="408"/>
      <c r="S467" s="408"/>
      <c r="T467" s="408"/>
      <c r="U467" s="409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customHeight="1" x14ac:dyDescent="0.2">
      <c r="A468" s="560" t="s">
        <v>646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48"/>
      <c r="AA468" s="48"/>
    </row>
    <row r="469" spans="1:67" ht="16.5" customHeight="1" x14ac:dyDescent="0.25">
      <c r="A469" s="419" t="s">
        <v>646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79"/>
      <c r="AA469" s="379"/>
    </row>
    <row r="470" spans="1:67" ht="14.25" customHeight="1" x14ac:dyDescent="0.25">
      <c r="A470" s="406" t="s">
        <v>113</v>
      </c>
      <c r="B470" s="392"/>
      <c r="C470" s="392"/>
      <c r="D470" s="392"/>
      <c r="E470" s="392"/>
      <c r="F470" s="392"/>
      <c r="G470" s="392"/>
      <c r="H470" s="392"/>
      <c r="I470" s="392"/>
      <c r="J470" s="392"/>
      <c r="K470" s="392"/>
      <c r="L470" s="392"/>
      <c r="M470" s="392"/>
      <c r="N470" s="392"/>
      <c r="O470" s="392"/>
      <c r="P470" s="392"/>
      <c r="Q470" s="392"/>
      <c r="R470" s="392"/>
      <c r="S470" s="392"/>
      <c r="T470" s="392"/>
      <c r="U470" s="392"/>
      <c r="V470" s="392"/>
      <c r="W470" s="392"/>
      <c r="X470" s="392"/>
      <c r="Y470" s="392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98">
        <v>4607091389067</v>
      </c>
      <c r="E471" s="399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15"/>
      <c r="Q471" s="415"/>
      <c r="R471" s="415"/>
      <c r="S471" s="399"/>
      <c r="T471" s="34"/>
      <c r="U471" s="34"/>
      <c r="V471" s="35" t="s">
        <v>66</v>
      </c>
      <c r="W471" s="385">
        <v>0</v>
      </c>
      <c r="X471" s="386">
        <f t="shared" ref="X471:X481" si="82">IFERROR(IF(W471="",0,CEILING((W471/$H471),1)*$H471),"")</f>
        <v>0</v>
      </c>
      <c r="Y471" s="36" t="str">
        <f t="shared" ref="Y471:Y477" si="83">IFERROR(IF(X471=0,"",ROUNDUP(X471/H471,0)*0.01196),"")</f>
        <v/>
      </c>
      <c r="Z471" s="56"/>
      <c r="AA471" s="57"/>
      <c r="AE471" s="64"/>
      <c r="BB471" s="328" t="s">
        <v>1</v>
      </c>
      <c r="BL471" s="64">
        <f t="shared" ref="BL471:BL481" si="84">IFERROR(W471*I471/H471,"0")</f>
        <v>0</v>
      </c>
      <c r="BM471" s="64">
        <f t="shared" ref="BM471:BM481" si="85">IFERROR(X471*I471/H471,"0")</f>
        <v>0</v>
      </c>
      <c r="BN471" s="64">
        <f t="shared" ref="BN471:BN481" si="86">IFERROR(1/J471*(W471/H471),"0")</f>
        <v>0</v>
      </c>
      <c r="BO471" s="64">
        <f t="shared" ref="BO471:BO481" si="87">IFERROR(1/J471*(X471/H471),"0")</f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4301011376</v>
      </c>
      <c r="D472" s="398">
        <v>4680115885226</v>
      </c>
      <c r="E472" s="399"/>
      <c r="F472" s="384">
        <v>0.85</v>
      </c>
      <c r="G472" s="32">
        <v>6</v>
      </c>
      <c r="H472" s="384">
        <v>5.0999999999999996</v>
      </c>
      <c r="I472" s="384">
        <v>5.46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5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415"/>
      <c r="Q472" s="415"/>
      <c r="R472" s="415"/>
      <c r="S472" s="399"/>
      <c r="T472" s="34"/>
      <c r="U472" s="34"/>
      <c r="V472" s="35" t="s">
        <v>66</v>
      </c>
      <c r="W472" s="385">
        <v>0</v>
      </c>
      <c r="X472" s="386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customHeight="1" x14ac:dyDescent="0.25">
      <c r="A473" s="54" t="s">
        <v>651</v>
      </c>
      <c r="B473" s="54" t="s">
        <v>652</v>
      </c>
      <c r="C473" s="31">
        <v>4301011779</v>
      </c>
      <c r="D473" s="398">
        <v>4607091383522</v>
      </c>
      <c r="E473" s="399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415"/>
      <c r="Q473" s="415"/>
      <c r="R473" s="415"/>
      <c r="S473" s="399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customHeight="1" x14ac:dyDescent="0.25">
      <c r="A474" s="54" t="s">
        <v>653</v>
      </c>
      <c r="B474" s="54" t="s">
        <v>654</v>
      </c>
      <c r="C474" s="31">
        <v>4301011961</v>
      </c>
      <c r="D474" s="398">
        <v>4680115885271</v>
      </c>
      <c r="E474" s="399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5" t="s">
        <v>655</v>
      </c>
      <c r="P474" s="415"/>
      <c r="Q474" s="415"/>
      <c r="R474" s="415"/>
      <c r="S474" s="399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customHeight="1" x14ac:dyDescent="0.25">
      <c r="A475" s="54" t="s">
        <v>656</v>
      </c>
      <c r="B475" s="54" t="s">
        <v>657</v>
      </c>
      <c r="C475" s="31">
        <v>4301011774</v>
      </c>
      <c r="D475" s="398">
        <v>4680115884502</v>
      </c>
      <c r="E475" s="399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415"/>
      <c r="Q475" s="415"/>
      <c r="R475" s="415"/>
      <c r="S475" s="399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98">
        <v>4607091389104</v>
      </c>
      <c r="E476" s="399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6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415"/>
      <c r="Q476" s="415"/>
      <c r="R476" s="415"/>
      <c r="S476" s="399"/>
      <c r="T476" s="34"/>
      <c r="U476" s="34"/>
      <c r="V476" s="35" t="s">
        <v>66</v>
      </c>
      <c r="W476" s="385">
        <v>0</v>
      </c>
      <c r="X476" s="386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16.5" customHeight="1" x14ac:dyDescent="0.25">
      <c r="A477" s="54" t="s">
        <v>660</v>
      </c>
      <c r="B477" s="54" t="s">
        <v>661</v>
      </c>
      <c r="C477" s="31">
        <v>4301011799</v>
      </c>
      <c r="D477" s="398">
        <v>4680115884519</v>
      </c>
      <c r="E477" s="399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5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415"/>
      <c r="Q477" s="415"/>
      <c r="R477" s="415"/>
      <c r="S477" s="399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98">
        <v>4680115880603</v>
      </c>
      <c r="E478" s="399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6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415"/>
      <c r="Q478" s="415"/>
      <c r="R478" s="415"/>
      <c r="S478" s="399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664</v>
      </c>
      <c r="B479" s="54" t="s">
        <v>665</v>
      </c>
      <c r="C479" s="31">
        <v>4301011959</v>
      </c>
      <c r="D479" s="398">
        <v>4680115882782</v>
      </c>
      <c r="E479" s="399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9" t="s">
        <v>666</v>
      </c>
      <c r="P479" s="415"/>
      <c r="Q479" s="415"/>
      <c r="R479" s="415"/>
      <c r="S479" s="399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4301011190</v>
      </c>
      <c r="D480" s="398">
        <v>4607091389098</v>
      </c>
      <c r="E480" s="399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15"/>
      <c r="Q480" s="415"/>
      <c r="R480" s="415"/>
      <c r="S480" s="399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98">
        <v>4607091389982</v>
      </c>
      <c r="E481" s="399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6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15"/>
      <c r="Q481" s="415"/>
      <c r="R481" s="415"/>
      <c r="S481" s="399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3"/>
      <c r="O482" s="407" t="s">
        <v>70</v>
      </c>
      <c r="P482" s="408"/>
      <c r="Q482" s="408"/>
      <c r="R482" s="408"/>
      <c r="S482" s="408"/>
      <c r="T482" s="408"/>
      <c r="U482" s="409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388"/>
      <c r="AA482" s="388"/>
    </row>
    <row r="483" spans="1:67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3"/>
      <c r="O483" s="407" t="s">
        <v>70</v>
      </c>
      <c r="P483" s="408"/>
      <c r="Q483" s="408"/>
      <c r="R483" s="408"/>
      <c r="S483" s="408"/>
      <c r="T483" s="408"/>
      <c r="U483" s="409"/>
      <c r="V483" s="37" t="s">
        <v>66</v>
      </c>
      <c r="W483" s="387">
        <f>IFERROR(SUM(W471:W481),"0")</f>
        <v>0</v>
      </c>
      <c r="X483" s="387">
        <f>IFERROR(SUM(X471:X481),"0")</f>
        <v>0</v>
      </c>
      <c r="Y483" s="37"/>
      <c r="Z483" s="388"/>
      <c r="AA483" s="388"/>
    </row>
    <row r="484" spans="1:67" ht="14.25" customHeight="1" x14ac:dyDescent="0.25">
      <c r="A484" s="406" t="s">
        <v>105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98">
        <v>4607091388930</v>
      </c>
      <c r="E485" s="399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6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15"/>
      <c r="Q485" s="415"/>
      <c r="R485" s="415"/>
      <c r="S485" s="399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673</v>
      </c>
      <c r="B486" s="54" t="s">
        <v>674</v>
      </c>
      <c r="C486" s="31">
        <v>4301020206</v>
      </c>
      <c r="D486" s="398">
        <v>4680115880054</v>
      </c>
      <c r="E486" s="399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15"/>
      <c r="Q486" s="415"/>
      <c r="R486" s="415"/>
      <c r="S486" s="399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1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3"/>
      <c r="O487" s="407" t="s">
        <v>70</v>
      </c>
      <c r="P487" s="408"/>
      <c r="Q487" s="408"/>
      <c r="R487" s="408"/>
      <c r="S487" s="408"/>
      <c r="T487" s="408"/>
      <c r="U487" s="409"/>
      <c r="V487" s="37" t="s">
        <v>71</v>
      </c>
      <c r="W487" s="387">
        <f>IFERROR(W485/H485,"0")+IFERROR(W486/H486,"0")</f>
        <v>0</v>
      </c>
      <c r="X487" s="387">
        <f>IFERROR(X485/H485,"0")+IFERROR(X486/H486,"0")</f>
        <v>0</v>
      </c>
      <c r="Y487" s="387">
        <f>IFERROR(IF(Y485="",0,Y485),"0")+IFERROR(IF(Y486="",0,Y486),"0")</f>
        <v>0</v>
      </c>
      <c r="Z487" s="388"/>
      <c r="AA487" s="388"/>
    </row>
    <row r="488" spans="1:67" x14ac:dyDescent="0.2">
      <c r="A488" s="392"/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3"/>
      <c r="O488" s="407" t="s">
        <v>70</v>
      </c>
      <c r="P488" s="408"/>
      <c r="Q488" s="408"/>
      <c r="R488" s="408"/>
      <c r="S488" s="408"/>
      <c r="T488" s="408"/>
      <c r="U488" s="409"/>
      <c r="V488" s="37" t="s">
        <v>66</v>
      </c>
      <c r="W488" s="387">
        <f>IFERROR(SUM(W485:W486),"0")</f>
        <v>0</v>
      </c>
      <c r="X488" s="387">
        <f>IFERROR(SUM(X485:X486),"0")</f>
        <v>0</v>
      </c>
      <c r="Y488" s="37"/>
      <c r="Z488" s="388"/>
      <c r="AA488" s="388"/>
    </row>
    <row r="489" spans="1:67" ht="14.25" customHeight="1" x14ac:dyDescent="0.25">
      <c r="A489" s="406" t="s">
        <v>61</v>
      </c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392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98">
        <v>4680115883116</v>
      </c>
      <c r="E490" s="399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15"/>
      <c r="Q490" s="415"/>
      <c r="R490" s="415"/>
      <c r="S490" s="399"/>
      <c r="T490" s="34"/>
      <c r="U490" s="34"/>
      <c r="V490" s="35" t="s">
        <v>66</v>
      </c>
      <c r="W490" s="385">
        <v>0</v>
      </c>
      <c r="X490" s="386">
        <f t="shared" ref="X490:X495" si="88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495" si="89">IFERROR(W490*I490/H490,"0")</f>
        <v>0</v>
      </c>
      <c r="BM490" s="64">
        <f t="shared" ref="BM490:BM495" si="90">IFERROR(X490*I490/H490,"0")</f>
        <v>0</v>
      </c>
      <c r="BN490" s="64">
        <f t="shared" ref="BN490:BN495" si="91">IFERROR(1/J490*(W490/H490),"0")</f>
        <v>0</v>
      </c>
      <c r="BO490" s="64">
        <f t="shared" ref="BO490:BO495" si="92">IFERROR(1/J490*(X490/H490),"0")</f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98">
        <v>4680115883093</v>
      </c>
      <c r="E491" s="399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15"/>
      <c r="Q491" s="415"/>
      <c r="R491" s="415"/>
      <c r="S491" s="399"/>
      <c r="T491" s="34"/>
      <c r="U491" s="34"/>
      <c r="V491" s="35" t="s">
        <v>66</v>
      </c>
      <c r="W491" s="385">
        <v>0</v>
      </c>
      <c r="X491" s="386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98">
        <v>4680115883109</v>
      </c>
      <c r="E492" s="399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15"/>
      <c r="Q492" s="415"/>
      <c r="R492" s="415"/>
      <c r="S492" s="399"/>
      <c r="T492" s="34"/>
      <c r="U492" s="34"/>
      <c r="V492" s="35" t="s">
        <v>66</v>
      </c>
      <c r="W492" s="385">
        <v>0</v>
      </c>
      <c r="X492" s="386">
        <f t="shared" si="88"/>
        <v>0</v>
      </c>
      <c r="Y492" s="36" t="str">
        <f>IFERROR(IF(X492=0,"",ROUNDUP(X492/H492,0)*0.01196),"")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98">
        <v>4680115882072</v>
      </c>
      <c r="E493" s="399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4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15"/>
      <c r="Q493" s="415"/>
      <c r="R493" s="415"/>
      <c r="S493" s="399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4301031251</v>
      </c>
      <c r="D494" s="398">
        <v>4680115882102</v>
      </c>
      <c r="E494" s="399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15"/>
      <c r="Q494" s="415"/>
      <c r="R494" s="415"/>
      <c r="S494" s="399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98">
        <v>4680115882096</v>
      </c>
      <c r="E495" s="399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15"/>
      <c r="Q495" s="415"/>
      <c r="R495" s="415"/>
      <c r="S495" s="399"/>
      <c r="T495" s="34"/>
      <c r="U495" s="34"/>
      <c r="V495" s="35" t="s">
        <v>66</v>
      </c>
      <c r="W495" s="385">
        <v>0</v>
      </c>
      <c r="X495" s="386">
        <f t="shared" si="88"/>
        <v>0</v>
      </c>
      <c r="Y495" s="36" t="str">
        <f>IFERROR(IF(X495=0,"",ROUNDUP(X495/H495,0)*0.00937),"")</f>
        <v/>
      </c>
      <c r="Z495" s="56"/>
      <c r="AA495" s="57"/>
      <c r="AE495" s="64"/>
      <c r="BB495" s="346" t="s">
        <v>1</v>
      </c>
      <c r="BL495" s="64">
        <f t="shared" si="89"/>
        <v>0</v>
      </c>
      <c r="BM495" s="64">
        <f t="shared" si="90"/>
        <v>0</v>
      </c>
      <c r="BN495" s="64">
        <f t="shared" si="91"/>
        <v>0</v>
      </c>
      <c r="BO495" s="64">
        <f t="shared" si="92"/>
        <v>0</v>
      </c>
    </row>
    <row r="496" spans="1:67" x14ac:dyDescent="0.2">
      <c r="A496" s="391"/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3"/>
      <c r="O496" s="407" t="s">
        <v>70</v>
      </c>
      <c r="P496" s="408"/>
      <c r="Q496" s="408"/>
      <c r="R496" s="408"/>
      <c r="S496" s="408"/>
      <c r="T496" s="408"/>
      <c r="U496" s="409"/>
      <c r="V496" s="37" t="s">
        <v>71</v>
      </c>
      <c r="W496" s="387">
        <f>IFERROR(W490/H490,"0")+IFERROR(W491/H491,"0")+IFERROR(W492/H492,"0")+IFERROR(W493/H493,"0")+IFERROR(W494/H494,"0")+IFERROR(W495/H495,"0")</f>
        <v>0</v>
      </c>
      <c r="X496" s="387">
        <f>IFERROR(X490/H490,"0")+IFERROR(X491/H491,"0")+IFERROR(X492/H492,"0")+IFERROR(X493/H493,"0")+IFERROR(X494/H494,"0")+IFERROR(X495/H495,"0")</f>
        <v>0</v>
      </c>
      <c r="Y496" s="387">
        <f>IFERROR(IF(Y490="",0,Y490),"0")+IFERROR(IF(Y491="",0,Y491),"0")+IFERROR(IF(Y492="",0,Y492),"0")+IFERROR(IF(Y493="",0,Y493),"0")+IFERROR(IF(Y494="",0,Y494),"0")+IFERROR(IF(Y495="",0,Y495),"0")</f>
        <v>0</v>
      </c>
      <c r="Z496" s="388"/>
      <c r="AA496" s="388"/>
    </row>
    <row r="497" spans="1:67" x14ac:dyDescent="0.2">
      <c r="A497" s="392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3"/>
      <c r="O497" s="407" t="s">
        <v>70</v>
      </c>
      <c r="P497" s="408"/>
      <c r="Q497" s="408"/>
      <c r="R497" s="408"/>
      <c r="S497" s="408"/>
      <c r="T497" s="408"/>
      <c r="U497" s="409"/>
      <c r="V497" s="37" t="s">
        <v>66</v>
      </c>
      <c r="W497" s="387">
        <f>IFERROR(SUM(W490:W495),"0")</f>
        <v>0</v>
      </c>
      <c r="X497" s="387">
        <f>IFERROR(SUM(X490:X495),"0")</f>
        <v>0</v>
      </c>
      <c r="Y497" s="37"/>
      <c r="Z497" s="388"/>
      <c r="AA497" s="388"/>
    </row>
    <row r="498" spans="1:67" ht="14.25" customHeight="1" x14ac:dyDescent="0.25">
      <c r="A498" s="406" t="s">
        <v>72</v>
      </c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2"/>
      <c r="P498" s="392"/>
      <c r="Q498" s="392"/>
      <c r="R498" s="392"/>
      <c r="S498" s="392"/>
      <c r="T498" s="392"/>
      <c r="U498" s="392"/>
      <c r="V498" s="392"/>
      <c r="W498" s="392"/>
      <c r="X498" s="392"/>
      <c r="Y498" s="392"/>
      <c r="Z498" s="378"/>
      <c r="AA498" s="378"/>
    </row>
    <row r="499" spans="1:67" ht="16.5" customHeight="1" x14ac:dyDescent="0.25">
      <c r="A499" s="54" t="s">
        <v>687</v>
      </c>
      <c r="B499" s="54" t="s">
        <v>688</v>
      </c>
      <c r="C499" s="31">
        <v>4301051230</v>
      </c>
      <c r="D499" s="398">
        <v>4607091383409</v>
      </c>
      <c r="E499" s="399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15"/>
      <c r="Q499" s="415"/>
      <c r="R499" s="415"/>
      <c r="S499" s="399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689</v>
      </c>
      <c r="B500" s="54" t="s">
        <v>690</v>
      </c>
      <c r="C500" s="31">
        <v>4301051231</v>
      </c>
      <c r="D500" s="398">
        <v>4607091383416</v>
      </c>
      <c r="E500" s="399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15"/>
      <c r="Q500" s="415"/>
      <c r="R500" s="415"/>
      <c r="S500" s="399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691</v>
      </c>
      <c r="B501" s="54" t="s">
        <v>692</v>
      </c>
      <c r="C501" s="31">
        <v>4301051058</v>
      </c>
      <c r="D501" s="398">
        <v>4680115883536</v>
      </c>
      <c r="E501" s="399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15"/>
      <c r="Q501" s="415"/>
      <c r="R501" s="415"/>
      <c r="S501" s="399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391"/>
      <c r="B502" s="392"/>
      <c r="C502" s="392"/>
      <c r="D502" s="392"/>
      <c r="E502" s="392"/>
      <c r="F502" s="392"/>
      <c r="G502" s="392"/>
      <c r="H502" s="392"/>
      <c r="I502" s="392"/>
      <c r="J502" s="392"/>
      <c r="K502" s="392"/>
      <c r="L502" s="392"/>
      <c r="M502" s="392"/>
      <c r="N502" s="393"/>
      <c r="O502" s="407" t="s">
        <v>70</v>
      </c>
      <c r="P502" s="408"/>
      <c r="Q502" s="408"/>
      <c r="R502" s="408"/>
      <c r="S502" s="408"/>
      <c r="T502" s="408"/>
      <c r="U502" s="409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x14ac:dyDescent="0.2">
      <c r="A503" s="392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3"/>
      <c r="O503" s="407" t="s">
        <v>70</v>
      </c>
      <c r="P503" s="408"/>
      <c r="Q503" s="408"/>
      <c r="R503" s="408"/>
      <c r="S503" s="408"/>
      <c r="T503" s="408"/>
      <c r="U503" s="409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customHeight="1" x14ac:dyDescent="0.25">
      <c r="A504" s="406" t="s">
        <v>215</v>
      </c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2"/>
      <c r="P504" s="392"/>
      <c r="Q504" s="392"/>
      <c r="R504" s="392"/>
      <c r="S504" s="392"/>
      <c r="T504" s="392"/>
      <c r="U504" s="392"/>
      <c r="V504" s="392"/>
      <c r="W504" s="392"/>
      <c r="X504" s="392"/>
      <c r="Y504" s="392"/>
      <c r="Z504" s="378"/>
      <c r="AA504" s="378"/>
    </row>
    <row r="505" spans="1:67" ht="16.5" customHeight="1" x14ac:dyDescent="0.25">
      <c r="A505" s="54" t="s">
        <v>693</v>
      </c>
      <c r="B505" s="54" t="s">
        <v>694</v>
      </c>
      <c r="C505" s="31">
        <v>4301060363</v>
      </c>
      <c r="D505" s="398">
        <v>4680115885035</v>
      </c>
      <c r="E505" s="399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7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15"/>
      <c r="Q505" s="415"/>
      <c r="R505" s="415"/>
      <c r="S505" s="399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391"/>
      <c r="B506" s="392"/>
      <c r="C506" s="392"/>
      <c r="D506" s="392"/>
      <c r="E506" s="392"/>
      <c r="F506" s="392"/>
      <c r="G506" s="392"/>
      <c r="H506" s="392"/>
      <c r="I506" s="392"/>
      <c r="J506" s="392"/>
      <c r="K506" s="392"/>
      <c r="L506" s="392"/>
      <c r="M506" s="392"/>
      <c r="N506" s="393"/>
      <c r="O506" s="407" t="s">
        <v>70</v>
      </c>
      <c r="P506" s="408"/>
      <c r="Q506" s="408"/>
      <c r="R506" s="408"/>
      <c r="S506" s="408"/>
      <c r="T506" s="408"/>
      <c r="U506" s="409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x14ac:dyDescent="0.2">
      <c r="A507" s="392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3"/>
      <c r="O507" s="407" t="s">
        <v>70</v>
      </c>
      <c r="P507" s="408"/>
      <c r="Q507" s="408"/>
      <c r="R507" s="408"/>
      <c r="S507" s="408"/>
      <c r="T507" s="408"/>
      <c r="U507" s="409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customHeight="1" x14ac:dyDescent="0.2">
      <c r="A508" s="560" t="s">
        <v>695</v>
      </c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61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48"/>
      <c r="AA508" s="48"/>
    </row>
    <row r="509" spans="1:67" ht="16.5" customHeight="1" x14ac:dyDescent="0.25">
      <c r="A509" s="419" t="s">
        <v>695</v>
      </c>
      <c r="B509" s="392"/>
      <c r="C509" s="392"/>
      <c r="D509" s="392"/>
      <c r="E509" s="392"/>
      <c r="F509" s="392"/>
      <c r="G509" s="392"/>
      <c r="H509" s="392"/>
      <c r="I509" s="392"/>
      <c r="J509" s="392"/>
      <c r="K509" s="392"/>
      <c r="L509" s="392"/>
      <c r="M509" s="392"/>
      <c r="N509" s="392"/>
      <c r="O509" s="392"/>
      <c r="P509" s="392"/>
      <c r="Q509" s="392"/>
      <c r="R509" s="392"/>
      <c r="S509" s="392"/>
      <c r="T509" s="392"/>
      <c r="U509" s="392"/>
      <c r="V509" s="392"/>
      <c r="W509" s="392"/>
      <c r="X509" s="392"/>
      <c r="Y509" s="392"/>
      <c r="Z509" s="379"/>
      <c r="AA509" s="379"/>
    </row>
    <row r="510" spans="1:67" ht="14.25" customHeight="1" x14ac:dyDescent="0.25">
      <c r="A510" s="406" t="s">
        <v>113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78"/>
      <c r="AA510" s="378"/>
    </row>
    <row r="511" spans="1:67" ht="27" customHeight="1" x14ac:dyDescent="0.25">
      <c r="A511" s="54" t="s">
        <v>696</v>
      </c>
      <c r="B511" s="54" t="s">
        <v>697</v>
      </c>
      <c r="C511" s="31">
        <v>4301011763</v>
      </c>
      <c r="D511" s="398">
        <v>4640242181011</v>
      </c>
      <c r="E511" s="399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440" t="s">
        <v>698</v>
      </c>
      <c r="P511" s="415"/>
      <c r="Q511" s="415"/>
      <c r="R511" s="415"/>
      <c r="S511" s="399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customHeight="1" x14ac:dyDescent="0.25">
      <c r="A512" s="54" t="s">
        <v>699</v>
      </c>
      <c r="B512" s="54" t="s">
        <v>700</v>
      </c>
      <c r="C512" s="31">
        <v>4301011951</v>
      </c>
      <c r="D512" s="398">
        <v>4640242180045</v>
      </c>
      <c r="E512" s="399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551" t="s">
        <v>701</v>
      </c>
      <c r="P512" s="415"/>
      <c r="Q512" s="415"/>
      <c r="R512" s="415"/>
      <c r="S512" s="399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702</v>
      </c>
      <c r="B513" s="54" t="s">
        <v>703</v>
      </c>
      <c r="C513" s="31">
        <v>4301011585</v>
      </c>
      <c r="D513" s="398">
        <v>4640242180441</v>
      </c>
      <c r="E513" s="399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1" t="s">
        <v>704</v>
      </c>
      <c r="P513" s="415"/>
      <c r="Q513" s="415"/>
      <c r="R513" s="415"/>
      <c r="S513" s="399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705</v>
      </c>
      <c r="B514" s="54" t="s">
        <v>706</v>
      </c>
      <c r="C514" s="31">
        <v>4301011950</v>
      </c>
      <c r="D514" s="398">
        <v>4640242180601</v>
      </c>
      <c r="E514" s="399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589" t="s">
        <v>707</v>
      </c>
      <c r="P514" s="415"/>
      <c r="Q514" s="415"/>
      <c r="R514" s="415"/>
      <c r="S514" s="399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98">
        <v>4640242180564</v>
      </c>
      <c r="E515" s="399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505" t="s">
        <v>710</v>
      </c>
      <c r="P515" s="415"/>
      <c r="Q515" s="415"/>
      <c r="R515" s="415"/>
      <c r="S515" s="399"/>
      <c r="T515" s="34"/>
      <c r="U515" s="34"/>
      <c r="V515" s="35" t="s">
        <v>66</v>
      </c>
      <c r="W515" s="385">
        <v>0</v>
      </c>
      <c r="X515" s="386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711</v>
      </c>
      <c r="B516" s="54" t="s">
        <v>712</v>
      </c>
      <c r="C516" s="31">
        <v>4301011762</v>
      </c>
      <c r="D516" s="398">
        <v>4640242180922</v>
      </c>
      <c r="E516" s="399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596" t="s">
        <v>713</v>
      </c>
      <c r="P516" s="415"/>
      <c r="Q516" s="415"/>
      <c r="R516" s="415"/>
      <c r="S516" s="399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714</v>
      </c>
      <c r="B517" s="54" t="s">
        <v>715</v>
      </c>
      <c r="C517" s="31">
        <v>4301011764</v>
      </c>
      <c r="D517" s="398">
        <v>4640242181189</v>
      </c>
      <c r="E517" s="399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722" t="s">
        <v>716</v>
      </c>
      <c r="P517" s="415"/>
      <c r="Q517" s="415"/>
      <c r="R517" s="415"/>
      <c r="S517" s="399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717</v>
      </c>
      <c r="B518" s="54" t="s">
        <v>718</v>
      </c>
      <c r="C518" s="31">
        <v>4301011551</v>
      </c>
      <c r="D518" s="398">
        <v>4640242180038</v>
      </c>
      <c r="E518" s="399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758" t="s">
        <v>719</v>
      </c>
      <c r="P518" s="415"/>
      <c r="Q518" s="415"/>
      <c r="R518" s="415"/>
      <c r="S518" s="399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customHeight="1" x14ac:dyDescent="0.25">
      <c r="A519" s="54" t="s">
        <v>720</v>
      </c>
      <c r="B519" s="54" t="s">
        <v>721</v>
      </c>
      <c r="C519" s="31">
        <v>4301011765</v>
      </c>
      <c r="D519" s="398">
        <v>4640242181172</v>
      </c>
      <c r="E519" s="399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661" t="s">
        <v>722</v>
      </c>
      <c r="P519" s="415"/>
      <c r="Q519" s="415"/>
      <c r="R519" s="415"/>
      <c r="S519" s="399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x14ac:dyDescent="0.2">
      <c r="A520" s="391"/>
      <c r="B520" s="392"/>
      <c r="C520" s="392"/>
      <c r="D520" s="392"/>
      <c r="E520" s="392"/>
      <c r="F520" s="392"/>
      <c r="G520" s="392"/>
      <c r="H520" s="392"/>
      <c r="I520" s="392"/>
      <c r="J520" s="392"/>
      <c r="K520" s="392"/>
      <c r="L520" s="392"/>
      <c r="M520" s="392"/>
      <c r="N520" s="393"/>
      <c r="O520" s="407" t="s">
        <v>70</v>
      </c>
      <c r="P520" s="408"/>
      <c r="Q520" s="408"/>
      <c r="R520" s="408"/>
      <c r="S520" s="408"/>
      <c r="T520" s="408"/>
      <c r="U520" s="409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0</v>
      </c>
      <c r="X520" s="387">
        <f>IFERROR(X511/H511,"0")+IFERROR(X512/H512,"0")+IFERROR(X513/H513,"0")+IFERROR(X514/H514,"0")+IFERROR(X515/H515,"0")+IFERROR(X516/H516,"0")+IFERROR(X517/H517,"0")+IFERROR(X518/H518,"0")+IFERROR(X519/H519,"0")</f>
        <v>0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8"/>
      <c r="AA520" s="388"/>
    </row>
    <row r="521" spans="1:67" x14ac:dyDescent="0.2">
      <c r="A521" s="392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3"/>
      <c r="O521" s="407" t="s">
        <v>70</v>
      </c>
      <c r="P521" s="408"/>
      <c r="Q521" s="408"/>
      <c r="R521" s="408"/>
      <c r="S521" s="408"/>
      <c r="T521" s="408"/>
      <c r="U521" s="409"/>
      <c r="V521" s="37" t="s">
        <v>66</v>
      </c>
      <c r="W521" s="387">
        <f>IFERROR(SUM(W511:W519),"0")</f>
        <v>0</v>
      </c>
      <c r="X521" s="387">
        <f>IFERROR(SUM(X511:X519),"0")</f>
        <v>0</v>
      </c>
      <c r="Y521" s="37"/>
      <c r="Z521" s="388"/>
      <c r="AA521" s="388"/>
    </row>
    <row r="522" spans="1:67" ht="14.25" customHeight="1" x14ac:dyDescent="0.25">
      <c r="A522" s="406" t="s">
        <v>105</v>
      </c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2"/>
      <c r="P522" s="392"/>
      <c r="Q522" s="392"/>
      <c r="R522" s="392"/>
      <c r="S522" s="392"/>
      <c r="T522" s="392"/>
      <c r="U522" s="392"/>
      <c r="V522" s="392"/>
      <c r="W522" s="392"/>
      <c r="X522" s="392"/>
      <c r="Y522" s="392"/>
      <c r="Z522" s="378"/>
      <c r="AA522" s="378"/>
    </row>
    <row r="523" spans="1:67" ht="27" customHeight="1" x14ac:dyDescent="0.25">
      <c r="A523" s="54" t="s">
        <v>723</v>
      </c>
      <c r="B523" s="54" t="s">
        <v>724</v>
      </c>
      <c r="C523" s="31">
        <v>4301020260</v>
      </c>
      <c r="D523" s="398">
        <v>4640242180526</v>
      </c>
      <c r="E523" s="399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685" t="s">
        <v>725</v>
      </c>
      <c r="P523" s="415"/>
      <c r="Q523" s="415"/>
      <c r="R523" s="415"/>
      <c r="S523" s="399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726</v>
      </c>
      <c r="B524" s="54" t="s">
        <v>727</v>
      </c>
      <c r="C524" s="31">
        <v>4301020269</v>
      </c>
      <c r="D524" s="398">
        <v>4640242180519</v>
      </c>
      <c r="E524" s="399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3" t="s">
        <v>728</v>
      </c>
      <c r="P524" s="415"/>
      <c r="Q524" s="415"/>
      <c r="R524" s="415"/>
      <c r="S524" s="399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729</v>
      </c>
      <c r="B525" s="54" t="s">
        <v>730</v>
      </c>
      <c r="C525" s="31">
        <v>4301020309</v>
      </c>
      <c r="D525" s="398">
        <v>4640242180090</v>
      </c>
      <c r="E525" s="399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524" t="s">
        <v>731</v>
      </c>
      <c r="P525" s="415"/>
      <c r="Q525" s="415"/>
      <c r="R525" s="415"/>
      <c r="S525" s="399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732</v>
      </c>
      <c r="B526" s="54" t="s">
        <v>733</v>
      </c>
      <c r="C526" s="31">
        <v>4301020314</v>
      </c>
      <c r="D526" s="398">
        <v>4640242180090</v>
      </c>
      <c r="E526" s="399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723" t="s">
        <v>734</v>
      </c>
      <c r="P526" s="415"/>
      <c r="Q526" s="415"/>
      <c r="R526" s="415"/>
      <c r="S526" s="399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735</v>
      </c>
      <c r="B527" s="54" t="s">
        <v>736</v>
      </c>
      <c r="C527" s="31">
        <v>4301020295</v>
      </c>
      <c r="D527" s="398">
        <v>4640242181363</v>
      </c>
      <c r="E527" s="399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540" t="s">
        <v>737</v>
      </c>
      <c r="P527" s="415"/>
      <c r="Q527" s="415"/>
      <c r="R527" s="415"/>
      <c r="S527" s="399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91"/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3"/>
      <c r="O528" s="407" t="s">
        <v>70</v>
      </c>
      <c r="P528" s="408"/>
      <c r="Q528" s="408"/>
      <c r="R528" s="408"/>
      <c r="S528" s="408"/>
      <c r="T528" s="408"/>
      <c r="U528" s="409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x14ac:dyDescent="0.2">
      <c r="A529" s="392"/>
      <c r="B529" s="392"/>
      <c r="C529" s="392"/>
      <c r="D529" s="392"/>
      <c r="E529" s="392"/>
      <c r="F529" s="392"/>
      <c r="G529" s="392"/>
      <c r="H529" s="392"/>
      <c r="I529" s="392"/>
      <c r="J529" s="392"/>
      <c r="K529" s="392"/>
      <c r="L529" s="392"/>
      <c r="M529" s="392"/>
      <c r="N529" s="393"/>
      <c r="O529" s="407" t="s">
        <v>70</v>
      </c>
      <c r="P529" s="408"/>
      <c r="Q529" s="408"/>
      <c r="R529" s="408"/>
      <c r="S529" s="408"/>
      <c r="T529" s="408"/>
      <c r="U529" s="409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customHeight="1" x14ac:dyDescent="0.25">
      <c r="A530" s="406" t="s">
        <v>61</v>
      </c>
      <c r="B530" s="392"/>
      <c r="C530" s="392"/>
      <c r="D530" s="392"/>
      <c r="E530" s="392"/>
      <c r="F530" s="392"/>
      <c r="G530" s="392"/>
      <c r="H530" s="392"/>
      <c r="I530" s="392"/>
      <c r="J530" s="392"/>
      <c r="K530" s="392"/>
      <c r="L530" s="392"/>
      <c r="M530" s="392"/>
      <c r="N530" s="392"/>
      <c r="O530" s="392"/>
      <c r="P530" s="392"/>
      <c r="Q530" s="392"/>
      <c r="R530" s="392"/>
      <c r="S530" s="392"/>
      <c r="T530" s="392"/>
      <c r="U530" s="392"/>
      <c r="V530" s="392"/>
      <c r="W530" s="392"/>
      <c r="X530" s="392"/>
      <c r="Y530" s="392"/>
      <c r="Z530" s="378"/>
      <c r="AA530" s="378"/>
    </row>
    <row r="531" spans="1:67" ht="27" customHeight="1" x14ac:dyDescent="0.25">
      <c r="A531" s="54" t="s">
        <v>738</v>
      </c>
      <c r="B531" s="54" t="s">
        <v>739</v>
      </c>
      <c r="C531" s="31">
        <v>4301031280</v>
      </c>
      <c r="D531" s="398">
        <v>4640242180816</v>
      </c>
      <c r="E531" s="399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525" t="s">
        <v>740</v>
      </c>
      <c r="P531" s="415"/>
      <c r="Q531" s="415"/>
      <c r="R531" s="415"/>
      <c r="S531" s="399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741</v>
      </c>
      <c r="B532" s="54" t="s">
        <v>742</v>
      </c>
      <c r="C532" s="31">
        <v>4301031244</v>
      </c>
      <c r="D532" s="398">
        <v>4640242180595</v>
      </c>
      <c r="E532" s="399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32" t="s">
        <v>743</v>
      </c>
      <c r="P532" s="415"/>
      <c r="Q532" s="415"/>
      <c r="R532" s="415"/>
      <c r="S532" s="399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744</v>
      </c>
      <c r="B533" s="54" t="s">
        <v>745</v>
      </c>
      <c r="C533" s="31">
        <v>4301031321</v>
      </c>
      <c r="D533" s="398">
        <v>4640242180076</v>
      </c>
      <c r="E533" s="399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90" t="s">
        <v>746</v>
      </c>
      <c r="P533" s="415"/>
      <c r="Q533" s="415"/>
      <c r="R533" s="415"/>
      <c r="S533" s="399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747</v>
      </c>
      <c r="B534" s="54" t="s">
        <v>748</v>
      </c>
      <c r="C534" s="31">
        <v>4301031200</v>
      </c>
      <c r="D534" s="398">
        <v>4640242180489</v>
      </c>
      <c r="E534" s="399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448" t="s">
        <v>749</v>
      </c>
      <c r="P534" s="415"/>
      <c r="Q534" s="415"/>
      <c r="R534" s="415"/>
      <c r="S534" s="399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3"/>
      <c r="O535" s="407" t="s">
        <v>70</v>
      </c>
      <c r="P535" s="408"/>
      <c r="Q535" s="408"/>
      <c r="R535" s="408"/>
      <c r="S535" s="408"/>
      <c r="T535" s="408"/>
      <c r="U535" s="409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3"/>
      <c r="O536" s="407" t="s">
        <v>70</v>
      </c>
      <c r="P536" s="408"/>
      <c r="Q536" s="408"/>
      <c r="R536" s="408"/>
      <c r="S536" s="408"/>
      <c r="T536" s="408"/>
      <c r="U536" s="409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customHeight="1" x14ac:dyDescent="0.25">
      <c r="A537" s="406" t="s">
        <v>72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98">
        <v>4640242180533</v>
      </c>
      <c r="E538" s="399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629" t="s">
        <v>752</v>
      </c>
      <c r="P538" s="415"/>
      <c r="Q538" s="415"/>
      <c r="R538" s="415"/>
      <c r="S538" s="399"/>
      <c r="T538" s="34"/>
      <c r="U538" s="34"/>
      <c r="V538" s="35" t="s">
        <v>66</v>
      </c>
      <c r="W538" s="385">
        <v>0</v>
      </c>
      <c r="X538" s="386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753</v>
      </c>
      <c r="B539" s="54" t="s">
        <v>754</v>
      </c>
      <c r="C539" s="31">
        <v>4301051780</v>
      </c>
      <c r="D539" s="398">
        <v>4640242180106</v>
      </c>
      <c r="E539" s="399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695" t="s">
        <v>755</v>
      </c>
      <c r="P539" s="415"/>
      <c r="Q539" s="415"/>
      <c r="R539" s="415"/>
      <c r="S539" s="399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756</v>
      </c>
      <c r="B540" s="54" t="s">
        <v>757</v>
      </c>
      <c r="C540" s="31">
        <v>4301051510</v>
      </c>
      <c r="D540" s="398">
        <v>4640242180540</v>
      </c>
      <c r="E540" s="399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18" t="s">
        <v>758</v>
      </c>
      <c r="P540" s="415"/>
      <c r="Q540" s="415"/>
      <c r="R540" s="415"/>
      <c r="S540" s="399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3"/>
      <c r="O541" s="407" t="s">
        <v>70</v>
      </c>
      <c r="P541" s="408"/>
      <c r="Q541" s="408"/>
      <c r="R541" s="408"/>
      <c r="S541" s="408"/>
      <c r="T541" s="408"/>
      <c r="U541" s="409"/>
      <c r="V541" s="37" t="s">
        <v>71</v>
      </c>
      <c r="W541" s="387">
        <f>IFERROR(W538/H538,"0")+IFERROR(W539/H539,"0")+IFERROR(W540/H540,"0")</f>
        <v>0</v>
      </c>
      <c r="X541" s="387">
        <f>IFERROR(X538/H538,"0")+IFERROR(X539/H539,"0")+IFERROR(X540/H540,"0")</f>
        <v>0</v>
      </c>
      <c r="Y541" s="387">
        <f>IFERROR(IF(Y538="",0,Y538),"0")+IFERROR(IF(Y539="",0,Y539),"0")+IFERROR(IF(Y540="",0,Y540),"0")</f>
        <v>0</v>
      </c>
      <c r="Z541" s="388"/>
      <c r="AA541" s="388"/>
    </row>
    <row r="542" spans="1:67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3"/>
      <c r="O542" s="407" t="s">
        <v>70</v>
      </c>
      <c r="P542" s="408"/>
      <c r="Q542" s="408"/>
      <c r="R542" s="408"/>
      <c r="S542" s="408"/>
      <c r="T542" s="408"/>
      <c r="U542" s="409"/>
      <c r="V542" s="37" t="s">
        <v>66</v>
      </c>
      <c r="W542" s="387">
        <f>IFERROR(SUM(W538:W540),"0")</f>
        <v>0</v>
      </c>
      <c r="X542" s="387">
        <f>IFERROR(SUM(X538:X540),"0")</f>
        <v>0</v>
      </c>
      <c r="Y542" s="37"/>
      <c r="Z542" s="388"/>
      <c r="AA542" s="388"/>
    </row>
    <row r="543" spans="1:67" ht="14.25" customHeight="1" x14ac:dyDescent="0.25">
      <c r="A543" s="406" t="s">
        <v>215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78"/>
      <c r="AA543" s="378"/>
    </row>
    <row r="544" spans="1:67" ht="27" customHeight="1" x14ac:dyDescent="0.25">
      <c r="A544" s="54" t="s">
        <v>759</v>
      </c>
      <c r="B544" s="54" t="s">
        <v>760</v>
      </c>
      <c r="C544" s="31">
        <v>4301060408</v>
      </c>
      <c r="D544" s="398">
        <v>4640242180120</v>
      </c>
      <c r="E544" s="399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63" t="s">
        <v>761</v>
      </c>
      <c r="P544" s="415"/>
      <c r="Q544" s="415"/>
      <c r="R544" s="415"/>
      <c r="S544" s="399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759</v>
      </c>
      <c r="B545" s="54" t="s">
        <v>762</v>
      </c>
      <c r="C545" s="31">
        <v>4301060354</v>
      </c>
      <c r="D545" s="398">
        <v>4640242180120</v>
      </c>
      <c r="E545" s="399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0" t="s">
        <v>763</v>
      </c>
      <c r="P545" s="415"/>
      <c r="Q545" s="415"/>
      <c r="R545" s="415"/>
      <c r="S545" s="399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764</v>
      </c>
      <c r="B546" s="54" t="s">
        <v>765</v>
      </c>
      <c r="C546" s="31">
        <v>4301060407</v>
      </c>
      <c r="D546" s="398">
        <v>4640242180137</v>
      </c>
      <c r="E546" s="399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57" t="s">
        <v>766</v>
      </c>
      <c r="P546" s="415"/>
      <c r="Q546" s="415"/>
      <c r="R546" s="415"/>
      <c r="S546" s="399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764</v>
      </c>
      <c r="B547" s="54" t="s">
        <v>767</v>
      </c>
      <c r="C547" s="31">
        <v>4301060355</v>
      </c>
      <c r="D547" s="398">
        <v>4640242180137</v>
      </c>
      <c r="E547" s="399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47" t="s">
        <v>768</v>
      </c>
      <c r="P547" s="415"/>
      <c r="Q547" s="415"/>
      <c r="R547" s="415"/>
      <c r="S547" s="399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391"/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3"/>
      <c r="O548" s="407" t="s">
        <v>70</v>
      </c>
      <c r="P548" s="408"/>
      <c r="Q548" s="408"/>
      <c r="R548" s="408"/>
      <c r="S548" s="408"/>
      <c r="T548" s="408"/>
      <c r="U548" s="409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x14ac:dyDescent="0.2">
      <c r="A549" s="392"/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3"/>
      <c r="O549" s="407" t="s">
        <v>70</v>
      </c>
      <c r="P549" s="408"/>
      <c r="Q549" s="408"/>
      <c r="R549" s="408"/>
      <c r="S549" s="408"/>
      <c r="T549" s="408"/>
      <c r="U549" s="409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498"/>
      <c r="B550" s="392"/>
      <c r="C550" s="392"/>
      <c r="D550" s="392"/>
      <c r="E550" s="392"/>
      <c r="F550" s="392"/>
      <c r="G550" s="392"/>
      <c r="H550" s="392"/>
      <c r="I550" s="392"/>
      <c r="J550" s="392"/>
      <c r="K550" s="392"/>
      <c r="L550" s="392"/>
      <c r="M550" s="392"/>
      <c r="N550" s="499"/>
      <c r="O550" s="400" t="s">
        <v>769</v>
      </c>
      <c r="P550" s="401"/>
      <c r="Q550" s="401"/>
      <c r="R550" s="401"/>
      <c r="S550" s="401"/>
      <c r="T550" s="401"/>
      <c r="U550" s="402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4313.5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4383</v>
      </c>
      <c r="Y550" s="37"/>
      <c r="Z550" s="388"/>
      <c r="AA550" s="388"/>
    </row>
    <row r="551" spans="1:67" x14ac:dyDescent="0.2">
      <c r="A551" s="392"/>
      <c r="B551" s="392"/>
      <c r="C551" s="392"/>
      <c r="D551" s="392"/>
      <c r="E551" s="392"/>
      <c r="F551" s="392"/>
      <c r="G551" s="392"/>
      <c r="H551" s="392"/>
      <c r="I551" s="392"/>
      <c r="J551" s="392"/>
      <c r="K551" s="392"/>
      <c r="L551" s="392"/>
      <c r="M551" s="392"/>
      <c r="N551" s="499"/>
      <c r="O551" s="400" t="s">
        <v>770</v>
      </c>
      <c r="P551" s="401"/>
      <c r="Q551" s="401"/>
      <c r="R551" s="401"/>
      <c r="S551" s="401"/>
      <c r="T551" s="401"/>
      <c r="U551" s="402"/>
      <c r="V551" s="37" t="s">
        <v>66</v>
      </c>
      <c r="W551" s="387">
        <f>IFERROR(SUM(BL22:BL547),"0")</f>
        <v>4553.9591412291411</v>
      </c>
      <c r="X551" s="387">
        <f>IFERROR(SUM(BM22:BM547),"0")</f>
        <v>4626.902000000001</v>
      </c>
      <c r="Y551" s="37"/>
      <c r="Z551" s="388"/>
      <c r="AA551" s="388"/>
    </row>
    <row r="552" spans="1:67" x14ac:dyDescent="0.2">
      <c r="A552" s="392"/>
      <c r="B552" s="392"/>
      <c r="C552" s="392"/>
      <c r="D552" s="392"/>
      <c r="E552" s="392"/>
      <c r="F552" s="392"/>
      <c r="G552" s="392"/>
      <c r="H552" s="392"/>
      <c r="I552" s="392"/>
      <c r="J552" s="392"/>
      <c r="K552" s="392"/>
      <c r="L552" s="392"/>
      <c r="M552" s="392"/>
      <c r="N552" s="499"/>
      <c r="O552" s="400" t="s">
        <v>771</v>
      </c>
      <c r="P552" s="401"/>
      <c r="Q552" s="401"/>
      <c r="R552" s="401"/>
      <c r="S552" s="401"/>
      <c r="T552" s="401"/>
      <c r="U552" s="402"/>
      <c r="V552" s="37" t="s">
        <v>772</v>
      </c>
      <c r="W552" s="38">
        <f>ROUNDUP(SUM(BN22:BN547),0)</f>
        <v>9</v>
      </c>
      <c r="X552" s="38">
        <f>ROUNDUP(SUM(BO22:BO547),0)</f>
        <v>9</v>
      </c>
      <c r="Y552" s="37"/>
      <c r="Z552" s="388"/>
      <c r="AA552" s="388"/>
    </row>
    <row r="553" spans="1:67" x14ac:dyDescent="0.2">
      <c r="A553" s="392"/>
      <c r="B553" s="392"/>
      <c r="C553" s="392"/>
      <c r="D553" s="392"/>
      <c r="E553" s="392"/>
      <c r="F553" s="392"/>
      <c r="G553" s="392"/>
      <c r="H553" s="392"/>
      <c r="I553" s="392"/>
      <c r="J553" s="392"/>
      <c r="K553" s="392"/>
      <c r="L553" s="392"/>
      <c r="M553" s="392"/>
      <c r="N553" s="499"/>
      <c r="O553" s="400" t="s">
        <v>773</v>
      </c>
      <c r="P553" s="401"/>
      <c r="Q553" s="401"/>
      <c r="R553" s="401"/>
      <c r="S553" s="401"/>
      <c r="T553" s="401"/>
      <c r="U553" s="402"/>
      <c r="V553" s="37" t="s">
        <v>66</v>
      </c>
      <c r="W553" s="387">
        <f>GrossWeightTotal+PalletQtyTotal*25</f>
        <v>4778.9591412291411</v>
      </c>
      <c r="X553" s="387">
        <f>GrossWeightTotalR+PalletQtyTotalR*25</f>
        <v>4851.902000000001</v>
      </c>
      <c r="Y553" s="37"/>
      <c r="Z553" s="388"/>
      <c r="AA553" s="388"/>
    </row>
    <row r="554" spans="1:67" x14ac:dyDescent="0.2">
      <c r="A554" s="392"/>
      <c r="B554" s="392"/>
      <c r="C554" s="392"/>
      <c r="D554" s="392"/>
      <c r="E554" s="392"/>
      <c r="F554" s="392"/>
      <c r="G554" s="392"/>
      <c r="H554" s="392"/>
      <c r="I554" s="392"/>
      <c r="J554" s="392"/>
      <c r="K554" s="392"/>
      <c r="L554" s="392"/>
      <c r="M554" s="392"/>
      <c r="N554" s="499"/>
      <c r="O554" s="400" t="s">
        <v>774</v>
      </c>
      <c r="P554" s="401"/>
      <c r="Q554" s="401"/>
      <c r="R554" s="401"/>
      <c r="S554" s="401"/>
      <c r="T554" s="401"/>
      <c r="U554" s="402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473.70261836928501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481</v>
      </c>
      <c r="Y554" s="37"/>
      <c r="Z554" s="388"/>
      <c r="AA554" s="388"/>
    </row>
    <row r="555" spans="1:67" ht="14.25" customHeight="1" x14ac:dyDescent="0.2">
      <c r="A555" s="392"/>
      <c r="B555" s="392"/>
      <c r="C555" s="392"/>
      <c r="D555" s="392"/>
      <c r="E555" s="392"/>
      <c r="F555" s="392"/>
      <c r="G555" s="392"/>
      <c r="H555" s="392"/>
      <c r="I555" s="392"/>
      <c r="J555" s="392"/>
      <c r="K555" s="392"/>
      <c r="L555" s="392"/>
      <c r="M555" s="392"/>
      <c r="N555" s="499"/>
      <c r="O555" s="400" t="s">
        <v>775</v>
      </c>
      <c r="P555" s="401"/>
      <c r="Q555" s="401"/>
      <c r="R555" s="401"/>
      <c r="S555" s="401"/>
      <c r="T555" s="401"/>
      <c r="U555" s="402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9.8613299999999988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669"/>
      <c r="E557" s="669"/>
      <c r="F557" s="553"/>
      <c r="G557" s="389" t="s">
        <v>235</v>
      </c>
      <c r="H557" s="669"/>
      <c r="I557" s="669"/>
      <c r="J557" s="669"/>
      <c r="K557" s="669"/>
      <c r="L557" s="669"/>
      <c r="M557" s="669"/>
      <c r="N557" s="669"/>
      <c r="O557" s="553"/>
      <c r="P557" s="389" t="s">
        <v>470</v>
      </c>
      <c r="Q557" s="553"/>
      <c r="R557" s="389" t="s">
        <v>533</v>
      </c>
      <c r="S557" s="669"/>
      <c r="T557" s="669"/>
      <c r="U557" s="553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657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658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367.20000000000005</v>
      </c>
      <c r="D560" s="46">
        <f>IFERROR(X59*1,"0")+IFERROR(X60*1,"0")+IFERROR(X61*1,"0")+IFERROR(X62*1,"0")</f>
        <v>359.1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18</v>
      </c>
      <c r="F560" s="46">
        <f>IFERROR(X134*1,"0")+IFERROR(X135*1,"0")+IFERROR(X136*1,"0")+IFERROR(X137*1,"0")+IFERROR(X138*1,"0")</f>
        <v>33.6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0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0" s="46">
        <f>IFERROR(X214*1,"0")+IFERROR(X215*1,"0")+IFERROR(X216*1,"0")+IFERROR(X217*1,"0")+IFERROR(X218*1,"0")+IFERROR(X219*1,"0")+IFERROR(X220*1,"0")+IFERROR(X224*1,"0")+IFERROR(X225*1,"0")</f>
        <v>0</v>
      </c>
      <c r="K560" s="46">
        <f>IFERROR(X230*1,"0")+IFERROR(X231*1,"0")+IFERROR(X232*1,"0")+IFERROR(X233*1,"0")+IFERROR(X234*1,"0")+IFERROR(X235*1,"0")+IFERROR(X236*1,"0")+IFERROR(X237*1,"0")</f>
        <v>0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2325</v>
      </c>
      <c r="M560" s="377"/>
      <c r="N560" s="46">
        <f>IFERROR(X288*1,"0")+IFERROR(X289*1,"0")+IFERROR(X290*1,"0")+IFERROR(X291*1,"0")+IFERROR(X292*1,"0")+IFERROR(X293*1,"0")+IFERROR(X294*1,"0")+IFERROR(X298*1,"0")</f>
        <v>32.400000000000006</v>
      </c>
      <c r="O560" s="46">
        <f>IFERROR(X303*1,"0")+IFERROR(X307*1,"0")+IFERROR(X308*1,"0")+IFERROR(X309*1,"0")+IFERROR(X313*1,"0")</f>
        <v>137.69999999999999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1110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0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0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0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0</v>
      </c>
      <c r="AA560" s="52"/>
      <c r="AD560" s="377"/>
    </row>
  </sheetData>
  <sheetProtection algorithmName="SHA-512" hashValue="wiCV9V4ffZWDQdG3ZFwPtp0da0+lNFm13JFTe4HOlgvGw53YgUb6hxP5CYac4Y1t2FsNEHNN/PEM1Kmo94xqWw==" saltValue="jgH5hjCRiDeBOTuJ/kuEsA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A436:N437"/>
    <mergeCell ref="D70:E70"/>
    <mergeCell ref="D263:E263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453:E453"/>
    <mergeCell ref="D309:E309"/>
    <mergeCell ref="D113:E113"/>
    <mergeCell ref="D352:E352"/>
    <mergeCell ref="D91:E91"/>
    <mergeCell ref="O113:S113"/>
    <mergeCell ref="O423:S423"/>
    <mergeCell ref="A258:Y258"/>
    <mergeCell ref="A58:Y58"/>
    <mergeCell ref="O32:S32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453:S453"/>
    <mergeCell ref="D255:E255"/>
    <mergeCell ref="O467:U467"/>
    <mergeCell ref="O219:S219"/>
    <mergeCell ref="A316:Y316"/>
    <mergeCell ref="O539:S539"/>
    <mergeCell ref="A508:Y508"/>
    <mergeCell ref="O145:S145"/>
    <mergeCell ref="O120:S120"/>
    <mergeCell ref="A166:N167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F558:F559"/>
    <mergeCell ref="D412:E412"/>
    <mergeCell ref="P558:P55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74:E74"/>
    <mergeCell ref="D68:E68"/>
    <mergeCell ref="D201:E201"/>
    <mergeCell ref="D335:E335"/>
    <mergeCell ref="D188:E188"/>
    <mergeCell ref="D424:E424"/>
    <mergeCell ref="O550:U550"/>
    <mergeCell ref="O344:U344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413:N414"/>
    <mergeCell ref="O249:S249"/>
    <mergeCell ref="A297:Y297"/>
    <mergeCell ref="O69:S69"/>
    <mergeCell ref="O327:S327"/>
    <mergeCell ref="D336:E336"/>
    <mergeCell ref="A310:N311"/>
    <mergeCell ref="D407:E407"/>
    <mergeCell ref="A337:N338"/>
    <mergeCell ref="A132:Y132"/>
    <mergeCell ref="D192:E192"/>
    <mergeCell ref="A252:Y252"/>
    <mergeCell ref="O60:S60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547:E547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7" spans="2:8" x14ac:dyDescent="0.2">
      <c r="B7" s="47" t="s">
        <v>784</v>
      </c>
      <c r="C7" s="47" t="s">
        <v>785</v>
      </c>
      <c r="D7" s="47" t="s">
        <v>786</v>
      </c>
      <c r="E7" s="47"/>
    </row>
    <row r="9" spans="2:8" x14ac:dyDescent="0.2">
      <c r="B9" s="47" t="s">
        <v>787</v>
      </c>
      <c r="C9" s="47" t="s">
        <v>782</v>
      </c>
      <c r="D9" s="47"/>
      <c r="E9" s="47"/>
    </row>
    <row r="11" spans="2:8" x14ac:dyDescent="0.2">
      <c r="B11" s="47" t="s">
        <v>787</v>
      </c>
      <c r="C11" s="47" t="s">
        <v>785</v>
      </c>
      <c r="D11" s="47"/>
      <c r="E11" s="47"/>
    </row>
    <row r="13" spans="2:8" x14ac:dyDescent="0.2">
      <c r="B13" s="47" t="s">
        <v>788</v>
      </c>
      <c r="C13" s="47"/>
      <c r="D13" s="47"/>
      <c r="E13" s="47"/>
    </row>
    <row r="14" spans="2:8" x14ac:dyDescent="0.2">
      <c r="B14" s="47" t="s">
        <v>789</v>
      </c>
      <c r="C14" s="47"/>
      <c r="D14" s="47"/>
      <c r="E14" s="47"/>
    </row>
    <row r="15" spans="2:8" x14ac:dyDescent="0.2">
      <c r="B15" s="47" t="s">
        <v>790</v>
      </c>
      <c r="C15" s="47"/>
      <c r="D15" s="47"/>
      <c r="E15" s="47"/>
    </row>
    <row r="16" spans="2:8" x14ac:dyDescent="0.2">
      <c r="B16" s="47" t="s">
        <v>791</v>
      </c>
      <c r="C16" s="47"/>
      <c r="D16" s="47"/>
      <c r="E16" s="47"/>
    </row>
    <row r="17" spans="2:5" x14ac:dyDescent="0.2">
      <c r="B17" s="47" t="s">
        <v>792</v>
      </c>
      <c r="C17" s="47"/>
      <c r="D17" s="47"/>
      <c r="E17" s="47"/>
    </row>
    <row r="18" spans="2:5" x14ac:dyDescent="0.2">
      <c r="B18" s="47" t="s">
        <v>793</v>
      </c>
      <c r="C18" s="47"/>
      <c r="D18" s="47"/>
      <c r="E18" s="47"/>
    </row>
    <row r="19" spans="2:5" x14ac:dyDescent="0.2">
      <c r="B19" s="47" t="s">
        <v>794</v>
      </c>
      <c r="C19" s="47"/>
      <c r="D19" s="47"/>
      <c r="E19" s="47"/>
    </row>
    <row r="20" spans="2:5" x14ac:dyDescent="0.2">
      <c r="B20" s="47" t="s">
        <v>795</v>
      </c>
      <c r="C20" s="47"/>
      <c r="D20" s="47"/>
      <c r="E20" s="47"/>
    </row>
    <row r="21" spans="2:5" x14ac:dyDescent="0.2">
      <c r="B21" s="47" t="s">
        <v>796</v>
      </c>
      <c r="C21" s="47"/>
      <c r="D21" s="47"/>
      <c r="E21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</sheetData>
  <sheetProtection algorithmName="SHA-512" hashValue="2ArGvD9iOgTEC+lDXCd0+j/CgT9Zea83RdvDr0eFFIhh37p2L2ibDd3Z+b/gJ1oLNUwn9daoMS43/zD7iVOxNA==" saltValue="VueP72WrjMymey5ukuhA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1287</vt:i4>
      </vt:variant>
    </vt:vector>
  </HeadingPairs>
  <TitlesOfParts>
    <vt:vector size="12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2024-07-16T09:59:43Z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