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7,24\16,07,24 Коныгин\"/>
    </mc:Choice>
  </mc:AlternateContent>
  <xr:revisionPtr revIDLastSave="0" documentId="13_ncr:1_{6295DD3C-01F6-44CD-BC0C-E2F02331E0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X487" i="1" s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BO434" i="1" s="1"/>
  <c r="BN433" i="1"/>
  <c r="BL433" i="1"/>
  <c r="X433" i="1"/>
  <c r="BO433" i="1" s="1"/>
  <c r="O433" i="1"/>
  <c r="BN432" i="1"/>
  <c r="BL432" i="1"/>
  <c r="X432" i="1"/>
  <c r="BN431" i="1"/>
  <c r="BL431" i="1"/>
  <c r="X431" i="1"/>
  <c r="O431" i="1"/>
  <c r="BN430" i="1"/>
  <c r="BL430" i="1"/>
  <c r="X430" i="1"/>
  <c r="BO430" i="1" s="1"/>
  <c r="BN429" i="1"/>
  <c r="BL429" i="1"/>
  <c r="X429" i="1"/>
  <c r="BO429" i="1" s="1"/>
  <c r="O429" i="1"/>
  <c r="BN428" i="1"/>
  <c r="BL428" i="1"/>
  <c r="X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BN406" i="1"/>
  <c r="BL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BO397" i="1"/>
  <c r="BN397" i="1"/>
  <c r="BM397" i="1"/>
  <c r="BL397" i="1"/>
  <c r="Y397" i="1"/>
  <c r="X397" i="1"/>
  <c r="O397" i="1"/>
  <c r="BN396" i="1"/>
  <c r="BL396" i="1"/>
  <c r="X396" i="1"/>
  <c r="BN395" i="1"/>
  <c r="BL395" i="1"/>
  <c r="X395" i="1"/>
  <c r="O395" i="1"/>
  <c r="BO394" i="1"/>
  <c r="BN394" i="1"/>
  <c r="BM394" i="1"/>
  <c r="BL394" i="1"/>
  <c r="Y394" i="1"/>
  <c r="X394" i="1"/>
  <c r="BO393" i="1"/>
  <c r="BN393" i="1"/>
  <c r="BM393" i="1"/>
  <c r="BL393" i="1"/>
  <c r="Y393" i="1"/>
  <c r="X393" i="1"/>
  <c r="O393" i="1"/>
  <c r="BN392" i="1"/>
  <c r="BL392" i="1"/>
  <c r="X392" i="1"/>
  <c r="BN391" i="1"/>
  <c r="BL391" i="1"/>
  <c r="X391" i="1"/>
  <c r="O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O388" i="1"/>
  <c r="BN387" i="1"/>
  <c r="BL387" i="1"/>
  <c r="X387" i="1"/>
  <c r="BN386" i="1"/>
  <c r="BL386" i="1"/>
  <c r="X386" i="1"/>
  <c r="O386" i="1"/>
  <c r="BO385" i="1"/>
  <c r="BN385" i="1"/>
  <c r="BM385" i="1"/>
  <c r="BL385" i="1"/>
  <c r="Y385" i="1"/>
  <c r="X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O380" i="1"/>
  <c r="W376" i="1"/>
  <c r="W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BO360" i="1" s="1"/>
  <c r="O360" i="1"/>
  <c r="BN359" i="1"/>
  <c r="BL359" i="1"/>
  <c r="X359" i="1"/>
  <c r="O359" i="1"/>
  <c r="W357" i="1"/>
  <c r="W356" i="1"/>
  <c r="BN355" i="1"/>
  <c r="BL355" i="1"/>
  <c r="X355" i="1"/>
  <c r="O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W349" i="1"/>
  <c r="W348" i="1"/>
  <c r="BN347" i="1"/>
  <c r="BL347" i="1"/>
  <c r="X347" i="1"/>
  <c r="O347" i="1"/>
  <c r="BN346" i="1"/>
  <c r="BL346" i="1"/>
  <c r="X346" i="1"/>
  <c r="X348" i="1" s="1"/>
  <c r="O346" i="1"/>
  <c r="W344" i="1"/>
  <c r="W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W338" i="1"/>
  <c r="W337" i="1"/>
  <c r="BN336" i="1"/>
  <c r="BL336" i="1"/>
  <c r="X336" i="1"/>
  <c r="O336" i="1"/>
  <c r="BN335" i="1"/>
  <c r="BL335" i="1"/>
  <c r="X335" i="1"/>
  <c r="BO335" i="1" s="1"/>
  <c r="O335" i="1"/>
  <c r="BN334" i="1"/>
  <c r="BL334" i="1"/>
  <c r="X334" i="1"/>
  <c r="O334" i="1"/>
  <c r="W332" i="1"/>
  <c r="W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BO323" i="1" s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BO319" i="1" s="1"/>
  <c r="O319" i="1"/>
  <c r="W315" i="1"/>
  <c r="W314" i="1"/>
  <c r="BN313" i="1"/>
  <c r="BL313" i="1"/>
  <c r="X313" i="1"/>
  <c r="X315" i="1" s="1"/>
  <c r="O313" i="1"/>
  <c r="W311" i="1"/>
  <c r="W310" i="1"/>
  <c r="BN309" i="1"/>
  <c r="BL309" i="1"/>
  <c r="X309" i="1"/>
  <c r="BO309" i="1" s="1"/>
  <c r="O309" i="1"/>
  <c r="BN308" i="1"/>
  <c r="BL308" i="1"/>
  <c r="X308" i="1"/>
  <c r="O308" i="1"/>
  <c r="BN307" i="1"/>
  <c r="BL307" i="1"/>
  <c r="X307" i="1"/>
  <c r="X310" i="1" s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O298" i="1"/>
  <c r="W296" i="1"/>
  <c r="W295" i="1"/>
  <c r="BO294" i="1"/>
  <c r="BN294" i="1"/>
  <c r="BM294" i="1"/>
  <c r="BL294" i="1"/>
  <c r="Y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BO290" i="1" s="1"/>
  <c r="O290" i="1"/>
  <c r="BN289" i="1"/>
  <c r="BL289" i="1"/>
  <c r="X289" i="1"/>
  <c r="O289" i="1"/>
  <c r="BN288" i="1"/>
  <c r="BL288" i="1"/>
  <c r="X288" i="1"/>
  <c r="O288" i="1"/>
  <c r="W285" i="1"/>
  <c r="W284" i="1"/>
  <c r="BN283" i="1"/>
  <c r="BL283" i="1"/>
  <c r="X283" i="1"/>
  <c r="O283" i="1"/>
  <c r="BN282" i="1"/>
  <c r="BL282" i="1"/>
  <c r="X282" i="1"/>
  <c r="O282" i="1"/>
  <c r="BN281" i="1"/>
  <c r="BL281" i="1"/>
  <c r="X281" i="1"/>
  <c r="BO281" i="1" s="1"/>
  <c r="O281" i="1"/>
  <c r="W279" i="1"/>
  <c r="W278" i="1"/>
  <c r="BN277" i="1"/>
  <c r="BL277" i="1"/>
  <c r="X277" i="1"/>
  <c r="O277" i="1"/>
  <c r="BN276" i="1"/>
  <c r="BL276" i="1"/>
  <c r="X276" i="1"/>
  <c r="BN275" i="1"/>
  <c r="BL275" i="1"/>
  <c r="X275" i="1"/>
  <c r="W273" i="1"/>
  <c r="W272" i="1"/>
  <c r="BN271" i="1"/>
  <c r="BL271" i="1"/>
  <c r="X271" i="1"/>
  <c r="BO271" i="1" s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BN243" i="1"/>
  <c r="BL243" i="1"/>
  <c r="X243" i="1"/>
  <c r="BN242" i="1"/>
  <c r="BL242" i="1"/>
  <c r="X242" i="1"/>
  <c r="W239" i="1"/>
  <c r="W238" i="1"/>
  <c r="BO237" i="1"/>
  <c r="BN237" i="1"/>
  <c r="BM237" i="1"/>
  <c r="BL237" i="1"/>
  <c r="Y237" i="1"/>
  <c r="X237" i="1"/>
  <c r="O237" i="1"/>
  <c r="BN236" i="1"/>
  <c r="BL236" i="1"/>
  <c r="X236" i="1"/>
  <c r="O236" i="1"/>
  <c r="BN235" i="1"/>
  <c r="BL235" i="1"/>
  <c r="X235" i="1"/>
  <c r="BN234" i="1"/>
  <c r="BL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BN230" i="1"/>
  <c r="BL230" i="1"/>
  <c r="X230" i="1"/>
  <c r="O230" i="1"/>
  <c r="W227" i="1"/>
  <c r="W226" i="1"/>
  <c r="BN225" i="1"/>
  <c r="BL225" i="1"/>
  <c r="X225" i="1"/>
  <c r="O225" i="1"/>
  <c r="BO224" i="1"/>
  <c r="BN224" i="1"/>
  <c r="BM224" i="1"/>
  <c r="BL224" i="1"/>
  <c r="Y224" i="1"/>
  <c r="X224" i="1"/>
  <c r="O224" i="1"/>
  <c r="W222" i="1"/>
  <c r="W221" i="1"/>
  <c r="BN220" i="1"/>
  <c r="BL220" i="1"/>
  <c r="X220" i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BO214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O206" i="1"/>
  <c r="BN205" i="1"/>
  <c r="BL205" i="1"/>
  <c r="X205" i="1"/>
  <c r="W203" i="1"/>
  <c r="W202" i="1"/>
  <c r="BN201" i="1"/>
  <c r="BL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BN185" i="1"/>
  <c r="BL185" i="1"/>
  <c r="X185" i="1"/>
  <c r="BO185" i="1" s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O152" i="1"/>
  <c r="W149" i="1"/>
  <c r="W148" i="1"/>
  <c r="BN147" i="1"/>
  <c r="BL147" i="1"/>
  <c r="X147" i="1"/>
  <c r="BN146" i="1"/>
  <c r="BL146" i="1"/>
  <c r="X146" i="1"/>
  <c r="BN145" i="1"/>
  <c r="BL145" i="1"/>
  <c r="X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BO134" i="1"/>
  <c r="BN134" i="1"/>
  <c r="BM134" i="1"/>
  <c r="BL134" i="1"/>
  <c r="Y134" i="1"/>
  <c r="X134" i="1"/>
  <c r="O134" i="1"/>
  <c r="W131" i="1"/>
  <c r="W130" i="1"/>
  <c r="BN129" i="1"/>
  <c r="BL129" i="1"/>
  <c r="X129" i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B560" i="1" s="1"/>
  <c r="O22" i="1"/>
  <c r="H10" i="1"/>
  <c r="A9" i="1"/>
  <c r="F10" i="1" s="1"/>
  <c r="D7" i="1"/>
  <c r="P6" i="1"/>
  <c r="O2" i="1"/>
  <c r="Y108" i="1" l="1"/>
  <c r="BM108" i="1"/>
  <c r="Y193" i="1"/>
  <c r="BM193" i="1"/>
  <c r="Y335" i="1"/>
  <c r="BM335" i="1"/>
  <c r="Y35" i="1"/>
  <c r="BM35" i="1"/>
  <c r="Y72" i="1"/>
  <c r="BM72" i="1"/>
  <c r="Y92" i="1"/>
  <c r="BM92" i="1"/>
  <c r="Y118" i="1"/>
  <c r="BM118" i="1"/>
  <c r="Y179" i="1"/>
  <c r="BM179" i="1"/>
  <c r="Y214" i="1"/>
  <c r="BM214" i="1"/>
  <c r="Y255" i="1"/>
  <c r="BM255" i="1"/>
  <c r="Y281" i="1"/>
  <c r="BM281" i="1"/>
  <c r="Y323" i="1"/>
  <c r="BM323" i="1"/>
  <c r="Y360" i="1"/>
  <c r="BM360" i="1"/>
  <c r="Y429" i="1"/>
  <c r="BM429" i="1"/>
  <c r="Y430" i="1"/>
  <c r="BM430" i="1"/>
  <c r="Y433" i="1"/>
  <c r="BM433" i="1"/>
  <c r="Y434" i="1"/>
  <c r="BM434" i="1"/>
  <c r="BO327" i="1"/>
  <c r="BM327" i="1"/>
  <c r="BO347" i="1"/>
  <c r="BM347" i="1"/>
  <c r="Y347" i="1"/>
  <c r="BO352" i="1"/>
  <c r="BM352" i="1"/>
  <c r="Y352" i="1"/>
  <c r="BO416" i="1"/>
  <c r="BM416" i="1"/>
  <c r="Y416" i="1"/>
  <c r="BO461" i="1"/>
  <c r="BM461" i="1"/>
  <c r="Y461" i="1"/>
  <c r="BO477" i="1"/>
  <c r="BM477" i="1"/>
  <c r="Y477" i="1"/>
  <c r="BO500" i="1"/>
  <c r="BM500" i="1"/>
  <c r="Y50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49" i="1"/>
  <c r="X548" i="1"/>
  <c r="BO544" i="1"/>
  <c r="BM544" i="1"/>
  <c r="Y544" i="1"/>
  <c r="BO546" i="1"/>
  <c r="BM546" i="1"/>
  <c r="Y546" i="1"/>
  <c r="Y27" i="1"/>
  <c r="BM27" i="1"/>
  <c r="Y60" i="1"/>
  <c r="BM60" i="1"/>
  <c r="Y68" i="1"/>
  <c r="BM68" i="1"/>
  <c r="Y76" i="1"/>
  <c r="BM76" i="1"/>
  <c r="Y84" i="1"/>
  <c r="BM84" i="1"/>
  <c r="Y100" i="1"/>
  <c r="BM100" i="1"/>
  <c r="Y112" i="1"/>
  <c r="BM112" i="1"/>
  <c r="Y127" i="1"/>
  <c r="BM127" i="1"/>
  <c r="Y138" i="1"/>
  <c r="BM138" i="1"/>
  <c r="Y154" i="1"/>
  <c r="BM154" i="1"/>
  <c r="Y175" i="1"/>
  <c r="BM175" i="1"/>
  <c r="Y185" i="1"/>
  <c r="BM185" i="1"/>
  <c r="Y207" i="1"/>
  <c r="BM207" i="1"/>
  <c r="Y208" i="1"/>
  <c r="BM208" i="1"/>
  <c r="Y209" i="1"/>
  <c r="BM209" i="1"/>
  <c r="Y218" i="1"/>
  <c r="BM218" i="1"/>
  <c r="Y249" i="1"/>
  <c r="BM249" i="1"/>
  <c r="Y261" i="1"/>
  <c r="BM261" i="1"/>
  <c r="Y271" i="1"/>
  <c r="BM271" i="1"/>
  <c r="Y290" i="1"/>
  <c r="BM290" i="1"/>
  <c r="Y309" i="1"/>
  <c r="BM309" i="1"/>
  <c r="Y313" i="1"/>
  <c r="Y314" i="1" s="1"/>
  <c r="BM313" i="1"/>
  <c r="BO313" i="1"/>
  <c r="X314" i="1"/>
  <c r="Y319" i="1"/>
  <c r="BM319" i="1"/>
  <c r="Y327" i="1"/>
  <c r="BO368" i="1"/>
  <c r="BM368" i="1"/>
  <c r="Y368" i="1"/>
  <c r="BO455" i="1"/>
  <c r="BM455" i="1"/>
  <c r="Y455" i="1"/>
  <c r="BO480" i="1"/>
  <c r="BM480" i="1"/>
  <c r="Y480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36" i="1"/>
  <c r="X535" i="1"/>
  <c r="BO531" i="1"/>
  <c r="BM531" i="1"/>
  <c r="Y531" i="1"/>
  <c r="BO533" i="1"/>
  <c r="BM533" i="1"/>
  <c r="Y533" i="1"/>
  <c r="BO545" i="1"/>
  <c r="BM545" i="1"/>
  <c r="Y545" i="1"/>
  <c r="BO547" i="1"/>
  <c r="BM547" i="1"/>
  <c r="Y547" i="1"/>
  <c r="W552" i="1"/>
  <c r="X41" i="1"/>
  <c r="X40" i="1"/>
  <c r="BO39" i="1"/>
  <c r="BM39" i="1"/>
  <c r="Y39" i="1"/>
  <c r="Y40" i="1" s="1"/>
  <c r="X45" i="1"/>
  <c r="X44" i="1"/>
  <c r="BO43" i="1"/>
  <c r="BM43" i="1"/>
  <c r="Y43" i="1"/>
  <c r="Y44" i="1" s="1"/>
  <c r="X49" i="1"/>
  <c r="X48" i="1"/>
  <c r="BO47" i="1"/>
  <c r="BM47" i="1"/>
  <c r="Y47" i="1"/>
  <c r="Y48" i="1" s="1"/>
  <c r="BO53" i="1"/>
  <c r="BM53" i="1"/>
  <c r="Y53" i="1"/>
  <c r="BO74" i="1"/>
  <c r="BM74" i="1"/>
  <c r="Y74" i="1"/>
  <c r="BO82" i="1"/>
  <c r="BM82" i="1"/>
  <c r="Y82" i="1"/>
  <c r="BO98" i="1"/>
  <c r="BM98" i="1"/>
  <c r="Y98" i="1"/>
  <c r="BO110" i="1"/>
  <c r="BM110" i="1"/>
  <c r="Y110" i="1"/>
  <c r="BO125" i="1"/>
  <c r="BM125" i="1"/>
  <c r="Y125" i="1"/>
  <c r="BO136" i="1"/>
  <c r="BM136" i="1"/>
  <c r="Y136" i="1"/>
  <c r="BO145" i="1"/>
  <c r="BM145" i="1"/>
  <c r="Y145" i="1"/>
  <c r="BO147" i="1"/>
  <c r="BM147" i="1"/>
  <c r="Y147" i="1"/>
  <c r="BO152" i="1"/>
  <c r="BM152" i="1"/>
  <c r="Y152" i="1"/>
  <c r="BO165" i="1"/>
  <c r="BM165" i="1"/>
  <c r="Y165" i="1"/>
  <c r="BO169" i="1"/>
  <c r="BM169" i="1"/>
  <c r="Y169" i="1"/>
  <c r="BO181" i="1"/>
  <c r="BM181" i="1"/>
  <c r="Y181" i="1"/>
  <c r="BO188" i="1"/>
  <c r="BM188" i="1"/>
  <c r="Y188" i="1"/>
  <c r="BO195" i="1"/>
  <c r="BM195" i="1"/>
  <c r="Y195" i="1"/>
  <c r="BO197" i="1"/>
  <c r="BM197" i="1"/>
  <c r="Y197" i="1"/>
  <c r="BO199" i="1"/>
  <c r="BM199" i="1"/>
  <c r="Y199" i="1"/>
  <c r="X211" i="1"/>
  <c r="BO205" i="1"/>
  <c r="BM205" i="1"/>
  <c r="Y205" i="1"/>
  <c r="BO220" i="1"/>
  <c r="BM220" i="1"/>
  <c r="Y220" i="1"/>
  <c r="BO235" i="1"/>
  <c r="BM235" i="1"/>
  <c r="Y235" i="1"/>
  <c r="BO253" i="1"/>
  <c r="BM253" i="1"/>
  <c r="Y253" i="1"/>
  <c r="BO264" i="1"/>
  <c r="BM264" i="1"/>
  <c r="Y264" i="1"/>
  <c r="BO277" i="1"/>
  <c r="BM277" i="1"/>
  <c r="Y277" i="1"/>
  <c r="BO292" i="1"/>
  <c r="BM292" i="1"/>
  <c r="Y292" i="1"/>
  <c r="BO321" i="1"/>
  <c r="BM321" i="1"/>
  <c r="Y321" i="1"/>
  <c r="BO329" i="1"/>
  <c r="BM329" i="1"/>
  <c r="Y329" i="1"/>
  <c r="BO354" i="1"/>
  <c r="BM354" i="1"/>
  <c r="Y354" i="1"/>
  <c r="BO374" i="1"/>
  <c r="BM374" i="1"/>
  <c r="Y374" i="1"/>
  <c r="BO401" i="1"/>
  <c r="BM401" i="1"/>
  <c r="Y401" i="1"/>
  <c r="BO405" i="1"/>
  <c r="BM405" i="1"/>
  <c r="Y405" i="1"/>
  <c r="BO418" i="1"/>
  <c r="BM418" i="1"/>
  <c r="Y418" i="1"/>
  <c r="X425" i="1"/>
  <c r="BO423" i="1"/>
  <c r="BM423" i="1"/>
  <c r="Y423" i="1"/>
  <c r="BO472" i="1"/>
  <c r="BM472" i="1"/>
  <c r="Y472" i="1"/>
  <c r="BO486" i="1"/>
  <c r="BM486" i="1"/>
  <c r="Y486" i="1"/>
  <c r="BO490" i="1"/>
  <c r="BM490" i="1"/>
  <c r="Y490" i="1"/>
  <c r="W551" i="1"/>
  <c r="Y23" i="1"/>
  <c r="BM23" i="1"/>
  <c r="W550" i="1"/>
  <c r="X37" i="1"/>
  <c r="Y29" i="1"/>
  <c r="BM29" i="1"/>
  <c r="Y32" i="1"/>
  <c r="BM32" i="1"/>
  <c r="Y33" i="1"/>
  <c r="BM33" i="1"/>
  <c r="BO70" i="1"/>
  <c r="BM70" i="1"/>
  <c r="Y70" i="1"/>
  <c r="BO78" i="1"/>
  <c r="BM78" i="1"/>
  <c r="Y78" i="1"/>
  <c r="BO86" i="1"/>
  <c r="BM86" i="1"/>
  <c r="Y86" i="1"/>
  <c r="BO102" i="1"/>
  <c r="BM102" i="1"/>
  <c r="Y102" i="1"/>
  <c r="BO114" i="1"/>
  <c r="BM114" i="1"/>
  <c r="Y114" i="1"/>
  <c r="BO129" i="1"/>
  <c r="BM129" i="1"/>
  <c r="Y129" i="1"/>
  <c r="G560" i="1"/>
  <c r="X148" i="1"/>
  <c r="BO144" i="1"/>
  <c r="BM144" i="1"/>
  <c r="Y144" i="1"/>
  <c r="BO146" i="1"/>
  <c r="BM146" i="1"/>
  <c r="Y146" i="1"/>
  <c r="BO156" i="1"/>
  <c r="BM156" i="1"/>
  <c r="Y156" i="1"/>
  <c r="BO177" i="1"/>
  <c r="BM177" i="1"/>
  <c r="Y177" i="1"/>
  <c r="BO187" i="1"/>
  <c r="BM187" i="1"/>
  <c r="Y187" i="1"/>
  <c r="BO191" i="1"/>
  <c r="BM191" i="1"/>
  <c r="Y191" i="1"/>
  <c r="BO196" i="1"/>
  <c r="BM196" i="1"/>
  <c r="Y196" i="1"/>
  <c r="BO198" i="1"/>
  <c r="BM198" i="1"/>
  <c r="Y198" i="1"/>
  <c r="BO200" i="1"/>
  <c r="BM200" i="1"/>
  <c r="Y200" i="1"/>
  <c r="X210" i="1"/>
  <c r="BO216" i="1"/>
  <c r="BM216" i="1"/>
  <c r="Y216" i="1"/>
  <c r="BO234" i="1"/>
  <c r="BM234" i="1"/>
  <c r="Y234" i="1"/>
  <c r="BO247" i="1"/>
  <c r="BM247" i="1"/>
  <c r="Y247" i="1"/>
  <c r="BO259" i="1"/>
  <c r="BM259" i="1"/>
  <c r="Y259" i="1"/>
  <c r="BO269" i="1"/>
  <c r="BM269" i="1"/>
  <c r="Y269" i="1"/>
  <c r="BO283" i="1"/>
  <c r="BM283" i="1"/>
  <c r="Y283" i="1"/>
  <c r="BO288" i="1"/>
  <c r="BM288" i="1"/>
  <c r="Y288" i="1"/>
  <c r="X300" i="1"/>
  <c r="X299" i="1"/>
  <c r="BO298" i="1"/>
  <c r="BM298" i="1"/>
  <c r="Y298" i="1"/>
  <c r="Y299" i="1" s="1"/>
  <c r="X304" i="1"/>
  <c r="BO303" i="1"/>
  <c r="BM303" i="1"/>
  <c r="Y303" i="1"/>
  <c r="Y304" i="1" s="1"/>
  <c r="D560" i="1"/>
  <c r="E560" i="1"/>
  <c r="X94" i="1"/>
  <c r="X123" i="1"/>
  <c r="X226" i="1"/>
  <c r="X285" i="1"/>
  <c r="X284" i="1"/>
  <c r="X311" i="1"/>
  <c r="BO307" i="1"/>
  <c r="BM307" i="1"/>
  <c r="Y307" i="1"/>
  <c r="BO325" i="1"/>
  <c r="BM325" i="1"/>
  <c r="Y325" i="1"/>
  <c r="BO341" i="1"/>
  <c r="BM341" i="1"/>
  <c r="Y341" i="1"/>
  <c r="BO366" i="1"/>
  <c r="BM366" i="1"/>
  <c r="Y366" i="1"/>
  <c r="BO400" i="1"/>
  <c r="BM400" i="1"/>
  <c r="Y400" i="1"/>
  <c r="BO402" i="1"/>
  <c r="BM402" i="1"/>
  <c r="Y402" i="1"/>
  <c r="BO412" i="1"/>
  <c r="BM412" i="1"/>
  <c r="Y412" i="1"/>
  <c r="BO424" i="1"/>
  <c r="BM424" i="1"/>
  <c r="Y424" i="1"/>
  <c r="BO440" i="1"/>
  <c r="BM440" i="1"/>
  <c r="Y440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5" i="1"/>
  <c r="BM475" i="1"/>
  <c r="Y475" i="1"/>
  <c r="BO494" i="1"/>
  <c r="BM494" i="1"/>
  <c r="Y494" i="1"/>
  <c r="X382" i="1"/>
  <c r="X420" i="1"/>
  <c r="X419" i="1"/>
  <c r="W560" i="1"/>
  <c r="H9" i="1"/>
  <c r="A10" i="1"/>
  <c r="X24" i="1"/>
  <c r="X36" i="1"/>
  <c r="X56" i="1"/>
  <c r="X64" i="1"/>
  <c r="X89" i="1"/>
  <c r="X95" i="1"/>
  <c r="X105" i="1"/>
  <c r="BO126" i="1"/>
  <c r="BM126" i="1"/>
  <c r="Y126" i="1"/>
  <c r="X130" i="1"/>
  <c r="BO135" i="1"/>
  <c r="BM135" i="1"/>
  <c r="Y135" i="1"/>
  <c r="X139" i="1"/>
  <c r="BO153" i="1"/>
  <c r="BM153" i="1"/>
  <c r="Y153" i="1"/>
  <c r="BO157" i="1"/>
  <c r="BM157" i="1"/>
  <c r="Y157" i="1"/>
  <c r="BO170" i="1"/>
  <c r="BM170" i="1"/>
  <c r="Y170" i="1"/>
  <c r="Y171" i="1" s="1"/>
  <c r="X172" i="1"/>
  <c r="X183" i="1"/>
  <c r="BO174" i="1"/>
  <c r="BM174" i="1"/>
  <c r="Y174" i="1"/>
  <c r="BO178" i="1"/>
  <c r="BM178" i="1"/>
  <c r="Y178" i="1"/>
  <c r="X182" i="1"/>
  <c r="BO186" i="1"/>
  <c r="BM186" i="1"/>
  <c r="Y186" i="1"/>
  <c r="BO190" i="1"/>
  <c r="BM190" i="1"/>
  <c r="Y190" i="1"/>
  <c r="BO194" i="1"/>
  <c r="BM194" i="1"/>
  <c r="Y194" i="1"/>
  <c r="BO215" i="1"/>
  <c r="BM215" i="1"/>
  <c r="Y215" i="1"/>
  <c r="BO219" i="1"/>
  <c r="BM219" i="1"/>
  <c r="Y219" i="1"/>
  <c r="BO231" i="1"/>
  <c r="BM231" i="1"/>
  <c r="Y231" i="1"/>
  <c r="BO236" i="1"/>
  <c r="BM236" i="1"/>
  <c r="Y236" i="1"/>
  <c r="BO243" i="1"/>
  <c r="BM243" i="1"/>
  <c r="Y243" i="1"/>
  <c r="BO246" i="1"/>
  <c r="BM246" i="1"/>
  <c r="Y246" i="1"/>
  <c r="X250" i="1"/>
  <c r="BO254" i="1"/>
  <c r="BM254" i="1"/>
  <c r="Y254" i="1"/>
  <c r="Y256" i="1" s="1"/>
  <c r="BO262" i="1"/>
  <c r="BM262" i="1"/>
  <c r="Y262" i="1"/>
  <c r="BO276" i="1"/>
  <c r="BM276" i="1"/>
  <c r="Y276" i="1"/>
  <c r="BO320" i="1"/>
  <c r="BM320" i="1"/>
  <c r="Y320" i="1"/>
  <c r="X332" i="1"/>
  <c r="BO324" i="1"/>
  <c r="BM324" i="1"/>
  <c r="Y324" i="1"/>
  <c r="BO328" i="1"/>
  <c r="BM328" i="1"/>
  <c r="Y328" i="1"/>
  <c r="BO336" i="1"/>
  <c r="BM336" i="1"/>
  <c r="Y336" i="1"/>
  <c r="X338" i="1"/>
  <c r="X343" i="1"/>
  <c r="BO340" i="1"/>
  <c r="BM340" i="1"/>
  <c r="Y340" i="1"/>
  <c r="X344" i="1"/>
  <c r="BO353" i="1"/>
  <c r="BM353" i="1"/>
  <c r="Y353" i="1"/>
  <c r="X357" i="1"/>
  <c r="BO361" i="1"/>
  <c r="BM361" i="1"/>
  <c r="Y361" i="1"/>
  <c r="X363" i="1"/>
  <c r="X370" i="1"/>
  <c r="BO365" i="1"/>
  <c r="BM365" i="1"/>
  <c r="Y365" i="1"/>
  <c r="BO369" i="1"/>
  <c r="BM369" i="1"/>
  <c r="Y369" i="1"/>
  <c r="X371" i="1"/>
  <c r="X376" i="1"/>
  <c r="BO373" i="1"/>
  <c r="BM373" i="1"/>
  <c r="Y373" i="1"/>
  <c r="Y375" i="1" s="1"/>
  <c r="X375" i="1"/>
  <c r="F9" i="1"/>
  <c r="J9" i="1"/>
  <c r="Y22" i="1"/>
  <c r="Y24" i="1" s="1"/>
  <c r="BM22" i="1"/>
  <c r="BO22" i="1"/>
  <c r="W554" i="1"/>
  <c r="X25" i="1"/>
  <c r="Y28" i="1"/>
  <c r="BM28" i="1"/>
  <c r="Y30" i="1"/>
  <c r="BM30" i="1"/>
  <c r="Y31" i="1"/>
  <c r="BM31" i="1"/>
  <c r="Y34" i="1"/>
  <c r="BM34" i="1"/>
  <c r="C560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X122" i="1"/>
  <c r="X131" i="1"/>
  <c r="BO128" i="1"/>
  <c r="BM128" i="1"/>
  <c r="Y128" i="1"/>
  <c r="BO137" i="1"/>
  <c r="BM137" i="1"/>
  <c r="Y137" i="1"/>
  <c r="BO155" i="1"/>
  <c r="BM155" i="1"/>
  <c r="Y155" i="1"/>
  <c r="BO159" i="1"/>
  <c r="BM159" i="1"/>
  <c r="Y159" i="1"/>
  <c r="X161" i="1"/>
  <c r="I560" i="1"/>
  <c r="X167" i="1"/>
  <c r="BO164" i="1"/>
  <c r="BM164" i="1"/>
  <c r="Y164" i="1"/>
  <c r="X171" i="1"/>
  <c r="BO176" i="1"/>
  <c r="BM176" i="1"/>
  <c r="Y176" i="1"/>
  <c r="BO180" i="1"/>
  <c r="BM180" i="1"/>
  <c r="Y180" i="1"/>
  <c r="X202" i="1"/>
  <c r="BO189" i="1"/>
  <c r="BM189" i="1"/>
  <c r="Y189" i="1"/>
  <c r="BO192" i="1"/>
  <c r="BM192" i="1"/>
  <c r="Y192" i="1"/>
  <c r="BO201" i="1"/>
  <c r="BM201" i="1"/>
  <c r="Y201" i="1"/>
  <c r="X203" i="1"/>
  <c r="BO206" i="1"/>
  <c r="BM206" i="1"/>
  <c r="Y206" i="1"/>
  <c r="Y210" i="1" s="1"/>
  <c r="BO217" i="1"/>
  <c r="BM217" i="1"/>
  <c r="Y217" i="1"/>
  <c r="X221" i="1"/>
  <c r="BO225" i="1"/>
  <c r="BM225" i="1"/>
  <c r="Y225" i="1"/>
  <c r="Y226" i="1" s="1"/>
  <c r="X227" i="1"/>
  <c r="K560" i="1"/>
  <c r="X239" i="1"/>
  <c r="BO230" i="1"/>
  <c r="BM230" i="1"/>
  <c r="Y230" i="1"/>
  <c r="BO233" i="1"/>
  <c r="BM233" i="1"/>
  <c r="Y233" i="1"/>
  <c r="X238" i="1"/>
  <c r="L560" i="1"/>
  <c r="X251" i="1"/>
  <c r="BO242" i="1"/>
  <c r="BM242" i="1"/>
  <c r="Y242" i="1"/>
  <c r="BO244" i="1"/>
  <c r="BM244" i="1"/>
  <c r="Y244" i="1"/>
  <c r="BO248" i="1"/>
  <c r="BM248" i="1"/>
  <c r="Y248" i="1"/>
  <c r="X257" i="1"/>
  <c r="X256" i="1"/>
  <c r="BO260" i="1"/>
  <c r="BM260" i="1"/>
  <c r="Y260" i="1"/>
  <c r="BO265" i="1"/>
  <c r="BM265" i="1"/>
  <c r="Y265" i="1"/>
  <c r="X267" i="1"/>
  <c r="BO270" i="1"/>
  <c r="BM270" i="1"/>
  <c r="Y270" i="1"/>
  <c r="Y272" i="1" s="1"/>
  <c r="X272" i="1"/>
  <c r="BO289" i="1"/>
  <c r="BM289" i="1"/>
  <c r="Y289" i="1"/>
  <c r="X295" i="1"/>
  <c r="BO293" i="1"/>
  <c r="BM293" i="1"/>
  <c r="Y293" i="1"/>
  <c r="BO387" i="1"/>
  <c r="BM387" i="1"/>
  <c r="Y387" i="1"/>
  <c r="BO392" i="1"/>
  <c r="BM392" i="1"/>
  <c r="Y392" i="1"/>
  <c r="BO396" i="1"/>
  <c r="BM396" i="1"/>
  <c r="Y396" i="1"/>
  <c r="BO403" i="1"/>
  <c r="BM403" i="1"/>
  <c r="Y403" i="1"/>
  <c r="BO406" i="1"/>
  <c r="BM406" i="1"/>
  <c r="Y406" i="1"/>
  <c r="X436" i="1"/>
  <c r="BO428" i="1"/>
  <c r="BM428" i="1"/>
  <c r="Y428" i="1"/>
  <c r="X437" i="1"/>
  <c r="BO432" i="1"/>
  <c r="BM432" i="1"/>
  <c r="Y432" i="1"/>
  <c r="BO454" i="1"/>
  <c r="BM454" i="1"/>
  <c r="Y454" i="1"/>
  <c r="X456" i="1"/>
  <c r="R560" i="1"/>
  <c r="F560" i="1"/>
  <c r="X140" i="1"/>
  <c r="X149" i="1"/>
  <c r="H560" i="1"/>
  <c r="X160" i="1"/>
  <c r="J560" i="1"/>
  <c r="X222" i="1"/>
  <c r="X266" i="1"/>
  <c r="BO263" i="1"/>
  <c r="BM263" i="1"/>
  <c r="Y263" i="1"/>
  <c r="X273" i="1"/>
  <c r="X279" i="1"/>
  <c r="BO275" i="1"/>
  <c r="BM275" i="1"/>
  <c r="Y275" i="1"/>
  <c r="X278" i="1"/>
  <c r="BO282" i="1"/>
  <c r="BM282" i="1"/>
  <c r="Y282" i="1"/>
  <c r="N560" i="1"/>
  <c r="BO291" i="1"/>
  <c r="BM291" i="1"/>
  <c r="Y291" i="1"/>
  <c r="BO308" i="1"/>
  <c r="BM308" i="1"/>
  <c r="Y308" i="1"/>
  <c r="Y310" i="1" s="1"/>
  <c r="BO322" i="1"/>
  <c r="BM322" i="1"/>
  <c r="Y322" i="1"/>
  <c r="BO326" i="1"/>
  <c r="BM326" i="1"/>
  <c r="Y326" i="1"/>
  <c r="BO330" i="1"/>
  <c r="BM330" i="1"/>
  <c r="Y330" i="1"/>
  <c r="X337" i="1"/>
  <c r="BO334" i="1"/>
  <c r="BM334" i="1"/>
  <c r="Y334" i="1"/>
  <c r="Y337" i="1" s="1"/>
  <c r="BO342" i="1"/>
  <c r="BM342" i="1"/>
  <c r="Y342" i="1"/>
  <c r="X349" i="1"/>
  <c r="BO346" i="1"/>
  <c r="BM346" i="1"/>
  <c r="Y346" i="1"/>
  <c r="Y348" i="1" s="1"/>
  <c r="BO355" i="1"/>
  <c r="BM355" i="1"/>
  <c r="Y355" i="1"/>
  <c r="X362" i="1"/>
  <c r="BO359" i="1"/>
  <c r="BM359" i="1"/>
  <c r="Y359" i="1"/>
  <c r="BO367" i="1"/>
  <c r="BM367" i="1"/>
  <c r="Y367" i="1"/>
  <c r="BO381" i="1"/>
  <c r="BM381" i="1"/>
  <c r="Y381" i="1"/>
  <c r="Y382" i="1" s="1"/>
  <c r="X383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4" i="1"/>
  <c r="BM404" i="1"/>
  <c r="Y404" i="1"/>
  <c r="BO407" i="1"/>
  <c r="BM407" i="1"/>
  <c r="Y407" i="1"/>
  <c r="X409" i="1"/>
  <c r="X414" i="1"/>
  <c r="BO411" i="1"/>
  <c r="BM411" i="1"/>
  <c r="Y411" i="1"/>
  <c r="Y413" i="1" s="1"/>
  <c r="X413" i="1"/>
  <c r="X466" i="1"/>
  <c r="BO465" i="1"/>
  <c r="BM465" i="1"/>
  <c r="Y465" i="1"/>
  <c r="Y466" i="1" s="1"/>
  <c r="X467" i="1"/>
  <c r="X482" i="1"/>
  <c r="X483" i="1"/>
  <c r="BO471" i="1"/>
  <c r="BM471" i="1"/>
  <c r="Y471" i="1"/>
  <c r="V560" i="1"/>
  <c r="BO474" i="1"/>
  <c r="BM474" i="1"/>
  <c r="Y474" i="1"/>
  <c r="X296" i="1"/>
  <c r="O560" i="1"/>
  <c r="X305" i="1"/>
  <c r="P560" i="1"/>
  <c r="X331" i="1"/>
  <c r="Q560" i="1"/>
  <c r="X356" i="1"/>
  <c r="X408" i="1"/>
  <c r="BO417" i="1"/>
  <c r="BM417" i="1"/>
  <c r="Y417" i="1"/>
  <c r="BO431" i="1"/>
  <c r="BM431" i="1"/>
  <c r="Y431" i="1"/>
  <c r="BO435" i="1"/>
  <c r="BM435" i="1"/>
  <c r="Y435" i="1"/>
  <c r="X442" i="1"/>
  <c r="BO439" i="1"/>
  <c r="BM439" i="1"/>
  <c r="Y439" i="1"/>
  <c r="T560" i="1"/>
  <c r="U560" i="1"/>
  <c r="X463" i="1"/>
  <c r="BO460" i="1"/>
  <c r="BM460" i="1"/>
  <c r="Y460" i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BO495" i="1"/>
  <c r="BM495" i="1"/>
  <c r="Y495" i="1"/>
  <c r="X497" i="1"/>
  <c r="X502" i="1"/>
  <c r="BO499" i="1"/>
  <c r="BM499" i="1"/>
  <c r="Y499" i="1"/>
  <c r="X503" i="1"/>
  <c r="BO524" i="1"/>
  <c r="BM524" i="1"/>
  <c r="Y524" i="1"/>
  <c r="BO526" i="1"/>
  <c r="BM526" i="1"/>
  <c r="Y526" i="1"/>
  <c r="BO539" i="1"/>
  <c r="BM539" i="1"/>
  <c r="Y539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X521" i="1"/>
  <c r="Y419" i="1" l="1"/>
  <c r="Y284" i="1"/>
  <c r="Y487" i="1"/>
  <c r="Y362" i="1"/>
  <c r="Y278" i="1"/>
  <c r="Y456" i="1"/>
  <c r="Y520" i="1"/>
  <c r="Y462" i="1"/>
  <c r="Y130" i="1"/>
  <c r="Y221" i="1"/>
  <c r="Y148" i="1"/>
  <c r="Y535" i="1"/>
  <c r="Y548" i="1"/>
  <c r="W553" i="1"/>
  <c r="Y408" i="1"/>
  <c r="Y331" i="1"/>
  <c r="Y496" i="1"/>
  <c r="Y441" i="1"/>
  <c r="Y295" i="1"/>
  <c r="Y266" i="1"/>
  <c r="Y166" i="1"/>
  <c r="Y122" i="1"/>
  <c r="Y94" i="1"/>
  <c r="Y88" i="1"/>
  <c r="Y63" i="1"/>
  <c r="Y36" i="1"/>
  <c r="Y356" i="1"/>
  <c r="Y202" i="1"/>
  <c r="Y160" i="1"/>
  <c r="Y139" i="1"/>
  <c r="Y425" i="1"/>
  <c r="Y528" i="1"/>
  <c r="Y541" i="1"/>
  <c r="Y502" i="1"/>
  <c r="Y482" i="1"/>
  <c r="Y436" i="1"/>
  <c r="Y238" i="1"/>
  <c r="Y104" i="1"/>
  <c r="X550" i="1"/>
  <c r="X552" i="1"/>
  <c r="Y370" i="1"/>
  <c r="Y343" i="1"/>
  <c r="Y182" i="1"/>
  <c r="X554" i="1"/>
  <c r="Y250" i="1"/>
  <c r="X551" i="1"/>
  <c r="X553" i="1" l="1"/>
  <c r="Y555" i="1"/>
</calcChain>
</file>

<file path=xl/sharedStrings.xml><?xml version="1.0" encoding="utf-8"?>
<sst xmlns="http://schemas.openxmlformats.org/spreadsheetml/2006/main" count="2438" uniqueCount="817">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</sst>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topLeftCell="A331" zoomScale="85" zoomScaleNormal="85" zoomScaleSheetLayoutView="100" workbookViewId="0">
      <selection activeCell="AB425" sqref="AB425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3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426" t="s">
        <v>8</v>
      </c>
      <c r="B5" s="427"/>
      <c r="C5" s="428"/>
      <c r="D5" s="459"/>
      <c r="E5" s="461"/>
      <c r="F5" s="729" t="s">
        <v>9</v>
      </c>
      <c r="G5" s="428"/>
      <c r="H5" s="459"/>
      <c r="I5" s="460"/>
      <c r="J5" s="460"/>
      <c r="K5" s="460"/>
      <c r="L5" s="461"/>
      <c r="M5" s="58"/>
      <c r="O5" s="24" t="s">
        <v>10</v>
      </c>
      <c r="P5" s="785">
        <v>45486</v>
      </c>
      <c r="Q5" s="555"/>
      <c r="S5" s="638" t="s">
        <v>11</v>
      </c>
      <c r="T5" s="448"/>
      <c r="U5" s="640" t="s">
        <v>12</v>
      </c>
      <c r="V5" s="555"/>
      <c r="AA5" s="51"/>
      <c r="AB5" s="51"/>
      <c r="AC5" s="51"/>
    </row>
    <row r="6" spans="1:30" s="381" customFormat="1" ht="24" customHeight="1" x14ac:dyDescent="0.2">
      <c r="A6" s="426" t="s">
        <v>13</v>
      </c>
      <c r="B6" s="427"/>
      <c r="C6" s="428"/>
      <c r="D6" s="697" t="s">
        <v>14</v>
      </c>
      <c r="E6" s="698"/>
      <c r="F6" s="698"/>
      <c r="G6" s="698"/>
      <c r="H6" s="698"/>
      <c r="I6" s="698"/>
      <c r="J6" s="698"/>
      <c r="K6" s="698"/>
      <c r="L6" s="555"/>
      <c r="M6" s="59"/>
      <c r="O6" s="24" t="s">
        <v>15</v>
      </c>
      <c r="P6" s="443" t="str">
        <f>IF(P5=0," ",CHOOSE(WEEKDAY(P5,2),"Понедельник","Вторник","Среда","Четверг","Пятница","Суббота","Воскресенье"))</f>
        <v>Суббота</v>
      </c>
      <c r="Q6" s="393"/>
      <c r="S6" s="447" t="s">
        <v>16</v>
      </c>
      <c r="T6" s="448"/>
      <c r="U6" s="682" t="s">
        <v>17</v>
      </c>
      <c r="V6" s="470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435"/>
      <c r="M7" s="60"/>
      <c r="O7" s="24"/>
      <c r="P7" s="42"/>
      <c r="Q7" s="42"/>
      <c r="S7" s="395"/>
      <c r="T7" s="448"/>
      <c r="U7" s="683"/>
      <c r="V7" s="684"/>
      <c r="AA7" s="51"/>
      <c r="AB7" s="51"/>
      <c r="AC7" s="51"/>
    </row>
    <row r="8" spans="1:30" s="381" customFormat="1" ht="25.5" customHeight="1" x14ac:dyDescent="0.2">
      <c r="A8" s="774" t="s">
        <v>18</v>
      </c>
      <c r="B8" s="409"/>
      <c r="C8" s="410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434">
        <v>0.41666666666666669</v>
      </c>
      <c r="Q8" s="435"/>
      <c r="S8" s="395"/>
      <c r="T8" s="448"/>
      <c r="U8" s="683"/>
      <c r="V8" s="684"/>
      <c r="AA8" s="51"/>
      <c r="AB8" s="51"/>
      <c r="AC8" s="51"/>
    </row>
    <row r="9" spans="1:30" s="381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431"/>
      <c r="E9" s="432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37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4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M9" s="383"/>
      <c r="O9" s="26" t="s">
        <v>20</v>
      </c>
      <c r="P9" s="429"/>
      <c r="Q9" s="430"/>
      <c r="S9" s="395"/>
      <c r="T9" s="448"/>
      <c r="U9" s="685"/>
      <c r="V9" s="686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431"/>
      <c r="E10" s="432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66" t="str">
        <f>IFERROR(VLOOKUP($D$10,Proxy,2,FALSE),"")</f>
        <v/>
      </c>
      <c r="I10" s="395"/>
      <c r="J10" s="395"/>
      <c r="K10" s="395"/>
      <c r="L10" s="395"/>
      <c r="M10" s="380"/>
      <c r="O10" s="26" t="s">
        <v>21</v>
      </c>
      <c r="P10" s="646"/>
      <c r="Q10" s="647"/>
      <c r="T10" s="24" t="s">
        <v>22</v>
      </c>
      <c r="U10" s="469" t="s">
        <v>23</v>
      </c>
      <c r="V10" s="470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79" t="s">
        <v>27</v>
      </c>
      <c r="V11" s="43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694" t="s">
        <v>28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8"/>
      <c r="M12" s="62"/>
      <c r="O12" s="24" t="s">
        <v>29</v>
      </c>
      <c r="P12" s="434"/>
      <c r="Q12" s="435"/>
      <c r="R12" s="23"/>
      <c r="T12" s="24"/>
      <c r="U12" s="516"/>
      <c r="V12" s="395"/>
      <c r="AA12" s="51"/>
      <c r="AB12" s="51"/>
      <c r="AC12" s="51"/>
    </row>
    <row r="13" spans="1:30" s="381" customFormat="1" ht="23.25" customHeight="1" x14ac:dyDescent="0.2">
      <c r="A13" s="694" t="s">
        <v>30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8"/>
      <c r="M13" s="62"/>
      <c r="N13" s="26"/>
      <c r="O13" s="26" t="s">
        <v>31</v>
      </c>
      <c r="P13" s="679"/>
      <c r="Q13" s="43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694" t="s">
        <v>32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8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1" t="s">
        <v>33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8"/>
      <c r="M15" s="63"/>
      <c r="O15" s="528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9"/>
      <c r="P16" s="529"/>
      <c r="Q16" s="529"/>
      <c r="R16" s="529"/>
      <c r="S16" s="52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6" t="s">
        <v>35</v>
      </c>
      <c r="B17" s="416" t="s">
        <v>36</v>
      </c>
      <c r="C17" s="564" t="s">
        <v>37</v>
      </c>
      <c r="D17" s="416" t="s">
        <v>38</v>
      </c>
      <c r="E17" s="421"/>
      <c r="F17" s="416" t="s">
        <v>39</v>
      </c>
      <c r="G17" s="416" t="s">
        <v>40</v>
      </c>
      <c r="H17" s="416" t="s">
        <v>41</v>
      </c>
      <c r="I17" s="416" t="s">
        <v>42</v>
      </c>
      <c r="J17" s="416" t="s">
        <v>43</v>
      </c>
      <c r="K17" s="416" t="s">
        <v>44</v>
      </c>
      <c r="L17" s="416" t="s">
        <v>45</v>
      </c>
      <c r="M17" s="416" t="s">
        <v>46</v>
      </c>
      <c r="N17" s="416" t="s">
        <v>47</v>
      </c>
      <c r="O17" s="416" t="s">
        <v>48</v>
      </c>
      <c r="P17" s="420"/>
      <c r="Q17" s="420"/>
      <c r="R17" s="420"/>
      <c r="S17" s="421"/>
      <c r="T17" s="757" t="s">
        <v>49</v>
      </c>
      <c r="U17" s="428"/>
      <c r="V17" s="416" t="s">
        <v>50</v>
      </c>
      <c r="W17" s="416" t="s">
        <v>51</v>
      </c>
      <c r="X17" s="783" t="s">
        <v>52</v>
      </c>
      <c r="Y17" s="416" t="s">
        <v>53</v>
      </c>
      <c r="Z17" s="509" t="s">
        <v>54</v>
      </c>
      <c r="AA17" s="509" t="s">
        <v>55</v>
      </c>
      <c r="AB17" s="509" t="s">
        <v>56</v>
      </c>
      <c r="AC17" s="510"/>
      <c r="AD17" s="511"/>
      <c r="AE17" s="501"/>
      <c r="BB17" s="755" t="s">
        <v>57</v>
      </c>
    </row>
    <row r="18" spans="1:67" ht="14.25" customHeight="1" x14ac:dyDescent="0.2">
      <c r="A18" s="417"/>
      <c r="B18" s="417"/>
      <c r="C18" s="417"/>
      <c r="D18" s="422"/>
      <c r="E18" s="424"/>
      <c r="F18" s="417"/>
      <c r="G18" s="417"/>
      <c r="H18" s="417"/>
      <c r="I18" s="417"/>
      <c r="J18" s="417"/>
      <c r="K18" s="417"/>
      <c r="L18" s="417"/>
      <c r="M18" s="417"/>
      <c r="N18" s="417"/>
      <c r="O18" s="422"/>
      <c r="P18" s="423"/>
      <c r="Q18" s="423"/>
      <c r="R18" s="423"/>
      <c r="S18" s="424"/>
      <c r="T18" s="382" t="s">
        <v>58</v>
      </c>
      <c r="U18" s="382" t="s">
        <v>59</v>
      </c>
      <c r="V18" s="417"/>
      <c r="W18" s="417"/>
      <c r="X18" s="784"/>
      <c r="Y18" s="417"/>
      <c r="Z18" s="656"/>
      <c r="AA18" s="656"/>
      <c r="AB18" s="512"/>
      <c r="AC18" s="513"/>
      <c r="AD18" s="514"/>
      <c r="AE18" s="502"/>
      <c r="BB18" s="395"/>
    </row>
    <row r="19" spans="1:67" ht="27.75" hidden="1" customHeight="1" x14ac:dyDescent="0.2">
      <c r="A19" s="401" t="s">
        <v>60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8"/>
      <c r="AA19" s="48"/>
    </row>
    <row r="20" spans="1:67" ht="16.5" hidden="1" customHeight="1" x14ac:dyDescent="0.25">
      <c r="A20" s="466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9"/>
      <c r="AA20" s="379"/>
    </row>
    <row r="21" spans="1:67" ht="14.25" hidden="1" customHeight="1" x14ac:dyDescent="0.25">
      <c r="A21" s="400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3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3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08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08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0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3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3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7">
        <v>4607091383935</v>
      </c>
      <c r="E29" s="393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7">
        <v>4607091383935</v>
      </c>
      <c r="E30" s="393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3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92"/>
      <c r="Q31" s="392"/>
      <c r="R31" s="392"/>
      <c r="S31" s="393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7">
        <v>4680115881853</v>
      </c>
      <c r="E32" s="393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4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3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7">
        <v>4680115881853</v>
      </c>
      <c r="E33" s="393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8" t="s">
        <v>86</v>
      </c>
      <c r="P33" s="392"/>
      <c r="Q33" s="392"/>
      <c r="R33" s="392"/>
      <c r="S33" s="393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3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3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3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3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08" t="s">
        <v>70</v>
      </c>
      <c r="P36" s="409"/>
      <c r="Q36" s="409"/>
      <c r="R36" s="409"/>
      <c r="S36" s="409"/>
      <c r="T36" s="409"/>
      <c r="U36" s="410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08" t="s">
        <v>70</v>
      </c>
      <c r="P37" s="409"/>
      <c r="Q37" s="409"/>
      <c r="R37" s="409"/>
      <c r="S37" s="409"/>
      <c r="T37" s="409"/>
      <c r="U37" s="410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0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3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3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08" t="s">
        <v>70</v>
      </c>
      <c r="P40" s="409"/>
      <c r="Q40" s="409"/>
      <c r="R40" s="409"/>
      <c r="S40" s="409"/>
      <c r="T40" s="409"/>
      <c r="U40" s="410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08" t="s">
        <v>70</v>
      </c>
      <c r="P41" s="409"/>
      <c r="Q41" s="409"/>
      <c r="R41" s="409"/>
      <c r="S41" s="409"/>
      <c r="T41" s="409"/>
      <c r="U41" s="410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0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3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3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08" t="s">
        <v>70</v>
      </c>
      <c r="P44" s="409"/>
      <c r="Q44" s="409"/>
      <c r="R44" s="409"/>
      <c r="S44" s="409"/>
      <c r="T44" s="409"/>
      <c r="U44" s="410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08" t="s">
        <v>70</v>
      </c>
      <c r="P45" s="409"/>
      <c r="Q45" s="409"/>
      <c r="R45" s="409"/>
      <c r="S45" s="409"/>
      <c r="T45" s="409"/>
      <c r="U45" s="410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0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3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3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08" t="s">
        <v>70</v>
      </c>
      <c r="P48" s="409"/>
      <c r="Q48" s="409"/>
      <c r="R48" s="409"/>
      <c r="S48" s="409"/>
      <c r="T48" s="409"/>
      <c r="U48" s="410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08" t="s">
        <v>70</v>
      </c>
      <c r="P49" s="409"/>
      <c r="Q49" s="409"/>
      <c r="R49" s="409"/>
      <c r="S49" s="409"/>
      <c r="T49" s="409"/>
      <c r="U49" s="410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401" t="s">
        <v>103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8"/>
      <c r="AA50" s="48"/>
    </row>
    <row r="51" spans="1:67" ht="16.5" hidden="1" customHeight="1" x14ac:dyDescent="0.25">
      <c r="A51" s="466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9"/>
      <c r="AA51" s="379"/>
    </row>
    <row r="52" spans="1:67" ht="14.25" hidden="1" customHeight="1" x14ac:dyDescent="0.25">
      <c r="A52" s="400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3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3"/>
      <c r="T53" s="34"/>
      <c r="U53" s="34"/>
      <c r="V53" s="35" t="s">
        <v>66</v>
      </c>
      <c r="W53" s="385">
        <v>200</v>
      </c>
      <c r="X53" s="386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9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3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3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08" t="s">
        <v>70</v>
      </c>
      <c r="P55" s="409"/>
      <c r="Q55" s="409"/>
      <c r="R55" s="409"/>
      <c r="S55" s="409"/>
      <c r="T55" s="409"/>
      <c r="U55" s="410"/>
      <c r="V55" s="37" t="s">
        <v>71</v>
      </c>
      <c r="W55" s="387">
        <f>IFERROR(W53/H53,"0")+IFERROR(W54/H54,"0")</f>
        <v>18.518518518518519</v>
      </c>
      <c r="X55" s="387">
        <f>IFERROR(X53/H53,"0")+IFERROR(X54/H54,"0")</f>
        <v>19</v>
      </c>
      <c r="Y55" s="387">
        <f>IFERROR(IF(Y53="",0,Y53),"0")+IFERROR(IF(Y54="",0,Y54),"0")</f>
        <v>0.41324999999999995</v>
      </c>
      <c r="Z55" s="388"/>
      <c r="AA55" s="388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08" t="s">
        <v>70</v>
      </c>
      <c r="P56" s="409"/>
      <c r="Q56" s="409"/>
      <c r="R56" s="409"/>
      <c r="S56" s="409"/>
      <c r="T56" s="409"/>
      <c r="U56" s="410"/>
      <c r="V56" s="37" t="s">
        <v>66</v>
      </c>
      <c r="W56" s="387">
        <f>IFERROR(SUM(W53:W54),"0")</f>
        <v>200</v>
      </c>
      <c r="X56" s="387">
        <f>IFERROR(SUM(X53:X54),"0")</f>
        <v>205.20000000000002</v>
      </c>
      <c r="Y56" s="37"/>
      <c r="Z56" s="388"/>
      <c r="AA56" s="388"/>
    </row>
    <row r="57" spans="1:67" ht="16.5" hidden="1" customHeight="1" x14ac:dyDescent="0.25">
      <c r="A57" s="466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9"/>
      <c r="AA57" s="379"/>
    </row>
    <row r="58" spans="1:67" ht="14.25" hidden="1" customHeight="1" x14ac:dyDescent="0.25">
      <c r="A58" s="400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8"/>
      <c r="AA58" s="378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3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3"/>
      <c r="T59" s="34"/>
      <c r="U59" s="34"/>
      <c r="V59" s="35" t="s">
        <v>66</v>
      </c>
      <c r="W59" s="385">
        <v>0</v>
      </c>
      <c r="X59" s="386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3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3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3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3"/>
      <c r="T61" s="34"/>
      <c r="U61" s="34"/>
      <c r="V61" s="35" t="s">
        <v>66</v>
      </c>
      <c r="W61" s="385">
        <v>0</v>
      </c>
      <c r="X61" s="38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3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2"/>
      <c r="Q62" s="392"/>
      <c r="R62" s="392"/>
      <c r="S62" s="393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08" t="s">
        <v>70</v>
      </c>
      <c r="P63" s="409"/>
      <c r="Q63" s="409"/>
      <c r="R63" s="409"/>
      <c r="S63" s="409"/>
      <c r="T63" s="409"/>
      <c r="U63" s="410"/>
      <c r="V63" s="37" t="s">
        <v>71</v>
      </c>
      <c r="W63" s="387">
        <f>IFERROR(W59/H59,"0")+IFERROR(W60/H60,"0")+IFERROR(W61/H61,"0")+IFERROR(W62/H62,"0")</f>
        <v>0</v>
      </c>
      <c r="X63" s="387">
        <f>IFERROR(X59/H59,"0")+IFERROR(X60/H60,"0")+IFERROR(X61/H61,"0")+IFERROR(X62/H62,"0")</f>
        <v>0</v>
      </c>
      <c r="Y63" s="387">
        <f>IFERROR(IF(Y59="",0,Y59),"0")+IFERROR(IF(Y60="",0,Y60),"0")+IFERROR(IF(Y61="",0,Y61),"0")+IFERROR(IF(Y62="",0,Y62),"0")</f>
        <v>0</v>
      </c>
      <c r="Z63" s="388"/>
      <c r="AA63" s="388"/>
    </row>
    <row r="64" spans="1:67" hidden="1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08" t="s">
        <v>70</v>
      </c>
      <c r="P64" s="409"/>
      <c r="Q64" s="409"/>
      <c r="R64" s="409"/>
      <c r="S64" s="409"/>
      <c r="T64" s="409"/>
      <c r="U64" s="410"/>
      <c r="V64" s="37" t="s">
        <v>66</v>
      </c>
      <c r="W64" s="387">
        <f>IFERROR(SUM(W59:W62),"0")</f>
        <v>0</v>
      </c>
      <c r="X64" s="387">
        <f>IFERROR(SUM(X59:X62),"0")</f>
        <v>0</v>
      </c>
      <c r="Y64" s="37"/>
      <c r="Z64" s="388"/>
      <c r="AA64" s="388"/>
    </row>
    <row r="65" spans="1:67" ht="16.5" hidden="1" customHeight="1" x14ac:dyDescent="0.25">
      <c r="A65" s="466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9"/>
      <c r="AA65" s="379"/>
    </row>
    <row r="66" spans="1:67" ht="14.25" hidden="1" customHeight="1" x14ac:dyDescent="0.25">
      <c r="A66" s="400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3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3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7">
        <v>4607091385670</v>
      </c>
      <c r="E68" s="393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3"/>
      <c r="T68" s="34"/>
      <c r="U68" s="34"/>
      <c r="V68" s="35" t="s">
        <v>66</v>
      </c>
      <c r="W68" s="385">
        <v>20</v>
      </c>
      <c r="X68" s="386">
        <f t="shared" si="6"/>
        <v>21.6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20.888888888888886</v>
      </c>
      <c r="BM68" s="64">
        <f t="shared" si="9"/>
        <v>22.56</v>
      </c>
      <c r="BN68" s="64">
        <f t="shared" si="10"/>
        <v>3.306878306878306E-2</v>
      </c>
      <c r="BO68" s="64">
        <f t="shared" si="11"/>
        <v>3.5714285714285712E-2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7">
        <v>4607091385670</v>
      </c>
      <c r="E69" s="393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3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3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3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3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3"/>
      <c r="T71" s="34"/>
      <c r="U71" s="34"/>
      <c r="V71" s="35" t="s">
        <v>66</v>
      </c>
      <c r="W71" s="385">
        <v>50</v>
      </c>
      <c r="X71" s="386">
        <f t="shared" si="6"/>
        <v>54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52.222222222222221</v>
      </c>
      <c r="BM71" s="64">
        <f t="shared" si="9"/>
        <v>56.4</v>
      </c>
      <c r="BN71" s="64">
        <f t="shared" si="10"/>
        <v>8.2671957671957674E-2</v>
      </c>
      <c r="BO71" s="64">
        <f t="shared" si="11"/>
        <v>8.9285714285714274E-2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7">
        <v>4680115882133</v>
      </c>
      <c r="E72" s="393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3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7">
        <v>4680115882133</v>
      </c>
      <c r="E73" s="393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3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3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3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7">
        <v>4607091385687</v>
      </c>
      <c r="E75" s="393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3"/>
      <c r="T75" s="34"/>
      <c r="U75" s="34"/>
      <c r="V75" s="35" t="s">
        <v>66</v>
      </c>
      <c r="W75" s="385">
        <v>16</v>
      </c>
      <c r="X75" s="386">
        <f t="shared" si="6"/>
        <v>16</v>
      </c>
      <c r="Y75" s="36">
        <f t="shared" ref="Y75:Y81" si="12">IFERROR(IF(X75=0,"",ROUNDUP(X75/H75,0)*0.00937),"")</f>
        <v>3.7479999999999999E-2</v>
      </c>
      <c r="Z75" s="56"/>
      <c r="AA75" s="57"/>
      <c r="AE75" s="64"/>
      <c r="BB75" s="93" t="s">
        <v>1</v>
      </c>
      <c r="BL75" s="64">
        <f t="shared" si="8"/>
        <v>16.96</v>
      </c>
      <c r="BM75" s="64">
        <f t="shared" si="9"/>
        <v>16.96</v>
      </c>
      <c r="BN75" s="64">
        <f t="shared" si="10"/>
        <v>3.3333333333333333E-2</v>
      </c>
      <c r="BO75" s="64">
        <f t="shared" si="11"/>
        <v>3.3333333333333333E-2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7">
        <v>4680115882539</v>
      </c>
      <c r="E76" s="393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3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3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3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3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3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3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3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3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3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3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6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3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3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3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3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3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3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3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3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3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3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3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3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3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4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08" t="s">
        <v>70</v>
      </c>
      <c r="P88" s="409"/>
      <c r="Q88" s="409"/>
      <c r="R88" s="409"/>
      <c r="S88" s="409"/>
      <c r="T88" s="409"/>
      <c r="U88" s="410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10.481481481481481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11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0.18973000000000001</v>
      </c>
      <c r="Z88" s="388"/>
      <c r="AA88" s="388"/>
    </row>
    <row r="89" spans="1:67" x14ac:dyDescent="0.2">
      <c r="A89" s="395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6"/>
      <c r="O89" s="408" t="s">
        <v>70</v>
      </c>
      <c r="P89" s="409"/>
      <c r="Q89" s="409"/>
      <c r="R89" s="409"/>
      <c r="S89" s="409"/>
      <c r="T89" s="409"/>
      <c r="U89" s="410"/>
      <c r="V89" s="37" t="s">
        <v>66</v>
      </c>
      <c r="W89" s="387">
        <f>IFERROR(SUM(W67:W87),"0")</f>
        <v>86</v>
      </c>
      <c r="X89" s="387">
        <f>IFERROR(SUM(X67:X87),"0")</f>
        <v>91.6</v>
      </c>
      <c r="Y89" s="37"/>
      <c r="Z89" s="388"/>
      <c r="AA89" s="388"/>
    </row>
    <row r="90" spans="1:67" ht="14.25" hidden="1" customHeight="1" x14ac:dyDescent="0.25">
      <c r="A90" s="400" t="s">
        <v>105</v>
      </c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5"/>
      <c r="T90" s="395"/>
      <c r="U90" s="395"/>
      <c r="V90" s="395"/>
      <c r="W90" s="395"/>
      <c r="X90" s="395"/>
      <c r="Y90" s="395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3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3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3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3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3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4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3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08" t="s">
        <v>70</v>
      </c>
      <c r="P94" s="409"/>
      <c r="Q94" s="409"/>
      <c r="R94" s="409"/>
      <c r="S94" s="409"/>
      <c r="T94" s="409"/>
      <c r="U94" s="410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6"/>
      <c r="O95" s="408" t="s">
        <v>70</v>
      </c>
      <c r="P95" s="409"/>
      <c r="Q95" s="409"/>
      <c r="R95" s="409"/>
      <c r="S95" s="409"/>
      <c r="T95" s="409"/>
      <c r="U95" s="410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0" t="s">
        <v>61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3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3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3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3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3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3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3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3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3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3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3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3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3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3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394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08" t="s">
        <v>70</v>
      </c>
      <c r="P104" s="409"/>
      <c r="Q104" s="409"/>
      <c r="R104" s="409"/>
      <c r="S104" s="409"/>
      <c r="T104" s="409"/>
      <c r="U104" s="410"/>
      <c r="V104" s="37" t="s">
        <v>71</v>
      </c>
      <c r="W104" s="387">
        <f>IFERROR(W97/H97,"0")+IFERROR(W98/H98,"0")+IFERROR(W99/H99,"0")+IFERROR(W100/H100,"0")+IFERROR(W101/H101,"0")+IFERROR(W102/H102,"0")+IFERROR(W103/H103,"0")</f>
        <v>0</v>
      </c>
      <c r="X104" s="387">
        <f>IFERROR(X97/H97,"0")+IFERROR(X98/H98,"0")+IFERROR(X99/H99,"0")+IFERROR(X100/H100,"0")+IFERROR(X101/H101,"0")+IFERROR(X102/H102,"0")+IFERROR(X103/H103,"0")</f>
        <v>0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8"/>
      <c r="AA104" s="388"/>
    </row>
    <row r="105" spans="1:67" hidden="1" x14ac:dyDescent="0.2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6"/>
      <c r="O105" s="408" t="s">
        <v>70</v>
      </c>
      <c r="P105" s="409"/>
      <c r="Q105" s="409"/>
      <c r="R105" s="409"/>
      <c r="S105" s="409"/>
      <c r="T105" s="409"/>
      <c r="U105" s="410"/>
      <c r="V105" s="37" t="s">
        <v>66</v>
      </c>
      <c r="W105" s="387">
        <f>IFERROR(SUM(W97:W103),"0")</f>
        <v>0</v>
      </c>
      <c r="X105" s="387">
        <f>IFERROR(SUM(X97:X103),"0")</f>
        <v>0</v>
      </c>
      <c r="Y105" s="37"/>
      <c r="Z105" s="388"/>
      <c r="AA105" s="388"/>
    </row>
    <row r="106" spans="1:67" ht="14.25" hidden="1" customHeight="1" x14ac:dyDescent="0.25">
      <c r="A106" s="400" t="s">
        <v>72</v>
      </c>
      <c r="B106" s="395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78"/>
      <c r="AA106" s="378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7">
        <v>4607091386967</v>
      </c>
      <c r="E107" s="393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3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7">
        <v>4607091386967</v>
      </c>
      <c r="E108" s="393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3"/>
      <c r="T108" s="34"/>
      <c r="U108" s="34"/>
      <c r="V108" s="35" t="s">
        <v>66</v>
      </c>
      <c r="W108" s="385">
        <v>24</v>
      </c>
      <c r="X108" s="386">
        <f t="shared" si="18"/>
        <v>25.200000000000003</v>
      </c>
      <c r="Y108" s="36">
        <f>IFERROR(IF(X108=0,"",ROUNDUP(X108/H108,0)*0.02175),"")</f>
        <v>6.5250000000000002E-2</v>
      </c>
      <c r="Z108" s="56"/>
      <c r="AA108" s="57"/>
      <c r="AE108" s="64"/>
      <c r="BB108" s="117" t="s">
        <v>1</v>
      </c>
      <c r="BL108" s="64">
        <f t="shared" si="19"/>
        <v>25.611428571428572</v>
      </c>
      <c r="BM108" s="64">
        <f t="shared" si="20"/>
        <v>26.892000000000003</v>
      </c>
      <c r="BN108" s="64">
        <f t="shared" si="21"/>
        <v>5.1020408163265307E-2</v>
      </c>
      <c r="BO108" s="64">
        <f t="shared" si="22"/>
        <v>5.3571428571428568E-2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3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3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3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3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3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3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3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3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3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3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7">
        <v>4680115880214</v>
      </c>
      <c r="E114" s="393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3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7">
        <v>4680115880894</v>
      </c>
      <c r="E115" s="393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3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3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7" t="s">
        <v>201</v>
      </c>
      <c r="P116" s="392"/>
      <c r="Q116" s="392"/>
      <c r="R116" s="392"/>
      <c r="S116" s="393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3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42" t="s">
        <v>204</v>
      </c>
      <c r="P117" s="392"/>
      <c r="Q117" s="392"/>
      <c r="R117" s="392"/>
      <c r="S117" s="393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3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3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3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3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3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41" t="s">
        <v>211</v>
      </c>
      <c r="P120" s="392"/>
      <c r="Q120" s="392"/>
      <c r="R120" s="392"/>
      <c r="S120" s="393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3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7" t="s">
        <v>214</v>
      </c>
      <c r="P121" s="392"/>
      <c r="Q121" s="392"/>
      <c r="R121" s="392"/>
      <c r="S121" s="393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4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08" t="s">
        <v>70</v>
      </c>
      <c r="P122" s="409"/>
      <c r="Q122" s="409"/>
      <c r="R122" s="409"/>
      <c r="S122" s="409"/>
      <c r="T122" s="409"/>
      <c r="U122" s="410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2.8571428571428572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3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6.5250000000000002E-2</v>
      </c>
      <c r="Z122" s="388"/>
      <c r="AA122" s="388"/>
    </row>
    <row r="123" spans="1:67" x14ac:dyDescent="0.2">
      <c r="A123" s="395"/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6"/>
      <c r="O123" s="408" t="s">
        <v>70</v>
      </c>
      <c r="P123" s="409"/>
      <c r="Q123" s="409"/>
      <c r="R123" s="409"/>
      <c r="S123" s="409"/>
      <c r="T123" s="409"/>
      <c r="U123" s="410"/>
      <c r="V123" s="37" t="s">
        <v>66</v>
      </c>
      <c r="W123" s="387">
        <f>IFERROR(SUM(W107:W121),"0")</f>
        <v>24</v>
      </c>
      <c r="X123" s="387">
        <f>IFERROR(SUM(X107:X121),"0")</f>
        <v>25.200000000000003</v>
      </c>
      <c r="Y123" s="37"/>
      <c r="Z123" s="388"/>
      <c r="AA123" s="388"/>
    </row>
    <row r="124" spans="1:67" ht="14.25" hidden="1" customHeight="1" x14ac:dyDescent="0.25">
      <c r="A124" s="400" t="s">
        <v>215</v>
      </c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7">
        <v>4680115881532</v>
      </c>
      <c r="E125" s="393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7">
        <v>4680115881532</v>
      </c>
      <c r="E126" s="393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3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3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3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3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3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3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8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3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4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08" t="s">
        <v>70</v>
      </c>
      <c r="P130" s="409"/>
      <c r="Q130" s="409"/>
      <c r="R130" s="409"/>
      <c r="S130" s="409"/>
      <c r="T130" s="409"/>
      <c r="U130" s="410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6"/>
      <c r="O131" s="408" t="s">
        <v>70</v>
      </c>
      <c r="P131" s="409"/>
      <c r="Q131" s="409"/>
      <c r="R131" s="409"/>
      <c r="S131" s="409"/>
      <c r="T131" s="409"/>
      <c r="U131" s="410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hidden="1" customHeight="1" x14ac:dyDescent="0.25">
      <c r="A132" s="466" t="s">
        <v>225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9"/>
      <c r="AA132" s="379"/>
    </row>
    <row r="133" spans="1:67" ht="14.25" hidden="1" customHeight="1" x14ac:dyDescent="0.25">
      <c r="A133" s="400" t="s">
        <v>72</v>
      </c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7">
        <v>4607091385168</v>
      </c>
      <c r="E134" s="393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7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34"/>
      <c r="U134" s="34"/>
      <c r="V134" s="35" t="s">
        <v>66</v>
      </c>
      <c r="W134" s="385">
        <v>60</v>
      </c>
      <c r="X134" s="386">
        <f>IFERROR(IF(W134="",0,CEILING((W134/$H134),1)*$H134),"")</f>
        <v>67.2</v>
      </c>
      <c r="Y134" s="36">
        <f>IFERROR(IF(X134=0,"",ROUNDUP(X134/H134,0)*0.02175),"")</f>
        <v>0.17399999999999999</v>
      </c>
      <c r="Z134" s="56"/>
      <c r="AA134" s="57"/>
      <c r="AE134" s="64"/>
      <c r="BB134" s="136" t="s">
        <v>1</v>
      </c>
      <c r="BL134" s="64">
        <f>IFERROR(W134*I134/H134,"0")</f>
        <v>63.985714285714288</v>
      </c>
      <c r="BM134" s="64">
        <f>IFERROR(X134*I134/H134,"0")</f>
        <v>71.664000000000001</v>
      </c>
      <c r="BN134" s="64">
        <f>IFERROR(1/J134*(W134/H134),"0")</f>
        <v>0.12755102040816324</v>
      </c>
      <c r="BO134" s="64">
        <f>IFERROR(1/J134*(X134/H134),"0")</f>
        <v>0.14285714285714285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7">
        <v>4607091385168</v>
      </c>
      <c r="E135" s="393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3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3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3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3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4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3"/>
      <c r="T137" s="34"/>
      <c r="U137" s="34"/>
      <c r="V137" s="35" t="s">
        <v>66</v>
      </c>
      <c r="W137" s="385">
        <v>0</v>
      </c>
      <c r="X137" s="38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3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3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4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08" t="s">
        <v>70</v>
      </c>
      <c r="P139" s="409"/>
      <c r="Q139" s="409"/>
      <c r="R139" s="409"/>
      <c r="S139" s="409"/>
      <c r="T139" s="409"/>
      <c r="U139" s="410"/>
      <c r="V139" s="37" t="s">
        <v>71</v>
      </c>
      <c r="W139" s="387">
        <f>IFERROR(W134/H134,"0")+IFERROR(W135/H135,"0")+IFERROR(W136/H136,"0")+IFERROR(W137/H137,"0")+IFERROR(W138/H138,"0")</f>
        <v>7.1428571428571423</v>
      </c>
      <c r="X139" s="387">
        <f>IFERROR(X134/H134,"0")+IFERROR(X135/H135,"0")+IFERROR(X136/H136,"0")+IFERROR(X137/H137,"0")+IFERROR(X138/H138,"0")</f>
        <v>8</v>
      </c>
      <c r="Y139" s="387">
        <f>IFERROR(IF(Y134="",0,Y134),"0")+IFERROR(IF(Y135="",0,Y135),"0")+IFERROR(IF(Y136="",0,Y136),"0")+IFERROR(IF(Y137="",0,Y137),"0")+IFERROR(IF(Y138="",0,Y138),"0")</f>
        <v>0.17399999999999999</v>
      </c>
      <c r="Z139" s="388"/>
      <c r="AA139" s="388"/>
    </row>
    <row r="140" spans="1:67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6"/>
      <c r="O140" s="408" t="s">
        <v>70</v>
      </c>
      <c r="P140" s="409"/>
      <c r="Q140" s="409"/>
      <c r="R140" s="409"/>
      <c r="S140" s="409"/>
      <c r="T140" s="409"/>
      <c r="U140" s="410"/>
      <c r="V140" s="37" t="s">
        <v>66</v>
      </c>
      <c r="W140" s="387">
        <f>IFERROR(SUM(W134:W138),"0")</f>
        <v>60</v>
      </c>
      <c r="X140" s="387">
        <f>IFERROR(SUM(X134:X138),"0")</f>
        <v>67.2</v>
      </c>
      <c r="Y140" s="37"/>
      <c r="Z140" s="388"/>
      <c r="AA140" s="388"/>
    </row>
    <row r="141" spans="1:67" ht="27.75" hidden="1" customHeight="1" x14ac:dyDescent="0.2">
      <c r="A141" s="401" t="s">
        <v>235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8"/>
      <c r="AA141" s="48"/>
    </row>
    <row r="142" spans="1:67" ht="16.5" hidden="1" customHeight="1" x14ac:dyDescent="0.25">
      <c r="A142" s="466" t="s">
        <v>236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9"/>
      <c r="AA142" s="379"/>
    </row>
    <row r="143" spans="1:67" ht="14.25" hidden="1" customHeight="1" x14ac:dyDescent="0.25">
      <c r="A143" s="400" t="s">
        <v>113</v>
      </c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3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3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3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540" t="s">
        <v>241</v>
      </c>
      <c r="P145" s="392"/>
      <c r="Q145" s="392"/>
      <c r="R145" s="392"/>
      <c r="S145" s="393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3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8" t="s">
        <v>244</v>
      </c>
      <c r="P146" s="392"/>
      <c r="Q146" s="392"/>
      <c r="R146" s="392"/>
      <c r="S146" s="393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3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6" t="s">
        <v>247</v>
      </c>
      <c r="P147" s="392"/>
      <c r="Q147" s="392"/>
      <c r="R147" s="392"/>
      <c r="S147" s="393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4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08" t="s">
        <v>70</v>
      </c>
      <c r="P148" s="409"/>
      <c r="Q148" s="409"/>
      <c r="R148" s="409"/>
      <c r="S148" s="409"/>
      <c r="T148" s="409"/>
      <c r="U148" s="410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5"/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6"/>
      <c r="O149" s="408" t="s">
        <v>70</v>
      </c>
      <c r="P149" s="409"/>
      <c r="Q149" s="409"/>
      <c r="R149" s="409"/>
      <c r="S149" s="409"/>
      <c r="T149" s="409"/>
      <c r="U149" s="410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66" t="s">
        <v>248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9"/>
      <c r="AA150" s="379"/>
    </row>
    <row r="151" spans="1:67" ht="14.25" hidden="1" customHeight="1" x14ac:dyDescent="0.25">
      <c r="A151" s="400" t="s">
        <v>61</v>
      </c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78"/>
      <c r="AA151" s="378"/>
    </row>
    <row r="152" spans="1:67" ht="27" hidden="1" customHeight="1" x14ac:dyDescent="0.25">
      <c r="A152" s="54" t="s">
        <v>249</v>
      </c>
      <c r="B152" s="54" t="s">
        <v>250</v>
      </c>
      <c r="C152" s="31">
        <v>4301031191</v>
      </c>
      <c r="D152" s="397">
        <v>4680115880993</v>
      </c>
      <c r="E152" s="393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3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4301031204</v>
      </c>
      <c r="D153" s="397">
        <v>4680115881761</v>
      </c>
      <c r="E153" s="393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3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4301031201</v>
      </c>
      <c r="D154" s="397">
        <v>4680115881563</v>
      </c>
      <c r="E154" s="393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3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4301031199</v>
      </c>
      <c r="D155" s="397">
        <v>4680115880986</v>
      </c>
      <c r="E155" s="393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3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4301031205</v>
      </c>
      <c r="D156" s="397">
        <v>4680115881785</v>
      </c>
      <c r="E156" s="393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3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4301031202</v>
      </c>
      <c r="D157" s="397">
        <v>4680115881679</v>
      </c>
      <c r="E157" s="393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3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7">
        <v>4680115880191</v>
      </c>
      <c r="E158" s="393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3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7">
        <v>4680115883963</v>
      </c>
      <c r="E159" s="393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3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4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08" t="s">
        <v>70</v>
      </c>
      <c r="P160" s="409"/>
      <c r="Q160" s="409"/>
      <c r="R160" s="409"/>
      <c r="S160" s="409"/>
      <c r="T160" s="409"/>
      <c r="U160" s="410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0</v>
      </c>
      <c r="X160" s="387">
        <f>IFERROR(X152/H152,"0")+IFERROR(X153/H153,"0")+IFERROR(X154/H154,"0")+IFERROR(X155/H155,"0")+IFERROR(X156/H156,"0")+IFERROR(X157/H157,"0")+IFERROR(X158/H158,"0")+IFERROR(X159/H159,"0")</f>
        <v>0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8"/>
      <c r="AA160" s="388"/>
    </row>
    <row r="161" spans="1:67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6"/>
      <c r="O161" s="408" t="s">
        <v>70</v>
      </c>
      <c r="P161" s="409"/>
      <c r="Q161" s="409"/>
      <c r="R161" s="409"/>
      <c r="S161" s="409"/>
      <c r="T161" s="409"/>
      <c r="U161" s="410"/>
      <c r="V161" s="37" t="s">
        <v>66</v>
      </c>
      <c r="W161" s="387">
        <f>IFERROR(SUM(W152:W159),"0")</f>
        <v>0</v>
      </c>
      <c r="X161" s="387">
        <f>IFERROR(SUM(X152:X159),"0")</f>
        <v>0</v>
      </c>
      <c r="Y161" s="37"/>
      <c r="Z161" s="388"/>
      <c r="AA161" s="388"/>
    </row>
    <row r="162" spans="1:67" ht="16.5" hidden="1" customHeight="1" x14ac:dyDescent="0.25">
      <c r="A162" s="466" t="s">
        <v>265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9"/>
      <c r="AA162" s="379"/>
    </row>
    <row r="163" spans="1:67" ht="14.25" hidden="1" customHeight="1" x14ac:dyDescent="0.25">
      <c r="A163" s="400" t="s">
        <v>113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7">
        <v>4680115881402</v>
      </c>
      <c r="E164" s="393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3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7">
        <v>4680115881396</v>
      </c>
      <c r="E165" s="393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3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4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08" t="s">
        <v>70</v>
      </c>
      <c r="P166" s="409"/>
      <c r="Q166" s="409"/>
      <c r="R166" s="409"/>
      <c r="S166" s="409"/>
      <c r="T166" s="409"/>
      <c r="U166" s="410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5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6"/>
      <c r="O167" s="408" t="s">
        <v>70</v>
      </c>
      <c r="P167" s="409"/>
      <c r="Q167" s="409"/>
      <c r="R167" s="409"/>
      <c r="S167" s="409"/>
      <c r="T167" s="409"/>
      <c r="U167" s="410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0" t="s">
        <v>105</v>
      </c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  <c r="R168" s="395"/>
      <c r="S168" s="395"/>
      <c r="T168" s="395"/>
      <c r="U168" s="395"/>
      <c r="V168" s="395"/>
      <c r="W168" s="395"/>
      <c r="X168" s="395"/>
      <c r="Y168" s="395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7">
        <v>4680115882935</v>
      </c>
      <c r="E169" s="393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3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7">
        <v>4680115880764</v>
      </c>
      <c r="E170" s="393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3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4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08" t="s">
        <v>70</v>
      </c>
      <c r="P171" s="409"/>
      <c r="Q171" s="409"/>
      <c r="R171" s="409"/>
      <c r="S171" s="409"/>
      <c r="T171" s="409"/>
      <c r="U171" s="410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6"/>
      <c r="O172" s="408" t="s">
        <v>70</v>
      </c>
      <c r="P172" s="409"/>
      <c r="Q172" s="409"/>
      <c r="R172" s="409"/>
      <c r="S172" s="409"/>
      <c r="T172" s="409"/>
      <c r="U172" s="410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0" t="s">
        <v>61</v>
      </c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  <c r="X173" s="395"/>
      <c r="Y173" s="395"/>
      <c r="Z173" s="378"/>
      <c r="AA173" s="378"/>
    </row>
    <row r="174" spans="1:67" ht="27" hidden="1" customHeight="1" x14ac:dyDescent="0.25">
      <c r="A174" s="54" t="s">
        <v>274</v>
      </c>
      <c r="B174" s="54" t="s">
        <v>275</v>
      </c>
      <c r="C174" s="31">
        <v>4301031224</v>
      </c>
      <c r="D174" s="397">
        <v>4680115882683</v>
      </c>
      <c r="E174" s="393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3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4301031230</v>
      </c>
      <c r="D175" s="397">
        <v>4680115882690</v>
      </c>
      <c r="E175" s="393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3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4301031220</v>
      </c>
      <c r="D176" s="397">
        <v>4680115882669</v>
      </c>
      <c r="E176" s="393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3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4301031221</v>
      </c>
      <c r="D177" s="397">
        <v>4680115882676</v>
      </c>
      <c r="E177" s="393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3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7">
        <v>4680115884014</v>
      </c>
      <c r="E178" s="393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3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7">
        <v>4680115884007</v>
      </c>
      <c r="E179" s="393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3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7">
        <v>4680115884038</v>
      </c>
      <c r="E180" s="393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3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7">
        <v>4680115884021</v>
      </c>
      <c r="E181" s="393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3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4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08" t="s">
        <v>70</v>
      </c>
      <c r="P182" s="409"/>
      <c r="Q182" s="409"/>
      <c r="R182" s="409"/>
      <c r="S182" s="409"/>
      <c r="T182" s="409"/>
      <c r="U182" s="410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0</v>
      </c>
      <c r="X182" s="387">
        <f>IFERROR(X174/H174,"0")+IFERROR(X175/H175,"0")+IFERROR(X176/H176,"0")+IFERROR(X177/H177,"0")+IFERROR(X178/H178,"0")+IFERROR(X179/H179,"0")+IFERROR(X180/H180,"0")+IFERROR(X181/H181,"0")</f>
        <v>0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8"/>
      <c r="AA182" s="388"/>
    </row>
    <row r="183" spans="1:67" hidden="1" x14ac:dyDescent="0.2">
      <c r="A183" s="395"/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6"/>
      <c r="O183" s="408" t="s">
        <v>70</v>
      </c>
      <c r="P183" s="409"/>
      <c r="Q183" s="409"/>
      <c r="R183" s="409"/>
      <c r="S183" s="409"/>
      <c r="T183" s="409"/>
      <c r="U183" s="410"/>
      <c r="V183" s="37" t="s">
        <v>66</v>
      </c>
      <c r="W183" s="387">
        <f>IFERROR(SUM(W174:W181),"0")</f>
        <v>0</v>
      </c>
      <c r="X183" s="387">
        <f>IFERROR(SUM(X174:X181),"0")</f>
        <v>0</v>
      </c>
      <c r="Y183" s="37"/>
      <c r="Z183" s="388"/>
      <c r="AA183" s="388"/>
    </row>
    <row r="184" spans="1:67" ht="14.25" hidden="1" customHeight="1" x14ac:dyDescent="0.25">
      <c r="A184" s="400" t="s">
        <v>72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7">
        <v>4680115881556</v>
      </c>
      <c r="E185" s="393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3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7">
        <v>4680115881594</v>
      </c>
      <c r="E186" s="393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3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7">
        <v>4680115881587</v>
      </c>
      <c r="E187" s="393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7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3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7">
        <v>4680115880962</v>
      </c>
      <c r="E188" s="393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01" t="s">
        <v>298</v>
      </c>
      <c r="P188" s="392"/>
      <c r="Q188" s="392"/>
      <c r="R188" s="392"/>
      <c r="S188" s="393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7">
        <v>4680115881617</v>
      </c>
      <c r="E189" s="393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3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hidden="1" customHeight="1" x14ac:dyDescent="0.25">
      <c r="A190" s="54" t="s">
        <v>301</v>
      </c>
      <c r="B190" s="54" t="s">
        <v>302</v>
      </c>
      <c r="C190" s="31">
        <v>4301051632</v>
      </c>
      <c r="D190" s="397">
        <v>4680115880573</v>
      </c>
      <c r="E190" s="393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41" t="s">
        <v>303</v>
      </c>
      <c r="P190" s="392"/>
      <c r="Q190" s="392"/>
      <c r="R190" s="392"/>
      <c r="S190" s="393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7">
        <v>4680115881228</v>
      </c>
      <c r="E191" s="393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3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7">
        <v>4680115881037</v>
      </c>
      <c r="E192" s="393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3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7">
        <v>4680115881211</v>
      </c>
      <c r="E193" s="393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3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7">
        <v>4680115881020</v>
      </c>
      <c r="E194" s="393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3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7">
        <v>4680115882195</v>
      </c>
      <c r="E195" s="393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3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7">
        <v>4680115882607</v>
      </c>
      <c r="E196" s="393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45" t="s">
        <v>316</v>
      </c>
      <c r="P196" s="392"/>
      <c r="Q196" s="392"/>
      <c r="R196" s="392"/>
      <c r="S196" s="393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317</v>
      </c>
      <c r="B197" s="54" t="s">
        <v>318</v>
      </c>
      <c r="C197" s="31">
        <v>4301051630</v>
      </c>
      <c r="D197" s="397">
        <v>4680115880092</v>
      </c>
      <c r="E197" s="393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319</v>
      </c>
      <c r="P197" s="392"/>
      <c r="Q197" s="392"/>
      <c r="R197" s="392"/>
      <c r="S197" s="393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7">
        <v>4680115880221</v>
      </c>
      <c r="E198" s="393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6" t="s">
        <v>322</v>
      </c>
      <c r="P198" s="392"/>
      <c r="Q198" s="392"/>
      <c r="R198" s="392"/>
      <c r="S198" s="393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7">
        <v>4680115882942</v>
      </c>
      <c r="E199" s="393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86" t="s">
        <v>325</v>
      </c>
      <c r="P199" s="392"/>
      <c r="Q199" s="392"/>
      <c r="R199" s="392"/>
      <c r="S199" s="393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hidden="1" customHeight="1" x14ac:dyDescent="0.25">
      <c r="A200" s="54" t="s">
        <v>326</v>
      </c>
      <c r="B200" s="54" t="s">
        <v>327</v>
      </c>
      <c r="C200" s="31">
        <v>4301051753</v>
      </c>
      <c r="D200" s="397">
        <v>4680115880504</v>
      </c>
      <c r="E200" s="393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45" t="s">
        <v>328</v>
      </c>
      <c r="P200" s="392"/>
      <c r="Q200" s="392"/>
      <c r="R200" s="392"/>
      <c r="S200" s="393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329</v>
      </c>
      <c r="B201" s="54" t="s">
        <v>330</v>
      </c>
      <c r="C201" s="31">
        <v>4301051410</v>
      </c>
      <c r="D201" s="397">
        <v>4680115882164</v>
      </c>
      <c r="E201" s="393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3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hidden="1" x14ac:dyDescent="0.2">
      <c r="A202" s="394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08" t="s">
        <v>70</v>
      </c>
      <c r="P202" s="409"/>
      <c r="Q202" s="409"/>
      <c r="R202" s="409"/>
      <c r="S202" s="409"/>
      <c r="T202" s="409"/>
      <c r="U202" s="410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8"/>
      <c r="AA202" s="388"/>
    </row>
    <row r="203" spans="1:67" hidden="1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6"/>
      <c r="O203" s="408" t="s">
        <v>70</v>
      </c>
      <c r="P203" s="409"/>
      <c r="Q203" s="409"/>
      <c r="R203" s="409"/>
      <c r="S203" s="409"/>
      <c r="T203" s="409"/>
      <c r="U203" s="410"/>
      <c r="V203" s="37" t="s">
        <v>66</v>
      </c>
      <c r="W203" s="387">
        <f>IFERROR(SUM(W185:W201),"0")</f>
        <v>0</v>
      </c>
      <c r="X203" s="387">
        <f>IFERROR(SUM(X185:X201),"0")</f>
        <v>0</v>
      </c>
      <c r="Y203" s="37"/>
      <c r="Z203" s="388"/>
      <c r="AA203" s="388"/>
    </row>
    <row r="204" spans="1:67" ht="14.25" hidden="1" customHeight="1" x14ac:dyDescent="0.25">
      <c r="A204" s="400" t="s">
        <v>215</v>
      </c>
      <c r="B204" s="395"/>
      <c r="C204" s="395"/>
      <c r="D204" s="395"/>
      <c r="E204" s="395"/>
      <c r="F204" s="395"/>
      <c r="G204" s="395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  <c r="U204" s="395"/>
      <c r="V204" s="395"/>
      <c r="W204" s="395"/>
      <c r="X204" s="395"/>
      <c r="Y204" s="395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7">
        <v>4680115882874</v>
      </c>
      <c r="E205" s="393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95" t="s">
        <v>333</v>
      </c>
      <c r="P205" s="392"/>
      <c r="Q205" s="392"/>
      <c r="R205" s="392"/>
      <c r="S205" s="393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7">
        <v>4680115882874</v>
      </c>
      <c r="E206" s="393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3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7">
        <v>4680115884434</v>
      </c>
      <c r="E207" s="393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3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337</v>
      </c>
      <c r="B208" s="54" t="s">
        <v>338</v>
      </c>
      <c r="C208" s="31">
        <v>4301060375</v>
      </c>
      <c r="D208" s="397">
        <v>4680115880818</v>
      </c>
      <c r="E208" s="393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1" t="s">
        <v>339</v>
      </c>
      <c r="P208" s="392"/>
      <c r="Q208" s="392"/>
      <c r="R208" s="392"/>
      <c r="S208" s="393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340</v>
      </c>
      <c r="B209" s="54" t="s">
        <v>341</v>
      </c>
      <c r="C209" s="31">
        <v>4301060389</v>
      </c>
      <c r="D209" s="397">
        <v>4680115880801</v>
      </c>
      <c r="E209" s="393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41" t="s">
        <v>342</v>
      </c>
      <c r="P209" s="392"/>
      <c r="Q209" s="392"/>
      <c r="R209" s="392"/>
      <c r="S209" s="393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394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08" t="s">
        <v>70</v>
      </c>
      <c r="P210" s="409"/>
      <c r="Q210" s="409"/>
      <c r="R210" s="409"/>
      <c r="S210" s="409"/>
      <c r="T210" s="409"/>
      <c r="U210" s="410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hidden="1" x14ac:dyDescent="0.2">
      <c r="A211" s="395"/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6"/>
      <c r="O211" s="408" t="s">
        <v>70</v>
      </c>
      <c r="P211" s="409"/>
      <c r="Q211" s="409"/>
      <c r="R211" s="409"/>
      <c r="S211" s="409"/>
      <c r="T211" s="409"/>
      <c r="U211" s="410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hidden="1" customHeight="1" x14ac:dyDescent="0.25">
      <c r="A212" s="466" t="s">
        <v>343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9"/>
      <c r="AA212" s="379"/>
    </row>
    <row r="213" spans="1:67" ht="14.25" hidden="1" customHeight="1" x14ac:dyDescent="0.25">
      <c r="A213" s="400" t="s">
        <v>113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7">
        <v>4680115884274</v>
      </c>
      <c r="E214" s="393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3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7">
        <v>4680115884298</v>
      </c>
      <c r="E215" s="393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3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4301011733</v>
      </c>
      <c r="D216" s="397">
        <v>4680115884250</v>
      </c>
      <c r="E216" s="393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3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3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7">
        <v>4680115884281</v>
      </c>
      <c r="E217" s="393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3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7">
        <v>4680115884199</v>
      </c>
      <c r="E218" s="393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3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4301011716</v>
      </c>
      <c r="D219" s="397">
        <v>4680115884267</v>
      </c>
      <c r="E219" s="393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3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7">
        <v>4680115882973</v>
      </c>
      <c r="E220" s="393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3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idden="1" x14ac:dyDescent="0.2">
      <c r="A221" s="394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08" t="s">
        <v>70</v>
      </c>
      <c r="P221" s="409"/>
      <c r="Q221" s="409"/>
      <c r="R221" s="409"/>
      <c r="S221" s="409"/>
      <c r="T221" s="409"/>
      <c r="U221" s="410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5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6"/>
      <c r="O222" s="408" t="s">
        <v>70</v>
      </c>
      <c r="P222" s="409"/>
      <c r="Q222" s="409"/>
      <c r="R222" s="409"/>
      <c r="S222" s="409"/>
      <c r="T222" s="409"/>
      <c r="U222" s="410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hidden="1" customHeight="1" x14ac:dyDescent="0.25">
      <c r="A223" s="400" t="s">
        <v>61</v>
      </c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  <c r="X223" s="395"/>
      <c r="Y223" s="395"/>
      <c r="Z223" s="378"/>
      <c r="AA223" s="378"/>
    </row>
    <row r="224" spans="1:67" ht="27" hidden="1" customHeight="1" x14ac:dyDescent="0.25">
      <c r="A224" s="54" t="s">
        <v>358</v>
      </c>
      <c r="B224" s="54" t="s">
        <v>359</v>
      </c>
      <c r="C224" s="31">
        <v>4301031305</v>
      </c>
      <c r="D224" s="397">
        <v>4607091389845</v>
      </c>
      <c r="E224" s="393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3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7">
        <v>4680115882881</v>
      </c>
      <c r="E225" s="393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3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08" t="s">
        <v>70</v>
      </c>
      <c r="P226" s="409"/>
      <c r="Q226" s="409"/>
      <c r="R226" s="409"/>
      <c r="S226" s="409"/>
      <c r="T226" s="409"/>
      <c r="U226" s="410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hidden="1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6"/>
      <c r="O227" s="408" t="s">
        <v>70</v>
      </c>
      <c r="P227" s="409"/>
      <c r="Q227" s="409"/>
      <c r="R227" s="409"/>
      <c r="S227" s="409"/>
      <c r="T227" s="409"/>
      <c r="U227" s="410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hidden="1" customHeight="1" x14ac:dyDescent="0.25">
      <c r="A228" s="466" t="s">
        <v>362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9"/>
      <c r="AA228" s="379"/>
    </row>
    <row r="229" spans="1:67" ht="14.25" hidden="1" customHeight="1" x14ac:dyDescent="0.25">
      <c r="A229" s="400" t="s">
        <v>113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78"/>
      <c r="AA229" s="378"/>
    </row>
    <row r="230" spans="1:67" ht="27" hidden="1" customHeight="1" x14ac:dyDescent="0.25">
      <c r="A230" s="54" t="s">
        <v>363</v>
      </c>
      <c r="B230" s="54" t="s">
        <v>364</v>
      </c>
      <c r="C230" s="31">
        <v>4301011826</v>
      </c>
      <c r="D230" s="397">
        <v>4680115884137</v>
      </c>
      <c r="E230" s="393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3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7">
        <v>4680115884137</v>
      </c>
      <c r="E231" s="393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43" t="s">
        <v>366</v>
      </c>
      <c r="P231" s="392"/>
      <c r="Q231" s="392"/>
      <c r="R231" s="392"/>
      <c r="S231" s="393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7">
        <v>4680115884236</v>
      </c>
      <c r="E232" s="393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3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4301011721</v>
      </c>
      <c r="D233" s="397">
        <v>4680115884175</v>
      </c>
      <c r="E233" s="393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3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4301011824</v>
      </c>
      <c r="D234" s="397">
        <v>4680115884144</v>
      </c>
      <c r="E234" s="393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3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7">
        <v>4680115885288</v>
      </c>
      <c r="E235" s="393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8" t="s">
        <v>375</v>
      </c>
      <c r="P235" s="392"/>
      <c r="Q235" s="392"/>
      <c r="R235" s="392"/>
      <c r="S235" s="393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7">
        <v>4680115884182</v>
      </c>
      <c r="E236" s="393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3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4301011722</v>
      </c>
      <c r="D237" s="397">
        <v>4680115884205</v>
      </c>
      <c r="E237" s="393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3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idden="1" x14ac:dyDescent="0.2">
      <c r="A238" s="394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08" t="s">
        <v>70</v>
      </c>
      <c r="P238" s="409"/>
      <c r="Q238" s="409"/>
      <c r="R238" s="409"/>
      <c r="S238" s="409"/>
      <c r="T238" s="409"/>
      <c r="U238" s="410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hidden="1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6"/>
      <c r="O239" s="408" t="s">
        <v>70</v>
      </c>
      <c r="P239" s="409"/>
      <c r="Q239" s="409"/>
      <c r="R239" s="409"/>
      <c r="S239" s="409"/>
      <c r="T239" s="409"/>
      <c r="U239" s="410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hidden="1" customHeight="1" x14ac:dyDescent="0.25">
      <c r="A240" s="466" t="s">
        <v>380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9"/>
      <c r="AA240" s="379"/>
    </row>
    <row r="241" spans="1:67" ht="14.25" hidden="1" customHeight="1" x14ac:dyDescent="0.25">
      <c r="A241" s="400" t="s">
        <v>113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97">
        <v>4680115885554</v>
      </c>
      <c r="E242" s="393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33" t="s">
        <v>383</v>
      </c>
      <c r="P242" s="392"/>
      <c r="Q242" s="392"/>
      <c r="R242" s="392"/>
      <c r="S242" s="393"/>
      <c r="T242" s="34"/>
      <c r="U242" s="34"/>
      <c r="V242" s="35" t="s">
        <v>66</v>
      </c>
      <c r="W242" s="385">
        <v>160</v>
      </c>
      <c r="X242" s="386">
        <f t="shared" ref="X242:X249" si="49">IFERROR(IF(W242="",0,CEILING((W242/$H242),1)*$H242),"")</f>
        <v>162</v>
      </c>
      <c r="Y242" s="36">
        <f>IFERROR(IF(X242=0,"",ROUNDUP(X242/H242,0)*0.02175),"")</f>
        <v>0.32624999999999998</v>
      </c>
      <c r="Z242" s="56"/>
      <c r="AA242" s="57"/>
      <c r="AE242" s="64"/>
      <c r="BB242" s="204" t="s">
        <v>1</v>
      </c>
      <c r="BL242" s="64">
        <f t="shared" ref="BL242:BL249" si="50">IFERROR(W242*I242/H242,"0")</f>
        <v>167.11111111111109</v>
      </c>
      <c r="BM242" s="64">
        <f t="shared" ref="BM242:BM249" si="51">IFERROR(X242*I242/H242,"0")</f>
        <v>169.2</v>
      </c>
      <c r="BN242" s="64">
        <f t="shared" ref="BN242:BN249" si="52">IFERROR(1/J242*(W242/H242),"0")</f>
        <v>0.26455026455026448</v>
      </c>
      <c r="BO242" s="64">
        <f t="shared" ref="BO242:BO249" si="53">IFERROR(1/J242*(X242/H242),"0")</f>
        <v>0.26785714285714279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7">
        <v>4680115885615</v>
      </c>
      <c r="E243" s="393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28" t="s">
        <v>386</v>
      </c>
      <c r="P243" s="392"/>
      <c r="Q243" s="392"/>
      <c r="R243" s="392"/>
      <c r="S243" s="393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7">
        <v>4680115885646</v>
      </c>
      <c r="E244" s="393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9" t="s">
        <v>389</v>
      </c>
      <c r="P244" s="392"/>
      <c r="Q244" s="392"/>
      <c r="R244" s="392"/>
      <c r="S244" s="393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7">
        <v>4607091386011</v>
      </c>
      <c r="E245" s="393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7">
        <v>4607091387308</v>
      </c>
      <c r="E246" s="393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7">
        <v>4607091387339</v>
      </c>
      <c r="E247" s="393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7">
        <v>4680115881938</v>
      </c>
      <c r="E248" s="393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6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7">
        <v>4607091387346</v>
      </c>
      <c r="E249" s="393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4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08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14.814814814814813</v>
      </c>
      <c r="X250" s="387">
        <f>IFERROR(X242/H242,"0")+IFERROR(X243/H243,"0")+IFERROR(X244/H244,"0")+IFERROR(X245/H245,"0")+IFERROR(X246/H246,"0")+IFERROR(X247/H247,"0")+IFERROR(X248/H248,"0")+IFERROR(X249/H249,"0")</f>
        <v>14.999999999999998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0.32624999999999998</v>
      </c>
      <c r="Z250" s="388"/>
      <c r="AA250" s="388"/>
    </row>
    <row r="251" spans="1:67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6"/>
      <c r="O251" s="408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87">
        <f>IFERROR(SUM(W242:W249),"0")</f>
        <v>160</v>
      </c>
      <c r="X251" s="387">
        <f>IFERROR(SUM(X242:X249),"0")</f>
        <v>162</v>
      </c>
      <c r="Y251" s="37"/>
      <c r="Z251" s="388"/>
      <c r="AA251" s="388"/>
    </row>
    <row r="252" spans="1:67" ht="14.25" hidden="1" customHeight="1" x14ac:dyDescent="0.25">
      <c r="A252" s="400" t="s">
        <v>61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97">
        <v>4607091387193</v>
      </c>
      <c r="E253" s="393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3"/>
      <c r="T253" s="34"/>
      <c r="U253" s="34"/>
      <c r="V253" s="35" t="s">
        <v>66</v>
      </c>
      <c r="W253" s="385">
        <v>40</v>
      </c>
      <c r="X253" s="386">
        <f>IFERROR(IF(W253="",0,CEILING((W253/$H253),1)*$H253),"")</f>
        <v>42</v>
      </c>
      <c r="Y253" s="36">
        <f>IFERROR(IF(X253=0,"",ROUNDUP(X253/H253,0)*0.00753),"")</f>
        <v>7.5300000000000006E-2</v>
      </c>
      <c r="Z253" s="56"/>
      <c r="AA253" s="57"/>
      <c r="AE253" s="64"/>
      <c r="BB253" s="212" t="s">
        <v>1</v>
      </c>
      <c r="BL253" s="64">
        <f>IFERROR(W253*I253/H253,"0")</f>
        <v>42.476190476190474</v>
      </c>
      <c r="BM253" s="64">
        <f>IFERROR(X253*I253/H253,"0")</f>
        <v>44.599999999999994</v>
      </c>
      <c r="BN253" s="64">
        <f>IFERROR(1/J253*(W253/H253),"0")</f>
        <v>6.1050061050061048E-2</v>
      </c>
      <c r="BO253" s="64">
        <f>IFERROR(1/J253*(X253/H253),"0")</f>
        <v>6.4102564102564097E-2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97">
        <v>4607091387230</v>
      </c>
      <c r="E254" s="393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3"/>
      <c r="T254" s="34"/>
      <c r="U254" s="34"/>
      <c r="V254" s="35" t="s">
        <v>66</v>
      </c>
      <c r="W254" s="385">
        <v>150</v>
      </c>
      <c r="X254" s="386">
        <f>IFERROR(IF(W254="",0,CEILING((W254/$H254),1)*$H254),"")</f>
        <v>151.20000000000002</v>
      </c>
      <c r="Y254" s="36">
        <f>IFERROR(IF(X254=0,"",ROUNDUP(X254/H254,0)*0.00753),"")</f>
        <v>0.27107999999999999</v>
      </c>
      <c r="Z254" s="56"/>
      <c r="AA254" s="57"/>
      <c r="AE254" s="64"/>
      <c r="BB254" s="213" t="s">
        <v>1</v>
      </c>
      <c r="BL254" s="64">
        <f>IFERROR(W254*I254/H254,"0")</f>
        <v>159.28571428571428</v>
      </c>
      <c r="BM254" s="64">
        <f>IFERROR(X254*I254/H254,"0")</f>
        <v>160.56</v>
      </c>
      <c r="BN254" s="64">
        <f>IFERROR(1/J254*(W254/H254),"0")</f>
        <v>0.22893772893772893</v>
      </c>
      <c r="BO254" s="64">
        <f>IFERROR(1/J254*(X254/H254),"0")</f>
        <v>0.23076923076923075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7">
        <v>4607091387285</v>
      </c>
      <c r="E255" s="393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3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94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08" t="s">
        <v>70</v>
      </c>
      <c r="P256" s="409"/>
      <c r="Q256" s="409"/>
      <c r="R256" s="409"/>
      <c r="S256" s="409"/>
      <c r="T256" s="409"/>
      <c r="U256" s="410"/>
      <c r="V256" s="37" t="s">
        <v>71</v>
      </c>
      <c r="W256" s="387">
        <f>IFERROR(W253/H253,"0")+IFERROR(W254/H254,"0")+IFERROR(W255/H255,"0")</f>
        <v>45.238095238095241</v>
      </c>
      <c r="X256" s="387">
        <f>IFERROR(X253/H253,"0")+IFERROR(X254/H254,"0")+IFERROR(X255/H255,"0")</f>
        <v>46</v>
      </c>
      <c r="Y256" s="387">
        <f>IFERROR(IF(Y253="",0,Y253),"0")+IFERROR(IF(Y254="",0,Y254),"0")+IFERROR(IF(Y255="",0,Y255),"0")</f>
        <v>0.34638000000000002</v>
      </c>
      <c r="Z256" s="388"/>
      <c r="AA256" s="388"/>
    </row>
    <row r="257" spans="1:67" x14ac:dyDescent="0.2">
      <c r="A257" s="395"/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6"/>
      <c r="O257" s="408" t="s">
        <v>70</v>
      </c>
      <c r="P257" s="409"/>
      <c r="Q257" s="409"/>
      <c r="R257" s="409"/>
      <c r="S257" s="409"/>
      <c r="T257" s="409"/>
      <c r="U257" s="410"/>
      <c r="V257" s="37" t="s">
        <v>66</v>
      </c>
      <c r="W257" s="387">
        <f>IFERROR(SUM(W253:W255),"0")</f>
        <v>190</v>
      </c>
      <c r="X257" s="387">
        <f>IFERROR(SUM(X253:X255),"0")</f>
        <v>193.20000000000002</v>
      </c>
      <c r="Y257" s="37"/>
      <c r="Z257" s="388"/>
      <c r="AA257" s="388"/>
    </row>
    <row r="258" spans="1:67" ht="14.25" hidden="1" customHeight="1" x14ac:dyDescent="0.25">
      <c r="A258" s="400" t="s">
        <v>72</v>
      </c>
      <c r="B258" s="395"/>
      <c r="C258" s="395"/>
      <c r="D258" s="395"/>
      <c r="E258" s="395"/>
      <c r="F258" s="395"/>
      <c r="G258" s="395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  <c r="U258" s="395"/>
      <c r="V258" s="395"/>
      <c r="W258" s="395"/>
      <c r="X258" s="395"/>
      <c r="Y258" s="395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97">
        <v>4607091387766</v>
      </c>
      <c r="E259" s="393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3"/>
      <c r="T259" s="34"/>
      <c r="U259" s="34"/>
      <c r="V259" s="35" t="s">
        <v>66</v>
      </c>
      <c r="W259" s="385">
        <v>750</v>
      </c>
      <c r="X259" s="386">
        <f t="shared" ref="X259:X265" si="54">IFERROR(IF(W259="",0,CEILING((W259/$H259),1)*$H259),"")</f>
        <v>756.6</v>
      </c>
      <c r="Y259" s="36">
        <f>IFERROR(IF(X259=0,"",ROUNDUP(X259/H259,0)*0.02175),"")</f>
        <v>2.10975</v>
      </c>
      <c r="Z259" s="56"/>
      <c r="AA259" s="57"/>
      <c r="AE259" s="64"/>
      <c r="BB259" s="215" t="s">
        <v>1</v>
      </c>
      <c r="BL259" s="64">
        <f t="shared" ref="BL259:BL265" si="55">IFERROR(W259*I259/H259,"0")</f>
        <v>803.65384615384619</v>
      </c>
      <c r="BM259" s="64">
        <f t="shared" ref="BM259:BM265" si="56">IFERROR(X259*I259/H259,"0")</f>
        <v>810.72600000000011</v>
      </c>
      <c r="BN259" s="64">
        <f t="shared" ref="BN259:BN265" si="57">IFERROR(1/J259*(W259/H259),"0")</f>
        <v>1.7170329670329672</v>
      </c>
      <c r="BO259" s="64">
        <f t="shared" ref="BO259:BO265" si="58">IFERROR(1/J259*(X259/H259),"0")</f>
        <v>1.732142857142857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7">
        <v>4607091387957</v>
      </c>
      <c r="E260" s="393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3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7">
        <v>4607091387964</v>
      </c>
      <c r="E261" s="393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3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7">
        <v>4680115884618</v>
      </c>
      <c r="E262" s="393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3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7">
        <v>4680115884588</v>
      </c>
      <c r="E263" s="393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3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7">
        <v>4607091387537</v>
      </c>
      <c r="E264" s="393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3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7">
        <v>4607091387513</v>
      </c>
      <c r="E265" s="393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3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4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08" t="s">
        <v>70</v>
      </c>
      <c r="P266" s="409"/>
      <c r="Q266" s="409"/>
      <c r="R266" s="409"/>
      <c r="S266" s="409"/>
      <c r="T266" s="409"/>
      <c r="U266" s="410"/>
      <c r="V266" s="37" t="s">
        <v>71</v>
      </c>
      <c r="W266" s="387">
        <f>IFERROR(W259/H259,"0")+IFERROR(W260/H260,"0")+IFERROR(W261/H261,"0")+IFERROR(W262/H262,"0")+IFERROR(W263/H263,"0")+IFERROR(W264/H264,"0")+IFERROR(W265/H265,"0")</f>
        <v>96.15384615384616</v>
      </c>
      <c r="X266" s="387">
        <f>IFERROR(X259/H259,"0")+IFERROR(X260/H260,"0")+IFERROR(X261/H261,"0")+IFERROR(X262/H262,"0")+IFERROR(X263/H263,"0")+IFERROR(X264/H264,"0")+IFERROR(X265/H265,"0")</f>
        <v>97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2.10975</v>
      </c>
      <c r="Z266" s="388"/>
      <c r="AA266" s="388"/>
    </row>
    <row r="267" spans="1:67" x14ac:dyDescent="0.2">
      <c r="A267" s="395"/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6"/>
      <c r="O267" s="408" t="s">
        <v>70</v>
      </c>
      <c r="P267" s="409"/>
      <c r="Q267" s="409"/>
      <c r="R267" s="409"/>
      <c r="S267" s="409"/>
      <c r="T267" s="409"/>
      <c r="U267" s="410"/>
      <c r="V267" s="37" t="s">
        <v>66</v>
      </c>
      <c r="W267" s="387">
        <f>IFERROR(SUM(W259:W265),"0")</f>
        <v>750</v>
      </c>
      <c r="X267" s="387">
        <f>IFERROR(SUM(X259:X265),"0")</f>
        <v>756.6</v>
      </c>
      <c r="Y267" s="37"/>
      <c r="Z267" s="388"/>
      <c r="AA267" s="388"/>
    </row>
    <row r="268" spans="1:67" ht="14.25" hidden="1" customHeight="1" x14ac:dyDescent="0.25">
      <c r="A268" s="400" t="s">
        <v>215</v>
      </c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  <c r="X268" s="395"/>
      <c r="Y268" s="395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97">
        <v>4607091380880</v>
      </c>
      <c r="E269" s="393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9" t="s">
        <v>422</v>
      </c>
      <c r="P269" s="392"/>
      <c r="Q269" s="392"/>
      <c r="R269" s="392"/>
      <c r="S269" s="393"/>
      <c r="T269" s="34"/>
      <c r="U269" s="34"/>
      <c r="V269" s="35" t="s">
        <v>66</v>
      </c>
      <c r="W269" s="385">
        <v>8</v>
      </c>
      <c r="X269" s="386">
        <f>IFERROR(IF(W269="",0,CEILING((W269/$H269),1)*$H269),"")</f>
        <v>8.4</v>
      </c>
      <c r="Y269" s="36">
        <f>IFERROR(IF(X269=0,"",ROUNDUP(X269/H269,0)*0.02175),"")</f>
        <v>2.1749999999999999E-2</v>
      </c>
      <c r="Z269" s="56"/>
      <c r="AA269" s="57"/>
      <c r="AE269" s="64"/>
      <c r="BB269" s="222" t="s">
        <v>1</v>
      </c>
      <c r="BL269" s="64">
        <f>IFERROR(W269*I269/H269,"0")</f>
        <v>8.5371428571428574</v>
      </c>
      <c r="BM269" s="64">
        <f>IFERROR(X269*I269/H269,"0")</f>
        <v>8.9640000000000004</v>
      </c>
      <c r="BN269" s="64">
        <f>IFERROR(1/J269*(W269/H269),"0")</f>
        <v>1.7006802721088433E-2</v>
      </c>
      <c r="BO269" s="64">
        <f>IFERROR(1/J269*(X269/H269),"0")</f>
        <v>1.7857142857142856E-2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7">
        <v>4607091384482</v>
      </c>
      <c r="E270" s="393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3"/>
      <c r="T270" s="34"/>
      <c r="U270" s="34"/>
      <c r="V270" s="35" t="s">
        <v>66</v>
      </c>
      <c r="W270" s="385">
        <v>30</v>
      </c>
      <c r="X270" s="386">
        <f>IFERROR(IF(W270="",0,CEILING((W270/$H270),1)*$H270),"")</f>
        <v>31.2</v>
      </c>
      <c r="Y270" s="36">
        <f>IFERROR(IF(X270=0,"",ROUNDUP(X270/H270,0)*0.02175),"")</f>
        <v>8.6999999999999994E-2</v>
      </c>
      <c r="Z270" s="56"/>
      <c r="AA270" s="57"/>
      <c r="AE270" s="64"/>
      <c r="BB270" s="223" t="s">
        <v>1</v>
      </c>
      <c r="BL270" s="64">
        <f>IFERROR(W270*I270/H270,"0")</f>
        <v>32.169230769230772</v>
      </c>
      <c r="BM270" s="64">
        <f>IFERROR(X270*I270/H270,"0")</f>
        <v>33.456000000000003</v>
      </c>
      <c r="BN270" s="64">
        <f>IFERROR(1/J270*(W270/H270),"0")</f>
        <v>6.8681318681318673E-2</v>
      </c>
      <c r="BO270" s="64">
        <f>IFERROR(1/J270*(X270/H270),"0")</f>
        <v>7.1428571428571425E-2</v>
      </c>
    </row>
    <row r="271" spans="1:67" ht="16.5" hidden="1" customHeight="1" x14ac:dyDescent="0.25">
      <c r="A271" s="54" t="s">
        <v>425</v>
      </c>
      <c r="B271" s="54" t="s">
        <v>426</v>
      </c>
      <c r="C271" s="31">
        <v>4301060325</v>
      </c>
      <c r="D271" s="397">
        <v>4607091380897</v>
      </c>
      <c r="E271" s="393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3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4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08" t="s">
        <v>70</v>
      </c>
      <c r="P272" s="409"/>
      <c r="Q272" s="409"/>
      <c r="R272" s="409"/>
      <c r="S272" s="409"/>
      <c r="T272" s="409"/>
      <c r="U272" s="410"/>
      <c r="V272" s="37" t="s">
        <v>71</v>
      </c>
      <c r="W272" s="387">
        <f>IFERROR(W269/H269,"0")+IFERROR(W270/H270,"0")+IFERROR(W271/H271,"0")</f>
        <v>4.7985347985347984</v>
      </c>
      <c r="X272" s="387">
        <f>IFERROR(X269/H269,"0")+IFERROR(X270/H270,"0")+IFERROR(X271/H271,"0")</f>
        <v>5</v>
      </c>
      <c r="Y272" s="387">
        <f>IFERROR(IF(Y269="",0,Y269),"0")+IFERROR(IF(Y270="",0,Y270),"0")+IFERROR(IF(Y271="",0,Y271),"0")</f>
        <v>0.10874999999999999</v>
      </c>
      <c r="Z272" s="388"/>
      <c r="AA272" s="388"/>
    </row>
    <row r="273" spans="1:67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6"/>
      <c r="O273" s="408" t="s">
        <v>70</v>
      </c>
      <c r="P273" s="409"/>
      <c r="Q273" s="409"/>
      <c r="R273" s="409"/>
      <c r="S273" s="409"/>
      <c r="T273" s="409"/>
      <c r="U273" s="410"/>
      <c r="V273" s="37" t="s">
        <v>66</v>
      </c>
      <c r="W273" s="387">
        <f>IFERROR(SUM(W269:W271),"0")</f>
        <v>38</v>
      </c>
      <c r="X273" s="387">
        <f>IFERROR(SUM(X269:X271),"0")</f>
        <v>39.6</v>
      </c>
      <c r="Y273" s="37"/>
      <c r="Z273" s="388"/>
      <c r="AA273" s="388"/>
    </row>
    <row r="274" spans="1:67" ht="14.25" hidden="1" customHeight="1" x14ac:dyDescent="0.25">
      <c r="A274" s="400" t="s">
        <v>91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97">
        <v>4607091388374</v>
      </c>
      <c r="E275" s="393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5" t="s">
        <v>429</v>
      </c>
      <c r="P275" s="392"/>
      <c r="Q275" s="392"/>
      <c r="R275" s="392"/>
      <c r="S275" s="393"/>
      <c r="T275" s="34"/>
      <c r="U275" s="34"/>
      <c r="V275" s="35" t="s">
        <v>66</v>
      </c>
      <c r="W275" s="385">
        <v>5</v>
      </c>
      <c r="X275" s="386">
        <f>IFERROR(IF(W275="",0,CEILING((W275/$H275),1)*$H275),"")</f>
        <v>6.08</v>
      </c>
      <c r="Y275" s="36">
        <f>IFERROR(IF(X275=0,"",ROUNDUP(X275/H275,0)*0.00753),"")</f>
        <v>1.506E-2</v>
      </c>
      <c r="Z275" s="56"/>
      <c r="AA275" s="57"/>
      <c r="AE275" s="64"/>
      <c r="BB275" s="225" t="s">
        <v>1</v>
      </c>
      <c r="BL275" s="64">
        <f>IFERROR(W275*I275/H275,"0")</f>
        <v>5.3947368421052628</v>
      </c>
      <c r="BM275" s="64">
        <f>IFERROR(X275*I275/H275,"0")</f>
        <v>6.56</v>
      </c>
      <c r="BN275" s="64">
        <f>IFERROR(1/J275*(W275/H275),"0")</f>
        <v>1.0543184885290147E-2</v>
      </c>
      <c r="BO275" s="64">
        <f>IFERROR(1/J275*(X275/H275),"0")</f>
        <v>1.282051282051282E-2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97">
        <v>4607091388381</v>
      </c>
      <c r="E276" s="393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1" t="s">
        <v>432</v>
      </c>
      <c r="P276" s="392"/>
      <c r="Q276" s="392"/>
      <c r="R276" s="392"/>
      <c r="S276" s="393"/>
      <c r="T276" s="34"/>
      <c r="U276" s="34"/>
      <c r="V276" s="35" t="s">
        <v>66</v>
      </c>
      <c r="W276" s="385">
        <v>12</v>
      </c>
      <c r="X276" s="386">
        <f>IFERROR(IF(W276="",0,CEILING((W276/$H276),1)*$H276),"")</f>
        <v>12.16</v>
      </c>
      <c r="Y276" s="36">
        <f>IFERROR(IF(X276=0,"",ROUNDUP(X276/H276,0)*0.00753),"")</f>
        <v>3.0120000000000001E-2</v>
      </c>
      <c r="Z276" s="56"/>
      <c r="AA276" s="57"/>
      <c r="AE276" s="64"/>
      <c r="BB276" s="226" t="s">
        <v>1</v>
      </c>
      <c r="BL276" s="64">
        <f>IFERROR(W276*I276/H276,"0")</f>
        <v>13.105263157894736</v>
      </c>
      <c r="BM276" s="64">
        <f>IFERROR(X276*I276/H276,"0")</f>
        <v>13.280000000000001</v>
      </c>
      <c r="BN276" s="64">
        <f>IFERROR(1/J276*(W276/H276),"0")</f>
        <v>2.5303643724696356E-2</v>
      </c>
      <c r="BO276" s="64">
        <f>IFERROR(1/J276*(X276/H276),"0")</f>
        <v>2.564102564102564E-2</v>
      </c>
    </row>
    <row r="277" spans="1:67" ht="27" hidden="1" customHeight="1" x14ac:dyDescent="0.25">
      <c r="A277" s="54" t="s">
        <v>433</v>
      </c>
      <c r="B277" s="54" t="s">
        <v>434</v>
      </c>
      <c r="C277" s="31">
        <v>4301030233</v>
      </c>
      <c r="D277" s="397">
        <v>4607091388404</v>
      </c>
      <c r="E277" s="393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3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4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08" t="s">
        <v>70</v>
      </c>
      <c r="P278" s="409"/>
      <c r="Q278" s="409"/>
      <c r="R278" s="409"/>
      <c r="S278" s="409"/>
      <c r="T278" s="409"/>
      <c r="U278" s="410"/>
      <c r="V278" s="37" t="s">
        <v>71</v>
      </c>
      <c r="W278" s="387">
        <f>IFERROR(W275/H275,"0")+IFERROR(W276/H276,"0")+IFERROR(W277/H277,"0")</f>
        <v>5.5921052631578947</v>
      </c>
      <c r="X278" s="387">
        <f>IFERROR(X275/H275,"0")+IFERROR(X276/H276,"0")+IFERROR(X277/H277,"0")</f>
        <v>6</v>
      </c>
      <c r="Y278" s="387">
        <f>IFERROR(IF(Y275="",0,Y275),"0")+IFERROR(IF(Y276="",0,Y276),"0")+IFERROR(IF(Y277="",0,Y277),"0")</f>
        <v>4.5179999999999998E-2</v>
      </c>
      <c r="Z278" s="388"/>
      <c r="AA278" s="388"/>
    </row>
    <row r="279" spans="1:67" x14ac:dyDescent="0.2">
      <c r="A279" s="395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6"/>
      <c r="O279" s="408" t="s">
        <v>70</v>
      </c>
      <c r="P279" s="409"/>
      <c r="Q279" s="409"/>
      <c r="R279" s="409"/>
      <c r="S279" s="409"/>
      <c r="T279" s="409"/>
      <c r="U279" s="410"/>
      <c r="V279" s="37" t="s">
        <v>66</v>
      </c>
      <c r="W279" s="387">
        <f>IFERROR(SUM(W275:W277),"0")</f>
        <v>17</v>
      </c>
      <c r="X279" s="387">
        <f>IFERROR(SUM(X275:X277),"0")</f>
        <v>18.240000000000002</v>
      </c>
      <c r="Y279" s="37"/>
      <c r="Z279" s="388"/>
      <c r="AA279" s="388"/>
    </row>
    <row r="280" spans="1:67" ht="14.25" hidden="1" customHeight="1" x14ac:dyDescent="0.25">
      <c r="A280" s="400" t="s">
        <v>435</v>
      </c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  <c r="R280" s="395"/>
      <c r="S280" s="395"/>
      <c r="T280" s="395"/>
      <c r="U280" s="395"/>
      <c r="V280" s="395"/>
      <c r="W280" s="395"/>
      <c r="X280" s="395"/>
      <c r="Y280" s="395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7">
        <v>4680115881808</v>
      </c>
      <c r="E281" s="393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3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7">
        <v>4680115881822</v>
      </c>
      <c r="E282" s="393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3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442</v>
      </c>
      <c r="B283" s="54" t="s">
        <v>443</v>
      </c>
      <c r="C283" s="31">
        <v>4301180001</v>
      </c>
      <c r="D283" s="397">
        <v>4680115880016</v>
      </c>
      <c r="E283" s="393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3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4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08" t="s">
        <v>70</v>
      </c>
      <c r="P284" s="409"/>
      <c r="Q284" s="409"/>
      <c r="R284" s="409"/>
      <c r="S284" s="409"/>
      <c r="T284" s="409"/>
      <c r="U284" s="410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hidden="1" x14ac:dyDescent="0.2">
      <c r="A285" s="395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6"/>
      <c r="O285" s="408" t="s">
        <v>70</v>
      </c>
      <c r="P285" s="409"/>
      <c r="Q285" s="409"/>
      <c r="R285" s="409"/>
      <c r="S285" s="409"/>
      <c r="T285" s="409"/>
      <c r="U285" s="410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hidden="1" customHeight="1" x14ac:dyDescent="0.25">
      <c r="A286" s="466" t="s">
        <v>444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9"/>
      <c r="AA286" s="379"/>
    </row>
    <row r="287" spans="1:67" ht="14.25" hidden="1" customHeight="1" x14ac:dyDescent="0.25">
      <c r="A287" s="400" t="s">
        <v>113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97">
        <v>4607091387421</v>
      </c>
      <c r="E288" s="393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7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3"/>
      <c r="T288" s="34"/>
      <c r="U288" s="34"/>
      <c r="V288" s="35" t="s">
        <v>66</v>
      </c>
      <c r="W288" s="385">
        <v>10</v>
      </c>
      <c r="X288" s="386">
        <f t="shared" ref="X288:X294" si="59">IFERROR(IF(W288="",0,CEILING((W288/$H288),1)*$H288),"")</f>
        <v>10.8</v>
      </c>
      <c r="Y288" s="36">
        <f>IFERROR(IF(X288=0,"",ROUNDUP(X288/H288,0)*0.02175),"")</f>
        <v>2.1749999999999999E-2</v>
      </c>
      <c r="Z288" s="56"/>
      <c r="AA288" s="57"/>
      <c r="AE288" s="64"/>
      <c r="BB288" s="231" t="s">
        <v>1</v>
      </c>
      <c r="BL288" s="64">
        <f t="shared" ref="BL288:BL294" si="60">IFERROR(W288*I288/H288,"0")</f>
        <v>10.444444444444443</v>
      </c>
      <c r="BM288" s="64">
        <f t="shared" ref="BM288:BM294" si="61">IFERROR(X288*I288/H288,"0")</f>
        <v>11.28</v>
      </c>
      <c r="BN288" s="64">
        <f t="shared" ref="BN288:BN294" si="62">IFERROR(1/J288*(W288/H288),"0")</f>
        <v>1.653439153439153E-2</v>
      </c>
      <c r="BO288" s="64">
        <f t="shared" ref="BO288:BO294" si="63">IFERROR(1/J288*(X288/H288),"0")</f>
        <v>1.7857142857142856E-2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7">
        <v>4607091387421</v>
      </c>
      <c r="E289" s="393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3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7">
        <v>4607091387452</v>
      </c>
      <c r="E290" s="393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3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7">
        <v>4607091387452</v>
      </c>
      <c r="E291" s="393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3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7">
        <v>4607091385984</v>
      </c>
      <c r="E292" s="393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3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7">
        <v>4607091387438</v>
      </c>
      <c r="E293" s="393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3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7">
        <v>4607091387469</v>
      </c>
      <c r="E294" s="393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3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4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08" t="s">
        <v>70</v>
      </c>
      <c r="P295" s="409"/>
      <c r="Q295" s="409"/>
      <c r="R295" s="409"/>
      <c r="S295" s="409"/>
      <c r="T295" s="409"/>
      <c r="U295" s="410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0.92592592592592582</v>
      </c>
      <c r="X295" s="387">
        <f>IFERROR(X288/H288,"0")+IFERROR(X289/H289,"0")+IFERROR(X290/H290,"0")+IFERROR(X291/H291,"0")+IFERROR(X292/H292,"0")+IFERROR(X293/H293,"0")+IFERROR(X294/H294,"0")</f>
        <v>1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2.1749999999999999E-2</v>
      </c>
      <c r="Z295" s="388"/>
      <c r="AA295" s="388"/>
    </row>
    <row r="296" spans="1:67" x14ac:dyDescent="0.2">
      <c r="A296" s="395"/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6"/>
      <c r="O296" s="408" t="s">
        <v>70</v>
      </c>
      <c r="P296" s="409"/>
      <c r="Q296" s="409"/>
      <c r="R296" s="409"/>
      <c r="S296" s="409"/>
      <c r="T296" s="409"/>
      <c r="U296" s="410"/>
      <c r="V296" s="37" t="s">
        <v>66</v>
      </c>
      <c r="W296" s="387">
        <f>IFERROR(SUM(W288:W294),"0")</f>
        <v>10</v>
      </c>
      <c r="X296" s="387">
        <f>IFERROR(SUM(X288:X294),"0")</f>
        <v>10.8</v>
      </c>
      <c r="Y296" s="37"/>
      <c r="Z296" s="388"/>
      <c r="AA296" s="388"/>
    </row>
    <row r="297" spans="1:67" ht="14.25" hidden="1" customHeight="1" x14ac:dyDescent="0.25">
      <c r="A297" s="400" t="s">
        <v>61</v>
      </c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5"/>
      <c r="P297" s="395"/>
      <c r="Q297" s="395"/>
      <c r="R297" s="395"/>
      <c r="S297" s="395"/>
      <c r="T297" s="395"/>
      <c r="U297" s="395"/>
      <c r="V297" s="395"/>
      <c r="W297" s="395"/>
      <c r="X297" s="395"/>
      <c r="Y297" s="395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7">
        <v>4607091387292</v>
      </c>
      <c r="E298" s="393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3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4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08" t="s">
        <v>70</v>
      </c>
      <c r="P299" s="409"/>
      <c r="Q299" s="409"/>
      <c r="R299" s="409"/>
      <c r="S299" s="409"/>
      <c r="T299" s="409"/>
      <c r="U299" s="410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5"/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6"/>
      <c r="O300" s="408" t="s">
        <v>70</v>
      </c>
      <c r="P300" s="409"/>
      <c r="Q300" s="409"/>
      <c r="R300" s="409"/>
      <c r="S300" s="409"/>
      <c r="T300" s="409"/>
      <c r="U300" s="410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66" t="s">
        <v>459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9"/>
      <c r="AA301" s="379"/>
    </row>
    <row r="302" spans="1:67" ht="14.25" hidden="1" customHeight="1" x14ac:dyDescent="0.25">
      <c r="A302" s="400" t="s">
        <v>61</v>
      </c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5"/>
      <c r="P302" s="395"/>
      <c r="Q302" s="395"/>
      <c r="R302" s="395"/>
      <c r="S302" s="395"/>
      <c r="T302" s="395"/>
      <c r="U302" s="395"/>
      <c r="V302" s="395"/>
      <c r="W302" s="395"/>
      <c r="X302" s="395"/>
      <c r="Y302" s="395"/>
      <c r="Z302" s="378"/>
      <c r="AA302" s="378"/>
    </row>
    <row r="303" spans="1:67" ht="27" hidden="1" customHeight="1" x14ac:dyDescent="0.25">
      <c r="A303" s="54" t="s">
        <v>460</v>
      </c>
      <c r="B303" s="54" t="s">
        <v>461</v>
      </c>
      <c r="C303" s="31">
        <v>4301031066</v>
      </c>
      <c r="D303" s="397">
        <v>4607091383836</v>
      </c>
      <c r="E303" s="393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5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3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4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08" t="s">
        <v>70</v>
      </c>
      <c r="P304" s="409"/>
      <c r="Q304" s="409"/>
      <c r="R304" s="409"/>
      <c r="S304" s="409"/>
      <c r="T304" s="409"/>
      <c r="U304" s="410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hidden="1" x14ac:dyDescent="0.2">
      <c r="A305" s="395"/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6"/>
      <c r="O305" s="408" t="s">
        <v>70</v>
      </c>
      <c r="P305" s="409"/>
      <c r="Q305" s="409"/>
      <c r="R305" s="409"/>
      <c r="S305" s="409"/>
      <c r="T305" s="409"/>
      <c r="U305" s="410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hidden="1" customHeight="1" x14ac:dyDescent="0.25">
      <c r="A306" s="400" t="s">
        <v>72</v>
      </c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395"/>
      <c r="N306" s="395"/>
      <c r="O306" s="395"/>
      <c r="P306" s="395"/>
      <c r="Q306" s="395"/>
      <c r="R306" s="395"/>
      <c r="S306" s="395"/>
      <c r="T306" s="395"/>
      <c r="U306" s="395"/>
      <c r="V306" s="395"/>
      <c r="W306" s="395"/>
      <c r="X306" s="395"/>
      <c r="Y306" s="395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97">
        <v>4607091387919</v>
      </c>
      <c r="E307" s="393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3"/>
      <c r="T307" s="34"/>
      <c r="U307" s="34"/>
      <c r="V307" s="35" t="s">
        <v>66</v>
      </c>
      <c r="W307" s="385">
        <v>40</v>
      </c>
      <c r="X307" s="386">
        <f>IFERROR(IF(W307="",0,CEILING((W307/$H307),1)*$H307),"")</f>
        <v>40.5</v>
      </c>
      <c r="Y307" s="36">
        <f>IFERROR(IF(X307=0,"",ROUNDUP(X307/H307,0)*0.02175),"")</f>
        <v>0.10874999999999999</v>
      </c>
      <c r="Z307" s="56"/>
      <c r="AA307" s="57"/>
      <c r="AE307" s="64"/>
      <c r="BB307" s="240" t="s">
        <v>1</v>
      </c>
      <c r="BL307" s="64">
        <f>IFERROR(W307*I307/H307,"0")</f>
        <v>42.785185185185185</v>
      </c>
      <c r="BM307" s="64">
        <f>IFERROR(X307*I307/H307,"0")</f>
        <v>43.32</v>
      </c>
      <c r="BN307" s="64">
        <f>IFERROR(1/J307*(W307/H307),"0")</f>
        <v>8.8183421516754859E-2</v>
      </c>
      <c r="BO307" s="64">
        <f>IFERROR(1/J307*(X307/H307),"0")</f>
        <v>8.9285714285714274E-2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4301051461</v>
      </c>
      <c r="D308" s="397">
        <v>4680115883604</v>
      </c>
      <c r="E308" s="393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3"/>
      <c r="T308" s="34"/>
      <c r="U308" s="34"/>
      <c r="V308" s="35" t="s">
        <v>66</v>
      </c>
      <c r="W308" s="385">
        <v>0</v>
      </c>
      <c r="X308" s="38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t="27" hidden="1" customHeight="1" x14ac:dyDescent="0.25">
      <c r="A309" s="54" t="s">
        <v>466</v>
      </c>
      <c r="B309" s="54" t="s">
        <v>467</v>
      </c>
      <c r="C309" s="31">
        <v>4301051485</v>
      </c>
      <c r="D309" s="397">
        <v>4680115883567</v>
      </c>
      <c r="E309" s="393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3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4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08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87">
        <f>IFERROR(W307/H307,"0")+IFERROR(W308/H308,"0")+IFERROR(W309/H309,"0")</f>
        <v>4.9382716049382722</v>
      </c>
      <c r="X310" s="387">
        <f>IFERROR(X307/H307,"0")+IFERROR(X308/H308,"0")+IFERROR(X309/H309,"0")</f>
        <v>5</v>
      </c>
      <c r="Y310" s="387">
        <f>IFERROR(IF(Y307="",0,Y307),"0")+IFERROR(IF(Y308="",0,Y308),"0")+IFERROR(IF(Y309="",0,Y309),"0")</f>
        <v>0.10874999999999999</v>
      </c>
      <c r="Z310" s="388"/>
      <c r="AA310" s="388"/>
    </row>
    <row r="311" spans="1:67" x14ac:dyDescent="0.2">
      <c r="A311" s="395"/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6"/>
      <c r="O311" s="408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87">
        <f>IFERROR(SUM(W307:W309),"0")</f>
        <v>40</v>
      </c>
      <c r="X311" s="387">
        <f>IFERROR(SUM(X307:X309),"0")</f>
        <v>40.5</v>
      </c>
      <c r="Y311" s="37"/>
      <c r="Z311" s="388"/>
      <c r="AA311" s="388"/>
    </row>
    <row r="312" spans="1:67" ht="14.25" hidden="1" customHeight="1" x14ac:dyDescent="0.25">
      <c r="A312" s="400" t="s">
        <v>91</v>
      </c>
      <c r="B312" s="395"/>
      <c r="C312" s="395"/>
      <c r="D312" s="395"/>
      <c r="E312" s="395"/>
      <c r="F312" s="395"/>
      <c r="G312" s="395"/>
      <c r="H312" s="395"/>
      <c r="I312" s="395"/>
      <c r="J312" s="395"/>
      <c r="K312" s="395"/>
      <c r="L312" s="395"/>
      <c r="M312" s="395"/>
      <c r="N312" s="395"/>
      <c r="O312" s="395"/>
      <c r="P312" s="395"/>
      <c r="Q312" s="395"/>
      <c r="R312" s="395"/>
      <c r="S312" s="395"/>
      <c r="T312" s="395"/>
      <c r="U312" s="395"/>
      <c r="V312" s="395"/>
      <c r="W312" s="395"/>
      <c r="X312" s="395"/>
      <c r="Y312" s="395"/>
      <c r="Z312" s="378"/>
      <c r="AA312" s="378"/>
    </row>
    <row r="313" spans="1:67" ht="27" hidden="1" customHeight="1" x14ac:dyDescent="0.25">
      <c r="A313" s="54" t="s">
        <v>468</v>
      </c>
      <c r="B313" s="54" t="s">
        <v>469</v>
      </c>
      <c r="C313" s="31">
        <v>4301032015</v>
      </c>
      <c r="D313" s="397">
        <v>4607091383102</v>
      </c>
      <c r="E313" s="393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3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idden="1" x14ac:dyDescent="0.2">
      <c r="A314" s="394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08" t="s">
        <v>70</v>
      </c>
      <c r="P314" s="409"/>
      <c r="Q314" s="409"/>
      <c r="R314" s="409"/>
      <c r="S314" s="409"/>
      <c r="T314" s="409"/>
      <c r="U314" s="410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hidden="1" x14ac:dyDescent="0.2">
      <c r="A315" s="395"/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6"/>
      <c r="O315" s="408" t="s">
        <v>70</v>
      </c>
      <c r="P315" s="409"/>
      <c r="Q315" s="409"/>
      <c r="R315" s="409"/>
      <c r="S315" s="409"/>
      <c r="T315" s="409"/>
      <c r="U315" s="410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hidden="1" customHeight="1" x14ac:dyDescent="0.2">
      <c r="A316" s="401" t="s">
        <v>470</v>
      </c>
      <c r="B316" s="402"/>
      <c r="C316" s="402"/>
      <c r="D316" s="402"/>
      <c r="E316" s="402"/>
      <c r="F316" s="402"/>
      <c r="G316" s="402"/>
      <c r="H316" s="402"/>
      <c r="I316" s="402"/>
      <c r="J316" s="402"/>
      <c r="K316" s="402"/>
      <c r="L316" s="402"/>
      <c r="M316" s="402"/>
      <c r="N316" s="402"/>
      <c r="O316" s="402"/>
      <c r="P316" s="402"/>
      <c r="Q316" s="402"/>
      <c r="R316" s="402"/>
      <c r="S316" s="402"/>
      <c r="T316" s="402"/>
      <c r="U316" s="402"/>
      <c r="V316" s="402"/>
      <c r="W316" s="402"/>
      <c r="X316" s="402"/>
      <c r="Y316" s="402"/>
      <c r="Z316" s="48"/>
      <c r="AA316" s="48"/>
    </row>
    <row r="317" spans="1:67" ht="16.5" hidden="1" customHeight="1" x14ac:dyDescent="0.25">
      <c r="A317" s="466" t="s">
        <v>471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9"/>
      <c r="AA317" s="379"/>
    </row>
    <row r="318" spans="1:67" ht="14.25" hidden="1" customHeight="1" x14ac:dyDescent="0.25">
      <c r="A318" s="400" t="s">
        <v>113</v>
      </c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5"/>
      <c r="P318" s="395"/>
      <c r="Q318" s="395"/>
      <c r="R318" s="395"/>
      <c r="S318" s="395"/>
      <c r="T318" s="395"/>
      <c r="U318" s="395"/>
      <c r="V318" s="395"/>
      <c r="W318" s="395"/>
      <c r="X318" s="395"/>
      <c r="Y318" s="395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7">
        <v>4680115884885</v>
      </c>
      <c r="E319" s="393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5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3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7">
        <v>4680115884892</v>
      </c>
      <c r="E320" s="393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3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7">
        <v>4680115884830</v>
      </c>
      <c r="E321" s="393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3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7">
        <v>4680115884830</v>
      </c>
      <c r="E322" s="393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3"/>
      <c r="T322" s="34"/>
      <c r="U322" s="34"/>
      <c r="V322" s="35" t="s">
        <v>66</v>
      </c>
      <c r="W322" s="385">
        <v>1150</v>
      </c>
      <c r="X322" s="386">
        <f t="shared" si="64"/>
        <v>1155</v>
      </c>
      <c r="Y322" s="36">
        <f>IFERROR(IF(X322=0,"",ROUNDUP(X322/H322,0)*0.02175),"")</f>
        <v>1.67475</v>
      </c>
      <c r="Z322" s="56"/>
      <c r="AA322" s="57"/>
      <c r="AE322" s="64"/>
      <c r="BB322" s="247" t="s">
        <v>1</v>
      </c>
      <c r="BL322" s="64">
        <f t="shared" si="65"/>
        <v>1186.8</v>
      </c>
      <c r="BM322" s="64">
        <f t="shared" si="66"/>
        <v>1191.96</v>
      </c>
      <c r="BN322" s="64">
        <f t="shared" si="67"/>
        <v>1.5972222222222223</v>
      </c>
      <c r="BO322" s="64">
        <f t="shared" si="68"/>
        <v>1.6041666666666665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7">
        <v>4680115884847</v>
      </c>
      <c r="E323" s="393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3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7">
        <v>4680115884847</v>
      </c>
      <c r="E324" s="393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3"/>
      <c r="T324" s="34"/>
      <c r="U324" s="34"/>
      <c r="V324" s="35" t="s">
        <v>66</v>
      </c>
      <c r="W324" s="385">
        <v>270</v>
      </c>
      <c r="X324" s="386">
        <f t="shared" si="64"/>
        <v>270</v>
      </c>
      <c r="Y324" s="36">
        <f>IFERROR(IF(X324=0,"",ROUNDUP(X324/H324,0)*0.02175),"")</f>
        <v>0.39149999999999996</v>
      </c>
      <c r="Z324" s="56"/>
      <c r="AA324" s="57"/>
      <c r="AE324" s="64"/>
      <c r="BB324" s="249" t="s">
        <v>1</v>
      </c>
      <c r="BL324" s="64">
        <f t="shared" si="65"/>
        <v>278.64000000000004</v>
      </c>
      <c r="BM324" s="64">
        <f t="shared" si="66"/>
        <v>278.64000000000004</v>
      </c>
      <c r="BN324" s="64">
        <f t="shared" si="67"/>
        <v>0.375</v>
      </c>
      <c r="BO324" s="64">
        <f t="shared" si="68"/>
        <v>0.375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7">
        <v>4680115884854</v>
      </c>
      <c r="E325" s="393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3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7">
        <v>4680115884854</v>
      </c>
      <c r="E326" s="393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3"/>
      <c r="T326" s="34"/>
      <c r="U326" s="34"/>
      <c r="V326" s="35" t="s">
        <v>66</v>
      </c>
      <c r="W326" s="385">
        <v>15</v>
      </c>
      <c r="X326" s="386">
        <f t="shared" si="64"/>
        <v>15</v>
      </c>
      <c r="Y326" s="36">
        <f>IFERROR(IF(X326=0,"",ROUNDUP(X326/H326,0)*0.02175),"")</f>
        <v>2.1749999999999999E-2</v>
      </c>
      <c r="Z326" s="56"/>
      <c r="AA326" s="57"/>
      <c r="AE326" s="64"/>
      <c r="BB326" s="251" t="s">
        <v>1</v>
      </c>
      <c r="BL326" s="64">
        <f t="shared" si="65"/>
        <v>15.48</v>
      </c>
      <c r="BM326" s="64">
        <f t="shared" si="66"/>
        <v>15.48</v>
      </c>
      <c r="BN326" s="64">
        <f t="shared" si="67"/>
        <v>2.0833333333333332E-2</v>
      </c>
      <c r="BO326" s="64">
        <f t="shared" si="68"/>
        <v>2.0833333333333332E-2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7">
        <v>4680115884908</v>
      </c>
      <c r="E327" s="393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3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4301011868</v>
      </c>
      <c r="D328" s="397">
        <v>4680115884861</v>
      </c>
      <c r="E328" s="393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3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7">
        <v>4680115884922</v>
      </c>
      <c r="E329" s="393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3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7">
        <v>4680115882638</v>
      </c>
      <c r="E330" s="393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3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4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08" t="s">
        <v>70</v>
      </c>
      <c r="P331" s="409"/>
      <c r="Q331" s="409"/>
      <c r="R331" s="409"/>
      <c r="S331" s="409"/>
      <c r="T331" s="409"/>
      <c r="U331" s="410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95.666666666666671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96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2.0880000000000001</v>
      </c>
      <c r="Z331" s="388"/>
      <c r="AA331" s="388"/>
    </row>
    <row r="332" spans="1:67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6"/>
      <c r="O332" s="408" t="s">
        <v>70</v>
      </c>
      <c r="P332" s="409"/>
      <c r="Q332" s="409"/>
      <c r="R332" s="409"/>
      <c r="S332" s="409"/>
      <c r="T332" s="409"/>
      <c r="U332" s="410"/>
      <c r="V332" s="37" t="s">
        <v>66</v>
      </c>
      <c r="W332" s="387">
        <f>IFERROR(SUM(W319:W330),"0")</f>
        <v>1435</v>
      </c>
      <c r="X332" s="387">
        <f>IFERROR(SUM(X319:X330),"0")</f>
        <v>1440</v>
      </c>
      <c r="Y332" s="37"/>
      <c r="Z332" s="388"/>
      <c r="AA332" s="388"/>
    </row>
    <row r="333" spans="1:67" ht="14.25" hidden="1" customHeight="1" x14ac:dyDescent="0.25">
      <c r="A333" s="400" t="s">
        <v>105</v>
      </c>
      <c r="B333" s="395"/>
      <c r="C333" s="395"/>
      <c r="D333" s="395"/>
      <c r="E333" s="395"/>
      <c r="F333" s="395"/>
      <c r="G333" s="395"/>
      <c r="H333" s="395"/>
      <c r="I333" s="395"/>
      <c r="J333" s="395"/>
      <c r="K333" s="395"/>
      <c r="L333" s="395"/>
      <c r="M333" s="395"/>
      <c r="N333" s="395"/>
      <c r="O333" s="395"/>
      <c r="P333" s="395"/>
      <c r="Q333" s="395"/>
      <c r="R333" s="395"/>
      <c r="S333" s="395"/>
      <c r="T333" s="395"/>
      <c r="U333" s="395"/>
      <c r="V333" s="395"/>
      <c r="W333" s="395"/>
      <c r="X333" s="395"/>
      <c r="Y333" s="395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7">
        <v>4607091383980</v>
      </c>
      <c r="E334" s="393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3"/>
      <c r="T334" s="34"/>
      <c r="U334" s="34"/>
      <c r="V334" s="35" t="s">
        <v>66</v>
      </c>
      <c r="W334" s="385">
        <v>950</v>
      </c>
      <c r="X334" s="386">
        <f>IFERROR(IF(W334="",0,CEILING((W334/$H334),1)*$H334),"")</f>
        <v>960</v>
      </c>
      <c r="Y334" s="36">
        <f>IFERROR(IF(X334=0,"",ROUNDUP(X334/H334,0)*0.02175),"")</f>
        <v>1.3919999999999999</v>
      </c>
      <c r="Z334" s="56"/>
      <c r="AA334" s="57"/>
      <c r="AE334" s="64"/>
      <c r="BB334" s="256" t="s">
        <v>1</v>
      </c>
      <c r="BL334" s="64">
        <f>IFERROR(W334*I334/H334,"0")</f>
        <v>980.4</v>
      </c>
      <c r="BM334" s="64">
        <f>IFERROR(X334*I334/H334,"0")</f>
        <v>990.72</v>
      </c>
      <c r="BN334" s="64">
        <f>IFERROR(1/J334*(W334/H334),"0")</f>
        <v>1.3194444444444444</v>
      </c>
      <c r="BO334" s="64">
        <f>IFERROR(1/J334*(X334/H334),"0")</f>
        <v>1.3333333333333333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7">
        <v>4680115883314</v>
      </c>
      <c r="E335" s="393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3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4301020179</v>
      </c>
      <c r="D336" s="397">
        <v>4607091384178</v>
      </c>
      <c r="E336" s="393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3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4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08" t="s">
        <v>70</v>
      </c>
      <c r="P337" s="409"/>
      <c r="Q337" s="409"/>
      <c r="R337" s="409"/>
      <c r="S337" s="409"/>
      <c r="T337" s="409"/>
      <c r="U337" s="410"/>
      <c r="V337" s="37" t="s">
        <v>71</v>
      </c>
      <c r="W337" s="387">
        <f>IFERROR(W334/H334,"0")+IFERROR(W335/H335,"0")+IFERROR(W336/H336,"0")</f>
        <v>63.333333333333336</v>
      </c>
      <c r="X337" s="387">
        <f>IFERROR(X334/H334,"0")+IFERROR(X335/H335,"0")+IFERROR(X336/H336,"0")</f>
        <v>64</v>
      </c>
      <c r="Y337" s="387">
        <f>IFERROR(IF(Y334="",0,Y334),"0")+IFERROR(IF(Y335="",0,Y335),"0")+IFERROR(IF(Y336="",0,Y336),"0")</f>
        <v>1.3919999999999999</v>
      </c>
      <c r="Z337" s="388"/>
      <c r="AA337" s="388"/>
    </row>
    <row r="338" spans="1:67" x14ac:dyDescent="0.2">
      <c r="A338" s="395"/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6"/>
      <c r="O338" s="408" t="s">
        <v>70</v>
      </c>
      <c r="P338" s="409"/>
      <c r="Q338" s="409"/>
      <c r="R338" s="409"/>
      <c r="S338" s="409"/>
      <c r="T338" s="409"/>
      <c r="U338" s="410"/>
      <c r="V338" s="37" t="s">
        <v>66</v>
      </c>
      <c r="W338" s="387">
        <f>IFERROR(SUM(W334:W336),"0")</f>
        <v>950</v>
      </c>
      <c r="X338" s="387">
        <f>IFERROR(SUM(X334:X336),"0")</f>
        <v>960</v>
      </c>
      <c r="Y338" s="37"/>
      <c r="Z338" s="388"/>
      <c r="AA338" s="388"/>
    </row>
    <row r="339" spans="1:67" ht="14.25" hidden="1" customHeight="1" x14ac:dyDescent="0.25">
      <c r="A339" s="400" t="s">
        <v>72</v>
      </c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5"/>
      <c r="P339" s="395"/>
      <c r="Q339" s="395"/>
      <c r="R339" s="395"/>
      <c r="S339" s="395"/>
      <c r="T339" s="395"/>
      <c r="U339" s="395"/>
      <c r="V339" s="395"/>
      <c r="W339" s="395"/>
      <c r="X339" s="395"/>
      <c r="Y339" s="395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7">
        <v>4607091383928</v>
      </c>
      <c r="E340" s="393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3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7">
        <v>4607091383928</v>
      </c>
      <c r="E341" s="393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3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502</v>
      </c>
      <c r="B342" s="54" t="s">
        <v>503</v>
      </c>
      <c r="C342" s="31">
        <v>4301051636</v>
      </c>
      <c r="D342" s="397">
        <v>4607091384260</v>
      </c>
      <c r="E342" s="393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6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3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idden="1" x14ac:dyDescent="0.2">
      <c r="A343" s="394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08" t="s">
        <v>70</v>
      </c>
      <c r="P343" s="409"/>
      <c r="Q343" s="409"/>
      <c r="R343" s="409"/>
      <c r="S343" s="409"/>
      <c r="T343" s="409"/>
      <c r="U343" s="410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hidden="1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6"/>
      <c r="O344" s="408" t="s">
        <v>70</v>
      </c>
      <c r="P344" s="409"/>
      <c r="Q344" s="409"/>
      <c r="R344" s="409"/>
      <c r="S344" s="409"/>
      <c r="T344" s="409"/>
      <c r="U344" s="410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hidden="1" customHeight="1" x14ac:dyDescent="0.25">
      <c r="A345" s="400" t="s">
        <v>215</v>
      </c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  <c r="R345" s="395"/>
      <c r="S345" s="395"/>
      <c r="T345" s="395"/>
      <c r="U345" s="395"/>
      <c r="V345" s="395"/>
      <c r="W345" s="395"/>
      <c r="X345" s="395"/>
      <c r="Y345" s="395"/>
      <c r="Z345" s="378"/>
      <c r="AA345" s="378"/>
    </row>
    <row r="346" spans="1:67" ht="16.5" hidden="1" customHeight="1" x14ac:dyDescent="0.25">
      <c r="A346" s="54" t="s">
        <v>504</v>
      </c>
      <c r="B346" s="54" t="s">
        <v>505</v>
      </c>
      <c r="C346" s="31">
        <v>4301060314</v>
      </c>
      <c r="D346" s="397">
        <v>4607091384673</v>
      </c>
      <c r="E346" s="393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3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7">
        <v>4607091384673</v>
      </c>
      <c r="E347" s="393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3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idden="1" x14ac:dyDescent="0.2">
      <c r="A348" s="394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08" t="s">
        <v>70</v>
      </c>
      <c r="P348" s="409"/>
      <c r="Q348" s="409"/>
      <c r="R348" s="409"/>
      <c r="S348" s="409"/>
      <c r="T348" s="409"/>
      <c r="U348" s="410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hidden="1" x14ac:dyDescent="0.2">
      <c r="A349" s="395"/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6"/>
      <c r="O349" s="408" t="s">
        <v>70</v>
      </c>
      <c r="P349" s="409"/>
      <c r="Q349" s="409"/>
      <c r="R349" s="409"/>
      <c r="S349" s="409"/>
      <c r="T349" s="409"/>
      <c r="U349" s="410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hidden="1" customHeight="1" x14ac:dyDescent="0.25">
      <c r="A350" s="466" t="s">
        <v>507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9"/>
      <c r="AA350" s="379"/>
    </row>
    <row r="351" spans="1:67" ht="14.25" hidden="1" customHeight="1" x14ac:dyDescent="0.25">
      <c r="A351" s="400" t="s">
        <v>113</v>
      </c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  <c r="R351" s="395"/>
      <c r="S351" s="395"/>
      <c r="T351" s="395"/>
      <c r="U351" s="395"/>
      <c r="V351" s="395"/>
      <c r="W351" s="395"/>
      <c r="X351" s="395"/>
      <c r="Y351" s="395"/>
      <c r="Z351" s="378"/>
      <c r="AA351" s="378"/>
    </row>
    <row r="352" spans="1:67" ht="37.5" hidden="1" customHeight="1" x14ac:dyDescent="0.25">
      <c r="A352" s="54" t="s">
        <v>508</v>
      </c>
      <c r="B352" s="54" t="s">
        <v>509</v>
      </c>
      <c r="C352" s="31">
        <v>4301011324</v>
      </c>
      <c r="D352" s="397">
        <v>4607091384185</v>
      </c>
      <c r="E352" s="393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3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7">
        <v>4607091384192</v>
      </c>
      <c r="E353" s="393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3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7">
        <v>4680115881907</v>
      </c>
      <c r="E354" s="393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3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7">
        <v>4680115883925</v>
      </c>
      <c r="E355" s="393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3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394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08" t="s">
        <v>70</v>
      </c>
      <c r="P356" s="409"/>
      <c r="Q356" s="409"/>
      <c r="R356" s="409"/>
      <c r="S356" s="409"/>
      <c r="T356" s="409"/>
      <c r="U356" s="410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hidden="1" x14ac:dyDescent="0.2">
      <c r="A357" s="395"/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6"/>
      <c r="O357" s="408" t="s">
        <v>70</v>
      </c>
      <c r="P357" s="409"/>
      <c r="Q357" s="409"/>
      <c r="R357" s="409"/>
      <c r="S357" s="409"/>
      <c r="T357" s="409"/>
      <c r="U357" s="410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hidden="1" customHeight="1" x14ac:dyDescent="0.25">
      <c r="A358" s="400" t="s">
        <v>61</v>
      </c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395"/>
      <c r="P358" s="395"/>
      <c r="Q358" s="395"/>
      <c r="R358" s="395"/>
      <c r="S358" s="395"/>
      <c r="T358" s="395"/>
      <c r="U358" s="395"/>
      <c r="V358" s="395"/>
      <c r="W358" s="395"/>
      <c r="X358" s="395"/>
      <c r="Y358" s="395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4301031303</v>
      </c>
      <c r="D359" s="397">
        <v>4607091384802</v>
      </c>
      <c r="E359" s="393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3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4301031139</v>
      </c>
      <c r="D360" s="397">
        <v>4607091384802</v>
      </c>
      <c r="E360" s="393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3"/>
      <c r="T360" s="34"/>
      <c r="U360" s="34"/>
      <c r="V360" s="35" t="s">
        <v>66</v>
      </c>
      <c r="W360" s="385">
        <v>130</v>
      </c>
      <c r="X360" s="386">
        <f>IFERROR(IF(W360="",0,CEILING((W360/$H360),1)*$H360),"")</f>
        <v>131.4</v>
      </c>
      <c r="Y360" s="36">
        <f>IFERROR(IF(X360=0,"",ROUNDUP(X360/H360,0)*0.00753),"")</f>
        <v>0.22590000000000002</v>
      </c>
      <c r="Z360" s="56"/>
      <c r="AA360" s="57"/>
      <c r="AE360" s="64"/>
      <c r="BB360" s="269" t="s">
        <v>1</v>
      </c>
      <c r="BL360" s="64">
        <f>IFERROR(W360*I360/H360,"0")</f>
        <v>135.93607305936072</v>
      </c>
      <c r="BM360" s="64">
        <f>IFERROR(X360*I360/H360,"0")</f>
        <v>137.4</v>
      </c>
      <c r="BN360" s="64">
        <f>IFERROR(1/J360*(W360/H360),"0")</f>
        <v>0.19025875190258751</v>
      </c>
      <c r="BO360" s="64">
        <f>IFERROR(1/J360*(X360/H360),"0")</f>
        <v>0.19230769230769232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7">
        <v>4607091384826</v>
      </c>
      <c r="E361" s="393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3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4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08" t="s">
        <v>70</v>
      </c>
      <c r="P362" s="409"/>
      <c r="Q362" s="409"/>
      <c r="R362" s="409"/>
      <c r="S362" s="409"/>
      <c r="T362" s="409"/>
      <c r="U362" s="410"/>
      <c r="V362" s="37" t="s">
        <v>71</v>
      </c>
      <c r="W362" s="387">
        <f>IFERROR(W359/H359,"0")+IFERROR(W360/H360,"0")+IFERROR(W361/H361,"0")</f>
        <v>29.680365296803654</v>
      </c>
      <c r="X362" s="387">
        <f>IFERROR(X359/H359,"0")+IFERROR(X360/H360,"0")+IFERROR(X361/H361,"0")</f>
        <v>30.000000000000004</v>
      </c>
      <c r="Y362" s="387">
        <f>IFERROR(IF(Y359="",0,Y359),"0")+IFERROR(IF(Y360="",0,Y360),"0")+IFERROR(IF(Y361="",0,Y361),"0")</f>
        <v>0.22590000000000002</v>
      </c>
      <c r="Z362" s="388"/>
      <c r="AA362" s="388"/>
    </row>
    <row r="363" spans="1:67" x14ac:dyDescent="0.2">
      <c r="A363" s="395"/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6"/>
      <c r="O363" s="408" t="s">
        <v>70</v>
      </c>
      <c r="P363" s="409"/>
      <c r="Q363" s="409"/>
      <c r="R363" s="409"/>
      <c r="S363" s="409"/>
      <c r="T363" s="409"/>
      <c r="U363" s="410"/>
      <c r="V363" s="37" t="s">
        <v>66</v>
      </c>
      <c r="W363" s="387">
        <f>IFERROR(SUM(W359:W361),"0")</f>
        <v>130</v>
      </c>
      <c r="X363" s="387">
        <f>IFERROR(SUM(X359:X361),"0")</f>
        <v>131.4</v>
      </c>
      <c r="Y363" s="37"/>
      <c r="Z363" s="388"/>
      <c r="AA363" s="388"/>
    </row>
    <row r="364" spans="1:67" ht="14.25" hidden="1" customHeight="1" x14ac:dyDescent="0.25">
      <c r="A364" s="400" t="s">
        <v>72</v>
      </c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395"/>
      <c r="P364" s="395"/>
      <c r="Q364" s="395"/>
      <c r="R364" s="395"/>
      <c r="S364" s="395"/>
      <c r="T364" s="395"/>
      <c r="U364" s="395"/>
      <c r="V364" s="395"/>
      <c r="W364" s="395"/>
      <c r="X364" s="395"/>
      <c r="Y364" s="395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97">
        <v>4607091384246</v>
      </c>
      <c r="E365" s="393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6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3"/>
      <c r="T365" s="34"/>
      <c r="U365" s="34"/>
      <c r="V365" s="35" t="s">
        <v>66</v>
      </c>
      <c r="W365" s="385">
        <v>370</v>
      </c>
      <c r="X365" s="386">
        <f>IFERROR(IF(W365="",0,CEILING((W365/$H365),1)*$H365),"")</f>
        <v>374.4</v>
      </c>
      <c r="Y365" s="36">
        <f>IFERROR(IF(X365=0,"",ROUNDUP(X365/H365,0)*0.02175),"")</f>
        <v>1.044</v>
      </c>
      <c r="Z365" s="56"/>
      <c r="AA365" s="57"/>
      <c r="AE365" s="64"/>
      <c r="BB365" s="271" t="s">
        <v>1</v>
      </c>
      <c r="BL365" s="64">
        <f>IFERROR(W365*I365/H365,"0")</f>
        <v>396.75384615384621</v>
      </c>
      <c r="BM365" s="64">
        <f>IFERROR(X365*I365/H365,"0")</f>
        <v>401.47200000000004</v>
      </c>
      <c r="BN365" s="64">
        <f>IFERROR(1/J365*(W365/H365),"0")</f>
        <v>0.84706959706959706</v>
      </c>
      <c r="BO365" s="64">
        <f>IFERROR(1/J365*(X365/H365),"0")</f>
        <v>0.8571428571428571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7">
        <v>4680115881976</v>
      </c>
      <c r="E366" s="393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3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7">
        <v>4607091384253</v>
      </c>
      <c r="E367" s="393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3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7">
        <v>4607091384253</v>
      </c>
      <c r="E368" s="393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3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7">
        <v>4680115881969</v>
      </c>
      <c r="E369" s="393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3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4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08" t="s">
        <v>70</v>
      </c>
      <c r="P370" s="409"/>
      <c r="Q370" s="409"/>
      <c r="R370" s="409"/>
      <c r="S370" s="409"/>
      <c r="T370" s="409"/>
      <c r="U370" s="410"/>
      <c r="V370" s="37" t="s">
        <v>71</v>
      </c>
      <c r="W370" s="387">
        <f>IFERROR(W365/H365,"0")+IFERROR(W366/H366,"0")+IFERROR(W367/H367,"0")+IFERROR(W368/H368,"0")+IFERROR(W369/H369,"0")</f>
        <v>47.435897435897438</v>
      </c>
      <c r="X370" s="387">
        <f>IFERROR(X365/H365,"0")+IFERROR(X366/H366,"0")+IFERROR(X367/H367,"0")+IFERROR(X368/H368,"0")+IFERROR(X369/H369,"0")</f>
        <v>48</v>
      </c>
      <c r="Y370" s="387">
        <f>IFERROR(IF(Y365="",0,Y365),"0")+IFERROR(IF(Y366="",0,Y366),"0")+IFERROR(IF(Y367="",0,Y367),"0")+IFERROR(IF(Y368="",0,Y368),"0")+IFERROR(IF(Y369="",0,Y369),"0")</f>
        <v>1.044</v>
      </c>
      <c r="Z370" s="388"/>
      <c r="AA370" s="388"/>
    </row>
    <row r="371" spans="1:67" x14ac:dyDescent="0.2">
      <c r="A371" s="395"/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6"/>
      <c r="O371" s="408" t="s">
        <v>70</v>
      </c>
      <c r="P371" s="409"/>
      <c r="Q371" s="409"/>
      <c r="R371" s="409"/>
      <c r="S371" s="409"/>
      <c r="T371" s="409"/>
      <c r="U371" s="410"/>
      <c r="V371" s="37" t="s">
        <v>66</v>
      </c>
      <c r="W371" s="387">
        <f>IFERROR(SUM(W365:W369),"0")</f>
        <v>370</v>
      </c>
      <c r="X371" s="387">
        <f>IFERROR(SUM(X365:X369),"0")</f>
        <v>374.4</v>
      </c>
      <c r="Y371" s="37"/>
      <c r="Z371" s="388"/>
      <c r="AA371" s="388"/>
    </row>
    <row r="372" spans="1:67" ht="14.25" hidden="1" customHeight="1" x14ac:dyDescent="0.25">
      <c r="A372" s="400" t="s">
        <v>215</v>
      </c>
      <c r="B372" s="395"/>
      <c r="C372" s="395"/>
      <c r="D372" s="395"/>
      <c r="E372" s="395"/>
      <c r="F372" s="395"/>
      <c r="G372" s="395"/>
      <c r="H372" s="395"/>
      <c r="I372" s="395"/>
      <c r="J372" s="395"/>
      <c r="K372" s="395"/>
      <c r="L372" s="395"/>
      <c r="M372" s="395"/>
      <c r="N372" s="395"/>
      <c r="O372" s="395"/>
      <c r="P372" s="395"/>
      <c r="Q372" s="395"/>
      <c r="R372" s="395"/>
      <c r="S372" s="395"/>
      <c r="T372" s="395"/>
      <c r="U372" s="395"/>
      <c r="V372" s="395"/>
      <c r="W372" s="395"/>
      <c r="X372" s="395"/>
      <c r="Y372" s="395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7">
        <v>4607091389357</v>
      </c>
      <c r="E373" s="393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3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7">
        <v>4607091389357</v>
      </c>
      <c r="E374" s="393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4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3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4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08" t="s">
        <v>70</v>
      </c>
      <c r="P375" s="409"/>
      <c r="Q375" s="409"/>
      <c r="R375" s="409"/>
      <c r="S375" s="409"/>
      <c r="T375" s="409"/>
      <c r="U375" s="410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5"/>
      <c r="B376" s="395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6"/>
      <c r="O376" s="408" t="s">
        <v>70</v>
      </c>
      <c r="P376" s="409"/>
      <c r="Q376" s="409"/>
      <c r="R376" s="409"/>
      <c r="S376" s="409"/>
      <c r="T376" s="409"/>
      <c r="U376" s="410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401" t="s">
        <v>533</v>
      </c>
      <c r="B377" s="402"/>
      <c r="C377" s="402"/>
      <c r="D377" s="402"/>
      <c r="E377" s="402"/>
      <c r="F377" s="402"/>
      <c r="G377" s="402"/>
      <c r="H377" s="402"/>
      <c r="I377" s="402"/>
      <c r="J377" s="402"/>
      <c r="K377" s="402"/>
      <c r="L377" s="402"/>
      <c r="M377" s="402"/>
      <c r="N377" s="402"/>
      <c r="O377" s="402"/>
      <c r="P377" s="402"/>
      <c r="Q377" s="402"/>
      <c r="R377" s="402"/>
      <c r="S377" s="402"/>
      <c r="T377" s="402"/>
      <c r="U377" s="402"/>
      <c r="V377" s="402"/>
      <c r="W377" s="402"/>
      <c r="X377" s="402"/>
      <c r="Y377" s="402"/>
      <c r="Z377" s="48"/>
      <c r="AA377" s="48"/>
    </row>
    <row r="378" spans="1:67" ht="16.5" hidden="1" customHeight="1" x14ac:dyDescent="0.25">
      <c r="A378" s="466" t="s">
        <v>534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9"/>
      <c r="AA378" s="379"/>
    </row>
    <row r="379" spans="1:67" ht="14.25" hidden="1" customHeight="1" x14ac:dyDescent="0.25">
      <c r="A379" s="400" t="s">
        <v>113</v>
      </c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395"/>
      <c r="P379" s="395"/>
      <c r="Q379" s="395"/>
      <c r="R379" s="395"/>
      <c r="S379" s="395"/>
      <c r="T379" s="395"/>
      <c r="U379" s="395"/>
      <c r="V379" s="395"/>
      <c r="W379" s="395"/>
      <c r="X379" s="395"/>
      <c r="Y379" s="395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7">
        <v>4607091389708</v>
      </c>
      <c r="E380" s="393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3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537</v>
      </c>
      <c r="B381" s="54" t="s">
        <v>538</v>
      </c>
      <c r="C381" s="31">
        <v>4301011427</v>
      </c>
      <c r="D381" s="397">
        <v>4607091389692</v>
      </c>
      <c r="E381" s="393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3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394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08" t="s">
        <v>70</v>
      </c>
      <c r="P382" s="409"/>
      <c r="Q382" s="409"/>
      <c r="R382" s="409"/>
      <c r="S382" s="409"/>
      <c r="T382" s="409"/>
      <c r="U382" s="410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hidden="1" x14ac:dyDescent="0.2">
      <c r="A383" s="395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6"/>
      <c r="O383" s="408" t="s">
        <v>70</v>
      </c>
      <c r="P383" s="409"/>
      <c r="Q383" s="409"/>
      <c r="R383" s="409"/>
      <c r="S383" s="409"/>
      <c r="T383" s="409"/>
      <c r="U383" s="410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hidden="1" customHeight="1" x14ac:dyDescent="0.25">
      <c r="A384" s="400" t="s">
        <v>61</v>
      </c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395"/>
      <c r="P384" s="395"/>
      <c r="Q384" s="395"/>
      <c r="R384" s="395"/>
      <c r="S384" s="395"/>
      <c r="T384" s="395"/>
      <c r="U384" s="395"/>
      <c r="V384" s="395"/>
      <c r="W384" s="395"/>
      <c r="X384" s="395"/>
      <c r="Y384" s="395"/>
      <c r="Z384" s="378"/>
      <c r="AA384" s="378"/>
    </row>
    <row r="385" spans="1:67" ht="27" hidden="1" customHeight="1" x14ac:dyDescent="0.25">
      <c r="A385" s="54" t="s">
        <v>539</v>
      </c>
      <c r="B385" s="54" t="s">
        <v>540</v>
      </c>
      <c r="C385" s="31">
        <v>4301031322</v>
      </c>
      <c r="D385" s="397">
        <v>4607091389753</v>
      </c>
      <c r="E385" s="393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483" t="s">
        <v>541</v>
      </c>
      <c r="P385" s="392"/>
      <c r="Q385" s="392"/>
      <c r="R385" s="392"/>
      <c r="S385" s="393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542</v>
      </c>
      <c r="C386" s="31">
        <v>4301031177</v>
      </c>
      <c r="D386" s="397">
        <v>4607091389753</v>
      </c>
      <c r="E386" s="393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3"/>
      <c r="T386" s="34"/>
      <c r="U386" s="34"/>
      <c r="V386" s="35" t="s">
        <v>66</v>
      </c>
      <c r="W386" s="385">
        <v>10</v>
      </c>
      <c r="X386" s="386">
        <f t="shared" si="69"/>
        <v>12.600000000000001</v>
      </c>
      <c r="Y386" s="36">
        <f t="shared" si="70"/>
        <v>2.2589999999999999E-2</v>
      </c>
      <c r="Z386" s="56"/>
      <c r="AA386" s="57"/>
      <c r="AE386" s="64"/>
      <c r="BB386" s="281" t="s">
        <v>1</v>
      </c>
      <c r="BL386" s="64">
        <f t="shared" si="71"/>
        <v>10.547619047619046</v>
      </c>
      <c r="BM386" s="64">
        <f t="shared" si="72"/>
        <v>13.290000000000001</v>
      </c>
      <c r="BN386" s="64">
        <f t="shared" si="73"/>
        <v>1.5262515262515262E-2</v>
      </c>
      <c r="BO386" s="64">
        <f t="shared" si="74"/>
        <v>1.9230769230769232E-2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4301031323</v>
      </c>
      <c r="D387" s="397">
        <v>4607091389760</v>
      </c>
      <c r="E387" s="393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503" t="s">
        <v>545</v>
      </c>
      <c r="P387" s="392"/>
      <c r="Q387" s="392"/>
      <c r="R387" s="392"/>
      <c r="S387" s="393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546</v>
      </c>
      <c r="C388" s="31">
        <v>4301031174</v>
      </c>
      <c r="D388" s="397">
        <v>4607091389760</v>
      </c>
      <c r="E388" s="393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7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3"/>
      <c r="T388" s="34"/>
      <c r="U388" s="34"/>
      <c r="V388" s="35" t="s">
        <v>66</v>
      </c>
      <c r="W388" s="385">
        <v>50</v>
      </c>
      <c r="X388" s="386">
        <f t="shared" si="69"/>
        <v>50.400000000000006</v>
      </c>
      <c r="Y388" s="36">
        <f t="shared" si="70"/>
        <v>9.0359999999999996E-2</v>
      </c>
      <c r="Z388" s="56"/>
      <c r="AA388" s="57"/>
      <c r="AE388" s="64"/>
      <c r="BB388" s="283" t="s">
        <v>1</v>
      </c>
      <c r="BL388" s="64">
        <f t="shared" si="71"/>
        <v>52.738095238095234</v>
      </c>
      <c r="BM388" s="64">
        <f t="shared" si="72"/>
        <v>53.160000000000004</v>
      </c>
      <c r="BN388" s="64">
        <f t="shared" si="73"/>
        <v>7.6312576312576319E-2</v>
      </c>
      <c r="BO388" s="64">
        <f t="shared" si="74"/>
        <v>7.6923076923076927E-2</v>
      </c>
    </row>
    <row r="389" spans="1:67" ht="27" customHeight="1" x14ac:dyDescent="0.25">
      <c r="A389" s="54" t="s">
        <v>547</v>
      </c>
      <c r="B389" s="54" t="s">
        <v>548</v>
      </c>
      <c r="C389" s="31">
        <v>4301031325</v>
      </c>
      <c r="D389" s="397">
        <v>4607091389746</v>
      </c>
      <c r="E389" s="393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57" t="s">
        <v>549</v>
      </c>
      <c r="P389" s="392"/>
      <c r="Q389" s="392"/>
      <c r="R389" s="392"/>
      <c r="S389" s="393"/>
      <c r="T389" s="34"/>
      <c r="U389" s="34"/>
      <c r="V389" s="35" t="s">
        <v>66</v>
      </c>
      <c r="W389" s="385">
        <v>20</v>
      </c>
      <c r="X389" s="386">
        <f t="shared" si="69"/>
        <v>21</v>
      </c>
      <c r="Y389" s="36">
        <f t="shared" si="70"/>
        <v>3.7650000000000003E-2</v>
      </c>
      <c r="Z389" s="56"/>
      <c r="AA389" s="57"/>
      <c r="AE389" s="64"/>
      <c r="BB389" s="284" t="s">
        <v>1</v>
      </c>
      <c r="BL389" s="64">
        <f t="shared" si="71"/>
        <v>21.095238095238091</v>
      </c>
      <c r="BM389" s="64">
        <f t="shared" si="72"/>
        <v>22.15</v>
      </c>
      <c r="BN389" s="64">
        <f t="shared" si="73"/>
        <v>3.0525030525030524E-2</v>
      </c>
      <c r="BO389" s="64">
        <f t="shared" si="74"/>
        <v>3.2051282051282048E-2</v>
      </c>
    </row>
    <row r="390" spans="1:67" ht="27" hidden="1" customHeight="1" x14ac:dyDescent="0.25">
      <c r="A390" s="54" t="s">
        <v>547</v>
      </c>
      <c r="B390" s="54" t="s">
        <v>550</v>
      </c>
      <c r="C390" s="31">
        <v>4301031356</v>
      </c>
      <c r="D390" s="397">
        <v>4607091389746</v>
      </c>
      <c r="E390" s="393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1" t="s">
        <v>549</v>
      </c>
      <c r="P390" s="392"/>
      <c r="Q390" s="392"/>
      <c r="R390" s="392"/>
      <c r="S390" s="393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hidden="1" customHeight="1" x14ac:dyDescent="0.25">
      <c r="A391" s="54" t="s">
        <v>551</v>
      </c>
      <c r="B391" s="54" t="s">
        <v>552</v>
      </c>
      <c r="C391" s="31">
        <v>4301031236</v>
      </c>
      <c r="D391" s="397">
        <v>4680115882928</v>
      </c>
      <c r="E391" s="393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3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7">
        <v>4680115883147</v>
      </c>
      <c r="E392" s="393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2" t="s">
        <v>555</v>
      </c>
      <c r="P392" s="392"/>
      <c r="Q392" s="392"/>
      <c r="R392" s="392"/>
      <c r="S392" s="393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7">
        <v>4680115883147</v>
      </c>
      <c r="E393" s="393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557</v>
      </c>
      <c r="B394" s="54" t="s">
        <v>558</v>
      </c>
      <c r="C394" s="31">
        <v>4301031330</v>
      </c>
      <c r="D394" s="397">
        <v>4607091384338</v>
      </c>
      <c r="E394" s="393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6" t="s">
        <v>559</v>
      </c>
      <c r="P394" s="392"/>
      <c r="Q394" s="392"/>
      <c r="R394" s="392"/>
      <c r="S394" s="393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557</v>
      </c>
      <c r="B395" s="54" t="s">
        <v>560</v>
      </c>
      <c r="C395" s="31">
        <v>4301031178</v>
      </c>
      <c r="D395" s="397">
        <v>4607091384338</v>
      </c>
      <c r="E395" s="393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3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7">
        <v>4680115883154</v>
      </c>
      <c r="E396" s="393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0" t="s">
        <v>563</v>
      </c>
      <c r="P396" s="392"/>
      <c r="Q396" s="392"/>
      <c r="R396" s="392"/>
      <c r="S396" s="393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7">
        <v>4680115883154</v>
      </c>
      <c r="E397" s="393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3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565</v>
      </c>
      <c r="B398" s="54" t="s">
        <v>566</v>
      </c>
      <c r="C398" s="31">
        <v>4301031331</v>
      </c>
      <c r="D398" s="397">
        <v>4607091389524</v>
      </c>
      <c r="E398" s="393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75" t="s">
        <v>567</v>
      </c>
      <c r="P398" s="392"/>
      <c r="Q398" s="392"/>
      <c r="R398" s="392"/>
      <c r="S398" s="393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hidden="1" customHeight="1" x14ac:dyDescent="0.25">
      <c r="A399" s="54" t="s">
        <v>565</v>
      </c>
      <c r="B399" s="54" t="s">
        <v>568</v>
      </c>
      <c r="C399" s="31">
        <v>4301031171</v>
      </c>
      <c r="D399" s="397">
        <v>4607091389524</v>
      </c>
      <c r="E399" s="393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3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4301031258</v>
      </c>
      <c r="D400" s="397">
        <v>4680115883161</v>
      </c>
      <c r="E400" s="393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3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571</v>
      </c>
      <c r="C401" s="31">
        <v>4301031337</v>
      </c>
      <c r="D401" s="397">
        <v>4680115883161</v>
      </c>
      <c r="E401" s="393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572</v>
      </c>
      <c r="P401" s="392"/>
      <c r="Q401" s="392"/>
      <c r="R401" s="392"/>
      <c r="S401" s="393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7">
        <v>4607091384345</v>
      </c>
      <c r="E402" s="393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5" t="s">
        <v>575</v>
      </c>
      <c r="P402" s="392"/>
      <c r="Q402" s="392"/>
      <c r="R402" s="392"/>
      <c r="S402" s="393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7">
        <v>4680115883178</v>
      </c>
      <c r="E403" s="393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3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578</v>
      </c>
      <c r="B404" s="54" t="s">
        <v>579</v>
      </c>
      <c r="C404" s="31">
        <v>4301031333</v>
      </c>
      <c r="D404" s="397">
        <v>4607091389531</v>
      </c>
      <c r="E404" s="393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8" t="s">
        <v>580</v>
      </c>
      <c r="P404" s="392"/>
      <c r="Q404" s="392"/>
      <c r="R404" s="392"/>
      <c r="S404" s="393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578</v>
      </c>
      <c r="B405" s="54" t="s">
        <v>581</v>
      </c>
      <c r="C405" s="31">
        <v>4301031172</v>
      </c>
      <c r="D405" s="397">
        <v>4607091389531</v>
      </c>
      <c r="E405" s="393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3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4301031255</v>
      </c>
      <c r="D406" s="397">
        <v>4680115883185</v>
      </c>
      <c r="E406" s="393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3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584</v>
      </c>
      <c r="C407" s="31">
        <v>4301031338</v>
      </c>
      <c r="D407" s="397">
        <v>4680115883185</v>
      </c>
      <c r="E407" s="393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4" t="s">
        <v>585</v>
      </c>
      <c r="P407" s="392"/>
      <c r="Q407" s="392"/>
      <c r="R407" s="392"/>
      <c r="S407" s="393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4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08" t="s">
        <v>70</v>
      </c>
      <c r="P408" s="409"/>
      <c r="Q408" s="409"/>
      <c r="R408" s="409"/>
      <c r="S408" s="409"/>
      <c r="T408" s="409"/>
      <c r="U408" s="410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19.047619047619047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20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0.15060000000000001</v>
      </c>
      <c r="Z408" s="388"/>
      <c r="AA408" s="388"/>
    </row>
    <row r="409" spans="1:67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6"/>
      <c r="O409" s="408" t="s">
        <v>70</v>
      </c>
      <c r="P409" s="409"/>
      <c r="Q409" s="409"/>
      <c r="R409" s="409"/>
      <c r="S409" s="409"/>
      <c r="T409" s="409"/>
      <c r="U409" s="410"/>
      <c r="V409" s="37" t="s">
        <v>66</v>
      </c>
      <c r="W409" s="387">
        <f>IFERROR(SUM(W385:W407),"0")</f>
        <v>80</v>
      </c>
      <c r="X409" s="387">
        <f>IFERROR(SUM(X385:X407),"0")</f>
        <v>84</v>
      </c>
      <c r="Y409" s="37"/>
      <c r="Z409" s="388"/>
      <c r="AA409" s="388"/>
    </row>
    <row r="410" spans="1:67" ht="14.25" hidden="1" customHeight="1" x14ac:dyDescent="0.25">
      <c r="A410" s="400" t="s">
        <v>72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7">
        <v>4607091389654</v>
      </c>
      <c r="E411" s="393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3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7">
        <v>4607091384352</v>
      </c>
      <c r="E412" s="393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3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4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08" t="s">
        <v>70</v>
      </c>
      <c r="P413" s="409"/>
      <c r="Q413" s="409"/>
      <c r="R413" s="409"/>
      <c r="S413" s="409"/>
      <c r="T413" s="409"/>
      <c r="U413" s="410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5"/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6"/>
      <c r="O414" s="408" t="s">
        <v>70</v>
      </c>
      <c r="P414" s="409"/>
      <c r="Q414" s="409"/>
      <c r="R414" s="409"/>
      <c r="S414" s="409"/>
      <c r="T414" s="409"/>
      <c r="U414" s="410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0" t="s">
        <v>91</v>
      </c>
      <c r="B415" s="395"/>
      <c r="C415" s="395"/>
      <c r="D415" s="395"/>
      <c r="E415" s="395"/>
      <c r="F415" s="395"/>
      <c r="G415" s="395"/>
      <c r="H415" s="395"/>
      <c r="I415" s="395"/>
      <c r="J415" s="395"/>
      <c r="K415" s="395"/>
      <c r="L415" s="395"/>
      <c r="M415" s="395"/>
      <c r="N415" s="395"/>
      <c r="O415" s="395"/>
      <c r="P415" s="395"/>
      <c r="Q415" s="395"/>
      <c r="R415" s="395"/>
      <c r="S415" s="395"/>
      <c r="T415" s="395"/>
      <c r="U415" s="395"/>
      <c r="V415" s="395"/>
      <c r="W415" s="395"/>
      <c r="X415" s="395"/>
      <c r="Y415" s="395"/>
      <c r="Z415" s="378"/>
      <c r="AA415" s="378"/>
    </row>
    <row r="416" spans="1:67" ht="27" hidden="1" customHeight="1" x14ac:dyDescent="0.25">
      <c r="A416" s="54" t="s">
        <v>590</v>
      </c>
      <c r="B416" s="54" t="s">
        <v>591</v>
      </c>
      <c r="C416" s="31">
        <v>4301032045</v>
      </c>
      <c r="D416" s="397">
        <v>4680115884335</v>
      </c>
      <c r="E416" s="393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3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4301032047</v>
      </c>
      <c r="D417" s="397">
        <v>4680115884342</v>
      </c>
      <c r="E417" s="393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3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7">
        <v>4680115884113</v>
      </c>
      <c r="E418" s="393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3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4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08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hidden="1" x14ac:dyDescent="0.2">
      <c r="A420" s="395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6"/>
      <c r="O420" s="408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hidden="1" customHeight="1" x14ac:dyDescent="0.25">
      <c r="A421" s="466" t="s">
        <v>598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9"/>
      <c r="AA421" s="379"/>
    </row>
    <row r="422" spans="1:67" ht="14.25" hidden="1" customHeight="1" x14ac:dyDescent="0.25">
      <c r="A422" s="400" t="s">
        <v>105</v>
      </c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5"/>
      <c r="P422" s="395"/>
      <c r="Q422" s="395"/>
      <c r="R422" s="395"/>
      <c r="S422" s="395"/>
      <c r="T422" s="395"/>
      <c r="U422" s="395"/>
      <c r="V422" s="395"/>
      <c r="W422" s="395"/>
      <c r="X422" s="395"/>
      <c r="Y422" s="395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97">
        <v>4607091389388</v>
      </c>
      <c r="E423" s="393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3"/>
      <c r="T423" s="34"/>
      <c r="U423" s="34"/>
      <c r="V423" s="35" t="s">
        <v>66</v>
      </c>
      <c r="W423" s="385">
        <v>30</v>
      </c>
      <c r="X423" s="386">
        <f>IFERROR(IF(W423="",0,CEILING((W423/$H423),1)*$H423),"")</f>
        <v>31.200000000000003</v>
      </c>
      <c r="Y423" s="36">
        <f>IFERROR(IF(X423=0,"",ROUNDUP(X423/H423,0)*0.01196),"")</f>
        <v>7.1760000000000004E-2</v>
      </c>
      <c r="Z423" s="56"/>
      <c r="AA423" s="57"/>
      <c r="AB423" s="52" t="s">
        <v>816</v>
      </c>
      <c r="AE423" s="64"/>
      <c r="BB423" s="308" t="s">
        <v>1</v>
      </c>
      <c r="BL423" s="64">
        <f>IFERROR(W423*I423/H423,"0")</f>
        <v>32.353846153846149</v>
      </c>
      <c r="BM423" s="64">
        <f>IFERROR(X423*I423/H423,"0")</f>
        <v>33.648000000000003</v>
      </c>
      <c r="BN423" s="64">
        <f>IFERROR(1/J423*(W423/H423),"0")</f>
        <v>5.5473372781065095E-2</v>
      </c>
      <c r="BO423" s="64">
        <f>IFERROR(1/J423*(X423/H423),"0")</f>
        <v>5.7692307692307696E-2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7">
        <v>4607091389364</v>
      </c>
      <c r="E424" s="393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28" t="s">
        <v>603</v>
      </c>
      <c r="P424" s="392"/>
      <c r="Q424" s="392"/>
      <c r="R424" s="392"/>
      <c r="S424" s="393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4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08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87">
        <f>IFERROR(W423/H423,"0")+IFERROR(W424/H424,"0")</f>
        <v>5.7692307692307692</v>
      </c>
      <c r="X425" s="387">
        <f>IFERROR(X423/H423,"0")+IFERROR(X424/H424,"0")</f>
        <v>6</v>
      </c>
      <c r="Y425" s="387">
        <f>IFERROR(IF(Y423="",0,Y423),"0")+IFERROR(IF(Y424="",0,Y424),"0")</f>
        <v>7.1760000000000004E-2</v>
      </c>
      <c r="Z425" s="388"/>
      <c r="AA425" s="388"/>
    </row>
    <row r="426" spans="1:67" x14ac:dyDescent="0.2">
      <c r="A426" s="395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6"/>
      <c r="O426" s="408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87">
        <f>IFERROR(SUM(W423:W424),"0")</f>
        <v>30</v>
      </c>
      <c r="X426" s="387">
        <f>IFERROR(SUM(X423:X424),"0")</f>
        <v>31.200000000000003</v>
      </c>
      <c r="Y426" s="37"/>
      <c r="Z426" s="388"/>
      <c r="AA426" s="388"/>
    </row>
    <row r="427" spans="1:67" ht="14.25" hidden="1" customHeight="1" x14ac:dyDescent="0.25">
      <c r="A427" s="400" t="s">
        <v>61</v>
      </c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395"/>
      <c r="P427" s="395"/>
      <c r="Q427" s="395"/>
      <c r="R427" s="395"/>
      <c r="S427" s="395"/>
      <c r="T427" s="395"/>
      <c r="U427" s="395"/>
      <c r="V427" s="395"/>
      <c r="W427" s="395"/>
      <c r="X427" s="395"/>
      <c r="Y427" s="395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4301031324</v>
      </c>
      <c r="D428" s="397">
        <v>4607091389739</v>
      </c>
      <c r="E428" s="393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536" t="s">
        <v>606</v>
      </c>
      <c r="P428" s="392"/>
      <c r="Q428" s="392"/>
      <c r="R428" s="392"/>
      <c r="S428" s="393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hidden="1" customHeight="1" x14ac:dyDescent="0.25">
      <c r="A429" s="54" t="s">
        <v>604</v>
      </c>
      <c r="B429" s="54" t="s">
        <v>607</v>
      </c>
      <c r="C429" s="31">
        <v>4301031212</v>
      </c>
      <c r="D429" s="397">
        <v>4607091389739</v>
      </c>
      <c r="E429" s="393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3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7">
        <v>4607091389425</v>
      </c>
      <c r="E430" s="393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50" t="s">
        <v>610</v>
      </c>
      <c r="P430" s="392"/>
      <c r="Q430" s="392"/>
      <c r="R430" s="392"/>
      <c r="S430" s="393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7">
        <v>4680115882911</v>
      </c>
      <c r="E431" s="393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1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3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4301031334</v>
      </c>
      <c r="D432" s="397">
        <v>4680115880771</v>
      </c>
      <c r="E432" s="393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500" t="s">
        <v>615</v>
      </c>
      <c r="P432" s="392"/>
      <c r="Q432" s="392"/>
      <c r="R432" s="392"/>
      <c r="S432" s="393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616</v>
      </c>
      <c r="C433" s="31">
        <v>4301031167</v>
      </c>
      <c r="D433" s="397">
        <v>4680115880771</v>
      </c>
      <c r="E433" s="393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3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617</v>
      </c>
      <c r="B434" s="54" t="s">
        <v>618</v>
      </c>
      <c r="C434" s="31">
        <v>4301031327</v>
      </c>
      <c r="D434" s="397">
        <v>4607091389500</v>
      </c>
      <c r="E434" s="393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42" t="s">
        <v>619</v>
      </c>
      <c r="P434" s="392"/>
      <c r="Q434" s="392"/>
      <c r="R434" s="392"/>
      <c r="S434" s="393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hidden="1" customHeight="1" x14ac:dyDescent="0.25">
      <c r="A435" s="54" t="s">
        <v>617</v>
      </c>
      <c r="B435" s="54" t="s">
        <v>620</v>
      </c>
      <c r="C435" s="31">
        <v>4301031173</v>
      </c>
      <c r="D435" s="397">
        <v>4607091389500</v>
      </c>
      <c r="E435" s="393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3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hidden="1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08" t="s">
        <v>70</v>
      </c>
      <c r="P436" s="409"/>
      <c r="Q436" s="409"/>
      <c r="R436" s="409"/>
      <c r="S436" s="409"/>
      <c r="T436" s="409"/>
      <c r="U436" s="410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0</v>
      </c>
      <c r="X436" s="387">
        <f>IFERROR(X428/H428,"0")+IFERROR(X429/H429,"0")+IFERROR(X430/H430,"0")+IFERROR(X431/H431,"0")+IFERROR(X432/H432,"0")+IFERROR(X433/H433,"0")+IFERROR(X434/H434,"0")+IFERROR(X435/H435,"0")</f>
        <v>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388"/>
      <c r="AA436" s="388"/>
    </row>
    <row r="437" spans="1:67" hidden="1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6"/>
      <c r="O437" s="408" t="s">
        <v>70</v>
      </c>
      <c r="P437" s="409"/>
      <c r="Q437" s="409"/>
      <c r="R437" s="409"/>
      <c r="S437" s="409"/>
      <c r="T437" s="409"/>
      <c r="U437" s="410"/>
      <c r="V437" s="37" t="s">
        <v>66</v>
      </c>
      <c r="W437" s="387">
        <f>IFERROR(SUM(W428:W435),"0")</f>
        <v>0</v>
      </c>
      <c r="X437" s="387">
        <f>IFERROR(SUM(X428:X435),"0")</f>
        <v>0</v>
      </c>
      <c r="Y437" s="37"/>
      <c r="Z437" s="388"/>
      <c r="AA437" s="388"/>
    </row>
    <row r="438" spans="1:67" ht="14.25" hidden="1" customHeight="1" x14ac:dyDescent="0.25">
      <c r="A438" s="400" t="s">
        <v>91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78"/>
      <c r="AA438" s="378"/>
    </row>
    <row r="439" spans="1:67" ht="27" hidden="1" customHeight="1" x14ac:dyDescent="0.25">
      <c r="A439" s="54" t="s">
        <v>621</v>
      </c>
      <c r="B439" s="54" t="s">
        <v>622</v>
      </c>
      <c r="C439" s="31">
        <v>4301032046</v>
      </c>
      <c r="D439" s="397">
        <v>4680115884359</v>
      </c>
      <c r="E439" s="393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3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7">
        <v>4680115884571</v>
      </c>
      <c r="E440" s="393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3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4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08" t="s">
        <v>70</v>
      </c>
      <c r="P441" s="409"/>
      <c r="Q441" s="409"/>
      <c r="R441" s="409"/>
      <c r="S441" s="409"/>
      <c r="T441" s="409"/>
      <c r="U441" s="410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hidden="1" x14ac:dyDescent="0.2">
      <c r="A442" s="395"/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6"/>
      <c r="O442" s="408" t="s">
        <v>70</v>
      </c>
      <c r="P442" s="409"/>
      <c r="Q442" s="409"/>
      <c r="R442" s="409"/>
      <c r="S442" s="409"/>
      <c r="T442" s="409"/>
      <c r="U442" s="410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hidden="1" customHeight="1" x14ac:dyDescent="0.25">
      <c r="A443" s="400" t="s">
        <v>100</v>
      </c>
      <c r="B443" s="395"/>
      <c r="C443" s="395"/>
      <c r="D443" s="395"/>
      <c r="E443" s="395"/>
      <c r="F443" s="395"/>
      <c r="G443" s="395"/>
      <c r="H443" s="395"/>
      <c r="I443" s="395"/>
      <c r="J443" s="395"/>
      <c r="K443" s="395"/>
      <c r="L443" s="395"/>
      <c r="M443" s="395"/>
      <c r="N443" s="395"/>
      <c r="O443" s="395"/>
      <c r="P443" s="395"/>
      <c r="Q443" s="395"/>
      <c r="R443" s="395"/>
      <c r="S443" s="395"/>
      <c r="T443" s="395"/>
      <c r="U443" s="395"/>
      <c r="V443" s="395"/>
      <c r="W443" s="395"/>
      <c r="X443" s="395"/>
      <c r="Y443" s="395"/>
      <c r="Z443" s="378"/>
      <c r="AA443" s="378"/>
    </row>
    <row r="444" spans="1:67" ht="27" hidden="1" customHeight="1" x14ac:dyDescent="0.25">
      <c r="A444" s="54" t="s">
        <v>625</v>
      </c>
      <c r="B444" s="54" t="s">
        <v>626</v>
      </c>
      <c r="C444" s="31">
        <v>4301170010</v>
      </c>
      <c r="D444" s="397">
        <v>4680115884090</v>
      </c>
      <c r="E444" s="393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3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4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08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hidden="1" x14ac:dyDescent="0.2">
      <c r="A446" s="395"/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6"/>
      <c r="O446" s="408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hidden="1" customHeight="1" x14ac:dyDescent="0.25">
      <c r="A447" s="400" t="s">
        <v>627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78"/>
      <c r="AA447" s="378"/>
    </row>
    <row r="448" spans="1:67" ht="27" hidden="1" customHeight="1" x14ac:dyDescent="0.25">
      <c r="A448" s="54" t="s">
        <v>628</v>
      </c>
      <c r="B448" s="54" t="s">
        <v>629</v>
      </c>
      <c r="C448" s="31">
        <v>4301040357</v>
      </c>
      <c r="D448" s="397">
        <v>4680115884564</v>
      </c>
      <c r="E448" s="393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3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4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08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hidden="1" x14ac:dyDescent="0.2">
      <c r="A450" s="395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6"/>
      <c r="O450" s="408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hidden="1" customHeight="1" x14ac:dyDescent="0.25">
      <c r="A451" s="466" t="s">
        <v>630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9"/>
      <c r="AA451" s="379"/>
    </row>
    <row r="452" spans="1:67" ht="14.25" hidden="1" customHeight="1" x14ac:dyDescent="0.25">
      <c r="A452" s="400" t="s">
        <v>61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78"/>
      <c r="AA452" s="378"/>
    </row>
    <row r="453" spans="1:67" ht="27" hidden="1" customHeight="1" x14ac:dyDescent="0.25">
      <c r="A453" s="54" t="s">
        <v>631</v>
      </c>
      <c r="B453" s="54" t="s">
        <v>632</v>
      </c>
      <c r="C453" s="31">
        <v>4301031294</v>
      </c>
      <c r="D453" s="397">
        <v>4680115885189</v>
      </c>
      <c r="E453" s="393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3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4301031293</v>
      </c>
      <c r="D454" s="397">
        <v>4680115885172</v>
      </c>
      <c r="E454" s="393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3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635</v>
      </c>
      <c r="B455" s="54" t="s">
        <v>636</v>
      </c>
      <c r="C455" s="31">
        <v>4301031291</v>
      </c>
      <c r="D455" s="397">
        <v>4680115885110</v>
      </c>
      <c r="E455" s="393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3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4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08" t="s">
        <v>70</v>
      </c>
      <c r="P456" s="409"/>
      <c r="Q456" s="409"/>
      <c r="R456" s="409"/>
      <c r="S456" s="409"/>
      <c r="T456" s="409"/>
      <c r="U456" s="410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hidden="1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6"/>
      <c r="O457" s="408" t="s">
        <v>70</v>
      </c>
      <c r="P457" s="409"/>
      <c r="Q457" s="409"/>
      <c r="R457" s="409"/>
      <c r="S457" s="409"/>
      <c r="T457" s="409"/>
      <c r="U457" s="410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hidden="1" customHeight="1" x14ac:dyDescent="0.25">
      <c r="A458" s="466" t="s">
        <v>637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9"/>
      <c r="AA458" s="379"/>
    </row>
    <row r="459" spans="1:67" ht="14.25" hidden="1" customHeight="1" x14ac:dyDescent="0.25">
      <c r="A459" s="400" t="s">
        <v>61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7">
        <v>4680115885738</v>
      </c>
      <c r="E460" s="393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7" t="s">
        <v>640</v>
      </c>
      <c r="P460" s="392"/>
      <c r="Q460" s="392"/>
      <c r="R460" s="392"/>
      <c r="S460" s="393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7">
        <v>4680115885103</v>
      </c>
      <c r="E461" s="393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3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4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08" t="s">
        <v>70</v>
      </c>
      <c r="P462" s="409"/>
      <c r="Q462" s="409"/>
      <c r="R462" s="409"/>
      <c r="S462" s="409"/>
      <c r="T462" s="409"/>
      <c r="U462" s="410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5"/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6"/>
      <c r="O463" s="408" t="s">
        <v>70</v>
      </c>
      <c r="P463" s="409"/>
      <c r="Q463" s="409"/>
      <c r="R463" s="409"/>
      <c r="S463" s="409"/>
      <c r="T463" s="409"/>
      <c r="U463" s="410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0" t="s">
        <v>215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7">
        <v>4680115885509</v>
      </c>
      <c r="E465" s="393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91" t="s">
        <v>645</v>
      </c>
      <c r="P465" s="392"/>
      <c r="Q465" s="392"/>
      <c r="R465" s="392"/>
      <c r="S465" s="393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4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08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6"/>
      <c r="O467" s="408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401" t="s">
        <v>646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402"/>
      <c r="Z468" s="48"/>
      <c r="AA468" s="48"/>
    </row>
    <row r="469" spans="1:67" ht="16.5" hidden="1" customHeight="1" x14ac:dyDescent="0.25">
      <c r="A469" s="466" t="s">
        <v>646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9"/>
      <c r="AA469" s="379"/>
    </row>
    <row r="470" spans="1:67" ht="14.25" hidden="1" customHeight="1" x14ac:dyDescent="0.25">
      <c r="A470" s="400" t="s">
        <v>113</v>
      </c>
      <c r="B470" s="395"/>
      <c r="C470" s="395"/>
      <c r="D470" s="395"/>
      <c r="E470" s="395"/>
      <c r="F470" s="395"/>
      <c r="G470" s="395"/>
      <c r="H470" s="395"/>
      <c r="I470" s="395"/>
      <c r="J470" s="395"/>
      <c r="K470" s="395"/>
      <c r="L470" s="395"/>
      <c r="M470" s="395"/>
      <c r="N470" s="395"/>
      <c r="O470" s="395"/>
      <c r="P470" s="395"/>
      <c r="Q470" s="395"/>
      <c r="R470" s="395"/>
      <c r="S470" s="395"/>
      <c r="T470" s="395"/>
      <c r="U470" s="395"/>
      <c r="V470" s="395"/>
      <c r="W470" s="395"/>
      <c r="X470" s="395"/>
      <c r="Y470" s="395"/>
      <c r="Z470" s="378"/>
      <c r="AA470" s="378"/>
    </row>
    <row r="471" spans="1:67" ht="27" hidden="1" customHeight="1" x14ac:dyDescent="0.25">
      <c r="A471" s="54" t="s">
        <v>647</v>
      </c>
      <c r="B471" s="54" t="s">
        <v>648</v>
      </c>
      <c r="C471" s="31">
        <v>4301011795</v>
      </c>
      <c r="D471" s="397">
        <v>4607091389067</v>
      </c>
      <c r="E471" s="393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3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7">
        <v>4607091383522</v>
      </c>
      <c r="E472" s="393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71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3"/>
      <c r="T472" s="34"/>
      <c r="U472" s="34"/>
      <c r="V472" s="35" t="s">
        <v>66</v>
      </c>
      <c r="W472" s="385">
        <v>320</v>
      </c>
      <c r="X472" s="386">
        <f t="shared" si="82"/>
        <v>322.08000000000004</v>
      </c>
      <c r="Y472" s="36">
        <f t="shared" si="83"/>
        <v>0.72955999999999999</v>
      </c>
      <c r="Z472" s="56"/>
      <c r="AA472" s="57"/>
      <c r="AB472" s="52" t="s">
        <v>816</v>
      </c>
      <c r="AE472" s="64"/>
      <c r="BB472" s="329" t="s">
        <v>1</v>
      </c>
      <c r="BL472" s="64">
        <f t="shared" si="84"/>
        <v>341.81818181818181</v>
      </c>
      <c r="BM472" s="64">
        <f t="shared" si="85"/>
        <v>344.04</v>
      </c>
      <c r="BN472" s="64">
        <f t="shared" si="86"/>
        <v>0.58275058275058278</v>
      </c>
      <c r="BO472" s="64">
        <f t="shared" si="87"/>
        <v>0.58653846153846168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4301011376</v>
      </c>
      <c r="D473" s="397">
        <v>4680115885226</v>
      </c>
      <c r="E473" s="393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3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7">
        <v>4680115885271</v>
      </c>
      <c r="E474" s="393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1" t="s">
        <v>655</v>
      </c>
      <c r="P474" s="392"/>
      <c r="Q474" s="392"/>
      <c r="R474" s="392"/>
      <c r="S474" s="393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7">
        <v>4680115884502</v>
      </c>
      <c r="E475" s="393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3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97">
        <v>4607091389104</v>
      </c>
      <c r="E476" s="393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3"/>
      <c r="T476" s="34"/>
      <c r="U476" s="34"/>
      <c r="V476" s="35" t="s">
        <v>66</v>
      </c>
      <c r="W476" s="385">
        <v>10</v>
      </c>
      <c r="X476" s="386">
        <f t="shared" si="82"/>
        <v>10.56</v>
      </c>
      <c r="Y476" s="36">
        <f t="shared" si="83"/>
        <v>2.392E-2</v>
      </c>
      <c r="Z476" s="56"/>
      <c r="AA476" s="57"/>
      <c r="AE476" s="64"/>
      <c r="BB476" s="333" t="s">
        <v>1</v>
      </c>
      <c r="BL476" s="64">
        <f t="shared" si="84"/>
        <v>10.681818181818182</v>
      </c>
      <c r="BM476" s="64">
        <f t="shared" si="85"/>
        <v>11.28</v>
      </c>
      <c r="BN476" s="64">
        <f t="shared" si="86"/>
        <v>1.8210955710955712E-2</v>
      </c>
      <c r="BO476" s="64">
        <f t="shared" si="87"/>
        <v>1.9230769230769232E-2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7">
        <v>4680115884519</v>
      </c>
      <c r="E477" s="393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3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4301011778</v>
      </c>
      <c r="D478" s="397">
        <v>4680115880603</v>
      </c>
      <c r="E478" s="393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3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7">
        <v>4680115882782</v>
      </c>
      <c r="E479" s="393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0" t="s">
        <v>666</v>
      </c>
      <c r="P479" s="392"/>
      <c r="Q479" s="392"/>
      <c r="R479" s="392"/>
      <c r="S479" s="393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7">
        <v>4607091389098</v>
      </c>
      <c r="E480" s="393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3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hidden="1" customHeight="1" x14ac:dyDescent="0.25">
      <c r="A481" s="54" t="s">
        <v>669</v>
      </c>
      <c r="B481" s="54" t="s">
        <v>670</v>
      </c>
      <c r="C481" s="31">
        <v>4301011784</v>
      </c>
      <c r="D481" s="397">
        <v>4607091389982</v>
      </c>
      <c r="E481" s="393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3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4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08" t="s">
        <v>70</v>
      </c>
      <c r="P482" s="409"/>
      <c r="Q482" s="409"/>
      <c r="R482" s="409"/>
      <c r="S482" s="409"/>
      <c r="T482" s="409"/>
      <c r="U482" s="410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62.499999999999993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63.000000000000007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0.75348000000000004</v>
      </c>
      <c r="Z482" s="388"/>
      <c r="AA482" s="388"/>
    </row>
    <row r="483" spans="1:67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6"/>
      <c r="O483" s="408" t="s">
        <v>70</v>
      </c>
      <c r="P483" s="409"/>
      <c r="Q483" s="409"/>
      <c r="R483" s="409"/>
      <c r="S483" s="409"/>
      <c r="T483" s="409"/>
      <c r="U483" s="410"/>
      <c r="V483" s="37" t="s">
        <v>66</v>
      </c>
      <c r="W483" s="387">
        <f>IFERROR(SUM(W471:W481),"0")</f>
        <v>330</v>
      </c>
      <c r="X483" s="387">
        <f>IFERROR(SUM(X471:X481),"0")</f>
        <v>332.64000000000004</v>
      </c>
      <c r="Y483" s="37"/>
      <c r="Z483" s="388"/>
      <c r="AA483" s="388"/>
    </row>
    <row r="484" spans="1:67" ht="14.25" hidden="1" customHeight="1" x14ac:dyDescent="0.25">
      <c r="A484" s="400" t="s">
        <v>105</v>
      </c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395"/>
      <c r="P484" s="395"/>
      <c r="Q484" s="395"/>
      <c r="R484" s="395"/>
      <c r="S484" s="395"/>
      <c r="T484" s="395"/>
      <c r="U484" s="395"/>
      <c r="V484" s="395"/>
      <c r="W484" s="395"/>
      <c r="X484" s="395"/>
      <c r="Y484" s="395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7">
        <v>4607091388930</v>
      </c>
      <c r="E485" s="393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3"/>
      <c r="T485" s="34"/>
      <c r="U485" s="34"/>
      <c r="V485" s="35" t="s">
        <v>66</v>
      </c>
      <c r="W485" s="385">
        <v>310</v>
      </c>
      <c r="X485" s="386">
        <f>IFERROR(IF(W485="",0,CEILING((W485/$H485),1)*$H485),"")</f>
        <v>311.52000000000004</v>
      </c>
      <c r="Y485" s="36">
        <f>IFERROR(IF(X485=0,"",ROUNDUP(X485/H485,0)*0.01196),"")</f>
        <v>0.70564000000000004</v>
      </c>
      <c r="Z485" s="56"/>
      <c r="AA485" s="57"/>
      <c r="AE485" s="64"/>
      <c r="BB485" s="339" t="s">
        <v>1</v>
      </c>
      <c r="BL485" s="64">
        <f>IFERROR(W485*I485/H485,"0")</f>
        <v>331.13636363636357</v>
      </c>
      <c r="BM485" s="64">
        <f>IFERROR(X485*I485/H485,"0")</f>
        <v>332.76</v>
      </c>
      <c r="BN485" s="64">
        <f>IFERROR(1/J485*(W485/H485),"0")</f>
        <v>0.56453962703962701</v>
      </c>
      <c r="BO485" s="64">
        <f>IFERROR(1/J485*(X485/H485),"0")</f>
        <v>0.5673076923076924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7">
        <v>4680115880054</v>
      </c>
      <c r="E486" s="393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3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4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08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87">
        <f>IFERROR(W485/H485,"0")+IFERROR(W486/H486,"0")</f>
        <v>58.712121212121211</v>
      </c>
      <c r="X487" s="387">
        <f>IFERROR(X485/H485,"0")+IFERROR(X486/H486,"0")</f>
        <v>59.000000000000007</v>
      </c>
      <c r="Y487" s="387">
        <f>IFERROR(IF(Y485="",0,Y485),"0")+IFERROR(IF(Y486="",0,Y486),"0")</f>
        <v>0.70564000000000004</v>
      </c>
      <c r="Z487" s="388"/>
      <c r="AA487" s="388"/>
    </row>
    <row r="488" spans="1:67" x14ac:dyDescent="0.2">
      <c r="A488" s="395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6"/>
      <c r="O488" s="408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87">
        <f>IFERROR(SUM(W485:W486),"0")</f>
        <v>310</v>
      </c>
      <c r="X488" s="387">
        <f>IFERROR(SUM(X485:X486),"0")</f>
        <v>311.52000000000004</v>
      </c>
      <c r="Y488" s="37"/>
      <c r="Z488" s="388"/>
      <c r="AA488" s="388"/>
    </row>
    <row r="489" spans="1:67" ht="14.25" hidden="1" customHeight="1" x14ac:dyDescent="0.25">
      <c r="A489" s="400" t="s">
        <v>61</v>
      </c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5"/>
      <c r="P489" s="395"/>
      <c r="Q489" s="395"/>
      <c r="R489" s="395"/>
      <c r="S489" s="395"/>
      <c r="T489" s="395"/>
      <c r="U489" s="395"/>
      <c r="V489" s="395"/>
      <c r="W489" s="395"/>
      <c r="X489" s="395"/>
      <c r="Y489" s="395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97">
        <v>4680115883116</v>
      </c>
      <c r="E490" s="393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3"/>
      <c r="T490" s="34"/>
      <c r="U490" s="34"/>
      <c r="V490" s="35" t="s">
        <v>66</v>
      </c>
      <c r="W490" s="385">
        <v>120</v>
      </c>
      <c r="X490" s="386">
        <f t="shared" ref="X490:X495" si="88">IFERROR(IF(W490="",0,CEILING((W490/$H490),1)*$H490),"")</f>
        <v>121.44000000000001</v>
      </c>
      <c r="Y490" s="36">
        <f>IFERROR(IF(X490=0,"",ROUNDUP(X490/H490,0)*0.01196),"")</f>
        <v>0.27507999999999999</v>
      </c>
      <c r="Z490" s="56"/>
      <c r="AA490" s="57"/>
      <c r="AE490" s="64"/>
      <c r="BB490" s="341" t="s">
        <v>1</v>
      </c>
      <c r="BL490" s="64">
        <f t="shared" ref="BL490:BL495" si="89">IFERROR(W490*I490/H490,"0")</f>
        <v>128.18181818181816</v>
      </c>
      <c r="BM490" s="64">
        <f t="shared" ref="BM490:BM495" si="90">IFERROR(X490*I490/H490,"0")</f>
        <v>129.72</v>
      </c>
      <c r="BN490" s="64">
        <f t="shared" ref="BN490:BN495" si="91">IFERROR(1/J490*(W490/H490),"0")</f>
        <v>0.21853146853146854</v>
      </c>
      <c r="BO490" s="64">
        <f t="shared" ref="BO490:BO495" si="92">IFERROR(1/J490*(X490/H490),"0")</f>
        <v>0.22115384615384617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97">
        <v>4680115883093</v>
      </c>
      <c r="E491" s="393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3"/>
      <c r="T491" s="34"/>
      <c r="U491" s="34"/>
      <c r="V491" s="35" t="s">
        <v>66</v>
      </c>
      <c r="W491" s="385">
        <v>60</v>
      </c>
      <c r="X491" s="386">
        <f t="shared" si="88"/>
        <v>63.36</v>
      </c>
      <c r="Y491" s="36">
        <f>IFERROR(IF(X491=0,"",ROUNDUP(X491/H491,0)*0.01196),"")</f>
        <v>0.14352000000000001</v>
      </c>
      <c r="Z491" s="56"/>
      <c r="AA491" s="57"/>
      <c r="AE491" s="64"/>
      <c r="BB491" s="342" t="s">
        <v>1</v>
      </c>
      <c r="BL491" s="64">
        <f t="shared" si="89"/>
        <v>64.090909090909079</v>
      </c>
      <c r="BM491" s="64">
        <f t="shared" si="90"/>
        <v>67.679999999999993</v>
      </c>
      <c r="BN491" s="64">
        <f t="shared" si="91"/>
        <v>0.10926573426573427</v>
      </c>
      <c r="BO491" s="64">
        <f t="shared" si="92"/>
        <v>0.11538461538461539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7">
        <v>4680115883109</v>
      </c>
      <c r="E492" s="393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3"/>
      <c r="T492" s="34"/>
      <c r="U492" s="34"/>
      <c r="V492" s="35" t="s">
        <v>66</v>
      </c>
      <c r="W492" s="385">
        <v>20</v>
      </c>
      <c r="X492" s="386">
        <f t="shared" si="88"/>
        <v>21.12</v>
      </c>
      <c r="Y492" s="36">
        <f>IFERROR(IF(X492=0,"",ROUNDUP(X492/H492,0)*0.01196),"")</f>
        <v>4.7840000000000001E-2</v>
      </c>
      <c r="Z492" s="56"/>
      <c r="AA492" s="57"/>
      <c r="AE492" s="64"/>
      <c r="BB492" s="343" t="s">
        <v>1</v>
      </c>
      <c r="BL492" s="64">
        <f t="shared" si="89"/>
        <v>21.363636363636363</v>
      </c>
      <c r="BM492" s="64">
        <f t="shared" si="90"/>
        <v>22.56</v>
      </c>
      <c r="BN492" s="64">
        <f t="shared" si="91"/>
        <v>3.6421911421911424E-2</v>
      </c>
      <c r="BO492" s="64">
        <f t="shared" si="92"/>
        <v>3.8461538461538464E-2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4301031249</v>
      </c>
      <c r="D493" s="397">
        <v>4680115882072</v>
      </c>
      <c r="E493" s="393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3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4301031251</v>
      </c>
      <c r="D494" s="397">
        <v>4680115882102</v>
      </c>
      <c r="E494" s="393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3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hidden="1" customHeight="1" x14ac:dyDescent="0.25">
      <c r="A495" s="54" t="s">
        <v>685</v>
      </c>
      <c r="B495" s="54" t="s">
        <v>686</v>
      </c>
      <c r="C495" s="31">
        <v>4301031253</v>
      </c>
      <c r="D495" s="397">
        <v>4680115882096</v>
      </c>
      <c r="E495" s="393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3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x14ac:dyDescent="0.2">
      <c r="A496" s="394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08" t="s">
        <v>70</v>
      </c>
      <c r="P496" s="409"/>
      <c r="Q496" s="409"/>
      <c r="R496" s="409"/>
      <c r="S496" s="409"/>
      <c r="T496" s="409"/>
      <c r="U496" s="410"/>
      <c r="V496" s="37" t="s">
        <v>71</v>
      </c>
      <c r="W496" s="387">
        <f>IFERROR(W490/H490,"0")+IFERROR(W491/H491,"0")+IFERROR(W492/H492,"0")+IFERROR(W493/H493,"0")+IFERROR(W494/H494,"0")+IFERROR(W495/H495,"0")</f>
        <v>37.878787878787882</v>
      </c>
      <c r="X496" s="387">
        <f>IFERROR(X490/H490,"0")+IFERROR(X491/H491,"0")+IFERROR(X492/H492,"0")+IFERROR(X493/H493,"0")+IFERROR(X494/H494,"0")+IFERROR(X495/H495,"0")</f>
        <v>39</v>
      </c>
      <c r="Y496" s="387">
        <f>IFERROR(IF(Y490="",0,Y490),"0")+IFERROR(IF(Y491="",0,Y491),"0")+IFERROR(IF(Y492="",0,Y492),"0")+IFERROR(IF(Y493="",0,Y493),"0")+IFERROR(IF(Y494="",0,Y494),"0")+IFERROR(IF(Y495="",0,Y495),"0")</f>
        <v>0.46643999999999997</v>
      </c>
      <c r="Z496" s="388"/>
      <c r="AA496" s="388"/>
    </row>
    <row r="497" spans="1:67" x14ac:dyDescent="0.2">
      <c r="A497" s="395"/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6"/>
      <c r="O497" s="408" t="s">
        <v>70</v>
      </c>
      <c r="P497" s="409"/>
      <c r="Q497" s="409"/>
      <c r="R497" s="409"/>
      <c r="S497" s="409"/>
      <c r="T497" s="409"/>
      <c r="U497" s="410"/>
      <c r="V497" s="37" t="s">
        <v>66</v>
      </c>
      <c r="W497" s="387">
        <f>IFERROR(SUM(W490:W495),"0")</f>
        <v>200</v>
      </c>
      <c r="X497" s="387">
        <f>IFERROR(SUM(X490:X495),"0")</f>
        <v>205.92000000000002</v>
      </c>
      <c r="Y497" s="37"/>
      <c r="Z497" s="388"/>
      <c r="AA497" s="388"/>
    </row>
    <row r="498" spans="1:67" ht="14.25" hidden="1" customHeight="1" x14ac:dyDescent="0.25">
      <c r="A498" s="400" t="s">
        <v>72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7">
        <v>4607091383409</v>
      </c>
      <c r="E499" s="393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3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7">
        <v>4607091383416</v>
      </c>
      <c r="E500" s="393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3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7">
        <v>4680115883536</v>
      </c>
      <c r="E501" s="393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3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4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08" t="s">
        <v>70</v>
      </c>
      <c r="P502" s="409"/>
      <c r="Q502" s="409"/>
      <c r="R502" s="409"/>
      <c r="S502" s="409"/>
      <c r="T502" s="409"/>
      <c r="U502" s="410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5"/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6"/>
      <c r="O503" s="408" t="s">
        <v>70</v>
      </c>
      <c r="P503" s="409"/>
      <c r="Q503" s="409"/>
      <c r="R503" s="409"/>
      <c r="S503" s="409"/>
      <c r="T503" s="409"/>
      <c r="U503" s="410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0" t="s">
        <v>215</v>
      </c>
      <c r="B504" s="395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5"/>
      <c r="O504" s="395"/>
      <c r="P504" s="395"/>
      <c r="Q504" s="395"/>
      <c r="R504" s="395"/>
      <c r="S504" s="395"/>
      <c r="T504" s="395"/>
      <c r="U504" s="395"/>
      <c r="V504" s="395"/>
      <c r="W504" s="395"/>
      <c r="X504" s="395"/>
      <c r="Y504" s="395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7">
        <v>4680115885035</v>
      </c>
      <c r="E505" s="393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3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4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08" t="s">
        <v>70</v>
      </c>
      <c r="P506" s="409"/>
      <c r="Q506" s="409"/>
      <c r="R506" s="409"/>
      <c r="S506" s="409"/>
      <c r="T506" s="409"/>
      <c r="U506" s="410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5"/>
      <c r="B507" s="395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6"/>
      <c r="O507" s="408" t="s">
        <v>70</v>
      </c>
      <c r="P507" s="409"/>
      <c r="Q507" s="409"/>
      <c r="R507" s="409"/>
      <c r="S507" s="409"/>
      <c r="T507" s="409"/>
      <c r="U507" s="410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401" t="s">
        <v>695</v>
      </c>
      <c r="B508" s="402"/>
      <c r="C508" s="402"/>
      <c r="D508" s="402"/>
      <c r="E508" s="402"/>
      <c r="F508" s="402"/>
      <c r="G508" s="402"/>
      <c r="H508" s="402"/>
      <c r="I508" s="402"/>
      <c r="J508" s="402"/>
      <c r="K508" s="402"/>
      <c r="L508" s="402"/>
      <c r="M508" s="402"/>
      <c r="N508" s="402"/>
      <c r="O508" s="402"/>
      <c r="P508" s="402"/>
      <c r="Q508" s="402"/>
      <c r="R508" s="402"/>
      <c r="S508" s="402"/>
      <c r="T508" s="402"/>
      <c r="U508" s="402"/>
      <c r="V508" s="402"/>
      <c r="W508" s="402"/>
      <c r="X508" s="402"/>
      <c r="Y508" s="402"/>
      <c r="Z508" s="48"/>
      <c r="AA508" s="48"/>
    </row>
    <row r="509" spans="1:67" ht="16.5" hidden="1" customHeight="1" x14ac:dyDescent="0.25">
      <c r="A509" s="466" t="s">
        <v>695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9"/>
      <c r="AA509" s="379"/>
    </row>
    <row r="510" spans="1:67" ht="14.25" hidden="1" customHeight="1" x14ac:dyDescent="0.25">
      <c r="A510" s="400" t="s">
        <v>113</v>
      </c>
      <c r="B510" s="395"/>
      <c r="C510" s="395"/>
      <c r="D510" s="395"/>
      <c r="E510" s="395"/>
      <c r="F510" s="395"/>
      <c r="G510" s="395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  <c r="R510" s="395"/>
      <c r="S510" s="395"/>
      <c r="T510" s="395"/>
      <c r="U510" s="395"/>
      <c r="V510" s="395"/>
      <c r="W510" s="395"/>
      <c r="X510" s="395"/>
      <c r="Y510" s="395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7">
        <v>4640242181011</v>
      </c>
      <c r="E511" s="393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66" t="s">
        <v>698</v>
      </c>
      <c r="P511" s="392"/>
      <c r="Q511" s="392"/>
      <c r="R511" s="392"/>
      <c r="S511" s="393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7">
        <v>4640242180045</v>
      </c>
      <c r="E512" s="393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4" t="s">
        <v>701</v>
      </c>
      <c r="P512" s="392"/>
      <c r="Q512" s="392"/>
      <c r="R512" s="392"/>
      <c r="S512" s="393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7">
        <v>4640242180441</v>
      </c>
      <c r="E513" s="393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4" t="s">
        <v>704</v>
      </c>
      <c r="P513" s="392"/>
      <c r="Q513" s="392"/>
      <c r="R513" s="392"/>
      <c r="S513" s="393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7">
        <v>4640242180601</v>
      </c>
      <c r="E514" s="393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3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708</v>
      </c>
      <c r="B515" s="54" t="s">
        <v>709</v>
      </c>
      <c r="C515" s="31">
        <v>4301011584</v>
      </c>
      <c r="D515" s="397">
        <v>4640242180564</v>
      </c>
      <c r="E515" s="393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2" t="s">
        <v>710</v>
      </c>
      <c r="P515" s="392"/>
      <c r="Q515" s="392"/>
      <c r="R515" s="392"/>
      <c r="S515" s="393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7">
        <v>4640242180922</v>
      </c>
      <c r="E516" s="393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36" t="s">
        <v>713</v>
      </c>
      <c r="P516" s="392"/>
      <c r="Q516" s="392"/>
      <c r="R516" s="392"/>
      <c r="S516" s="393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7">
        <v>4640242181189</v>
      </c>
      <c r="E517" s="393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42" t="s">
        <v>716</v>
      </c>
      <c r="P517" s="392"/>
      <c r="Q517" s="392"/>
      <c r="R517" s="392"/>
      <c r="S517" s="393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7">
        <v>4640242180038</v>
      </c>
      <c r="E518" s="393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84" t="s">
        <v>719</v>
      </c>
      <c r="P518" s="392"/>
      <c r="Q518" s="392"/>
      <c r="R518" s="392"/>
      <c r="S518" s="393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7">
        <v>4640242181172</v>
      </c>
      <c r="E519" s="393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79" t="s">
        <v>722</v>
      </c>
      <c r="P519" s="392"/>
      <c r="Q519" s="392"/>
      <c r="R519" s="392"/>
      <c r="S519" s="393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hidden="1" x14ac:dyDescent="0.2">
      <c r="A520" s="394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08" t="s">
        <v>70</v>
      </c>
      <c r="P520" s="409"/>
      <c r="Q520" s="409"/>
      <c r="R520" s="409"/>
      <c r="S520" s="409"/>
      <c r="T520" s="409"/>
      <c r="U520" s="410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hidden="1" x14ac:dyDescent="0.2">
      <c r="A521" s="395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6"/>
      <c r="O521" s="408" t="s">
        <v>70</v>
      </c>
      <c r="P521" s="409"/>
      <c r="Q521" s="409"/>
      <c r="R521" s="409"/>
      <c r="S521" s="409"/>
      <c r="T521" s="409"/>
      <c r="U521" s="410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hidden="1" customHeight="1" x14ac:dyDescent="0.25">
      <c r="A522" s="400" t="s">
        <v>105</v>
      </c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5"/>
      <c r="P522" s="395"/>
      <c r="Q522" s="395"/>
      <c r="R522" s="395"/>
      <c r="S522" s="395"/>
      <c r="T522" s="395"/>
      <c r="U522" s="395"/>
      <c r="V522" s="395"/>
      <c r="W522" s="395"/>
      <c r="X522" s="395"/>
      <c r="Y522" s="395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7">
        <v>4640242180526</v>
      </c>
      <c r="E523" s="393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20" t="s">
        <v>725</v>
      </c>
      <c r="P523" s="392"/>
      <c r="Q523" s="392"/>
      <c r="R523" s="392"/>
      <c r="S523" s="393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7">
        <v>4640242180519</v>
      </c>
      <c r="E524" s="393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6" t="s">
        <v>728</v>
      </c>
      <c r="P524" s="392"/>
      <c r="Q524" s="392"/>
      <c r="R524" s="392"/>
      <c r="S524" s="393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7">
        <v>4640242180090</v>
      </c>
      <c r="E525" s="393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89" t="s">
        <v>731</v>
      </c>
      <c r="P525" s="392"/>
      <c r="Q525" s="392"/>
      <c r="R525" s="392"/>
      <c r="S525" s="393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7">
        <v>4640242180090</v>
      </c>
      <c r="E526" s="393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43" t="s">
        <v>734</v>
      </c>
      <c r="P526" s="392"/>
      <c r="Q526" s="392"/>
      <c r="R526" s="392"/>
      <c r="S526" s="393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7">
        <v>4640242181363</v>
      </c>
      <c r="E527" s="393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72" t="s">
        <v>737</v>
      </c>
      <c r="P527" s="392"/>
      <c r="Q527" s="392"/>
      <c r="R527" s="392"/>
      <c r="S527" s="393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4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08" t="s">
        <v>70</v>
      </c>
      <c r="P528" s="409"/>
      <c r="Q528" s="409"/>
      <c r="R528" s="409"/>
      <c r="S528" s="409"/>
      <c r="T528" s="409"/>
      <c r="U528" s="410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5"/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6"/>
      <c r="O529" s="408" t="s">
        <v>70</v>
      </c>
      <c r="P529" s="409"/>
      <c r="Q529" s="409"/>
      <c r="R529" s="409"/>
      <c r="S529" s="409"/>
      <c r="T529" s="409"/>
      <c r="U529" s="410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0" t="s">
        <v>61</v>
      </c>
      <c r="B530" s="395"/>
      <c r="C530" s="395"/>
      <c r="D530" s="395"/>
      <c r="E530" s="395"/>
      <c r="F530" s="395"/>
      <c r="G530" s="395"/>
      <c r="H530" s="395"/>
      <c r="I530" s="395"/>
      <c r="J530" s="395"/>
      <c r="K530" s="395"/>
      <c r="L530" s="395"/>
      <c r="M530" s="395"/>
      <c r="N530" s="395"/>
      <c r="O530" s="395"/>
      <c r="P530" s="395"/>
      <c r="Q530" s="395"/>
      <c r="R530" s="395"/>
      <c r="S530" s="395"/>
      <c r="T530" s="395"/>
      <c r="U530" s="395"/>
      <c r="V530" s="395"/>
      <c r="W530" s="395"/>
      <c r="X530" s="395"/>
      <c r="Y530" s="395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7">
        <v>4640242180816</v>
      </c>
      <c r="E531" s="393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0" t="s">
        <v>740</v>
      </c>
      <c r="P531" s="392"/>
      <c r="Q531" s="392"/>
      <c r="R531" s="392"/>
      <c r="S531" s="393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7">
        <v>4640242180595</v>
      </c>
      <c r="E532" s="393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717" t="s">
        <v>743</v>
      </c>
      <c r="P532" s="392"/>
      <c r="Q532" s="392"/>
      <c r="R532" s="392"/>
      <c r="S532" s="393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7">
        <v>4640242180076</v>
      </c>
      <c r="E533" s="393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5" t="s">
        <v>746</v>
      </c>
      <c r="P533" s="392"/>
      <c r="Q533" s="392"/>
      <c r="R533" s="392"/>
      <c r="S533" s="393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7">
        <v>4640242180489</v>
      </c>
      <c r="E534" s="393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89" t="s">
        <v>749</v>
      </c>
      <c r="P534" s="392"/>
      <c r="Q534" s="392"/>
      <c r="R534" s="392"/>
      <c r="S534" s="393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4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08" t="s">
        <v>70</v>
      </c>
      <c r="P535" s="409"/>
      <c r="Q535" s="409"/>
      <c r="R535" s="409"/>
      <c r="S535" s="409"/>
      <c r="T535" s="409"/>
      <c r="U535" s="410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5"/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6"/>
      <c r="O536" s="408" t="s">
        <v>70</v>
      </c>
      <c r="P536" s="409"/>
      <c r="Q536" s="409"/>
      <c r="R536" s="409"/>
      <c r="S536" s="409"/>
      <c r="T536" s="409"/>
      <c r="U536" s="410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0" t="s">
        <v>72</v>
      </c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5"/>
      <c r="P537" s="395"/>
      <c r="Q537" s="395"/>
      <c r="R537" s="395"/>
      <c r="S537" s="395"/>
      <c r="T537" s="395"/>
      <c r="U537" s="395"/>
      <c r="V537" s="395"/>
      <c r="W537" s="395"/>
      <c r="X537" s="395"/>
      <c r="Y537" s="395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7">
        <v>4640242180533</v>
      </c>
      <c r="E538" s="393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2" t="s">
        <v>752</v>
      </c>
      <c r="P538" s="392"/>
      <c r="Q538" s="392"/>
      <c r="R538" s="392"/>
      <c r="S538" s="393"/>
      <c r="T538" s="34"/>
      <c r="U538" s="34"/>
      <c r="V538" s="35" t="s">
        <v>66</v>
      </c>
      <c r="W538" s="385">
        <v>80</v>
      </c>
      <c r="X538" s="386">
        <f>IFERROR(IF(W538="",0,CEILING((W538/$H538),1)*$H538),"")</f>
        <v>85.8</v>
      </c>
      <c r="Y538" s="36">
        <f>IFERROR(IF(X538=0,"",ROUNDUP(X538/H538,0)*0.02175),"")</f>
        <v>0.23924999999999999</v>
      </c>
      <c r="Z538" s="56"/>
      <c r="AA538" s="57"/>
      <c r="AE538" s="64"/>
      <c r="BB538" s="369" t="s">
        <v>1</v>
      </c>
      <c r="BL538" s="64">
        <f>IFERROR(W538*I538/H538,"0")</f>
        <v>85.784615384615407</v>
      </c>
      <c r="BM538" s="64">
        <f>IFERROR(X538*I538/H538,"0")</f>
        <v>92.004000000000005</v>
      </c>
      <c r="BN538" s="64">
        <f>IFERROR(1/J538*(W538/H538),"0")</f>
        <v>0.18315018315018317</v>
      </c>
      <c r="BO538" s="64">
        <f>IFERROR(1/J538*(X538/H538),"0")</f>
        <v>0.19642857142857142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7">
        <v>4640242180106</v>
      </c>
      <c r="E539" s="393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539" t="s">
        <v>755</v>
      </c>
      <c r="P539" s="392"/>
      <c r="Q539" s="392"/>
      <c r="R539" s="392"/>
      <c r="S539" s="393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7">
        <v>4640242180540</v>
      </c>
      <c r="E540" s="393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00" t="s">
        <v>758</v>
      </c>
      <c r="P540" s="392"/>
      <c r="Q540" s="392"/>
      <c r="R540" s="392"/>
      <c r="S540" s="393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4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08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87">
        <f>IFERROR(W538/H538,"0")+IFERROR(W539/H539,"0")+IFERROR(W540/H540,"0")</f>
        <v>10.256410256410257</v>
      </c>
      <c r="X541" s="387">
        <f>IFERROR(X538/H538,"0")+IFERROR(X539/H539,"0")+IFERROR(X540/H540,"0")</f>
        <v>11</v>
      </c>
      <c r="Y541" s="387">
        <f>IFERROR(IF(Y538="",0,Y538),"0")+IFERROR(IF(Y539="",0,Y539),"0")+IFERROR(IF(Y540="",0,Y540),"0")</f>
        <v>0.23924999999999999</v>
      </c>
      <c r="Z541" s="388"/>
      <c r="AA541" s="388"/>
    </row>
    <row r="542" spans="1:67" x14ac:dyDescent="0.2">
      <c r="A542" s="395"/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6"/>
      <c r="O542" s="408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87">
        <f>IFERROR(SUM(W538:W540),"0")</f>
        <v>80</v>
      </c>
      <c r="X542" s="387">
        <f>IFERROR(SUM(X538:X540),"0")</f>
        <v>85.8</v>
      </c>
      <c r="Y542" s="37"/>
      <c r="Z542" s="388"/>
      <c r="AA542" s="388"/>
    </row>
    <row r="543" spans="1:67" ht="14.25" hidden="1" customHeight="1" x14ac:dyDescent="0.25">
      <c r="A543" s="400" t="s">
        <v>215</v>
      </c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395"/>
      <c r="P543" s="395"/>
      <c r="Q543" s="395"/>
      <c r="R543" s="395"/>
      <c r="S543" s="395"/>
      <c r="T543" s="395"/>
      <c r="U543" s="395"/>
      <c r="V543" s="395"/>
      <c r="W543" s="395"/>
      <c r="X543" s="395"/>
      <c r="Y543" s="395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7">
        <v>4640242180120</v>
      </c>
      <c r="E544" s="393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88" t="s">
        <v>761</v>
      </c>
      <c r="P544" s="392"/>
      <c r="Q544" s="392"/>
      <c r="R544" s="392"/>
      <c r="S544" s="393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7">
        <v>4640242180120</v>
      </c>
      <c r="E545" s="393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3" t="s">
        <v>763</v>
      </c>
      <c r="P545" s="392"/>
      <c r="Q545" s="392"/>
      <c r="R545" s="392"/>
      <c r="S545" s="393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7">
        <v>4640242180137</v>
      </c>
      <c r="E546" s="393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6" t="s">
        <v>766</v>
      </c>
      <c r="P546" s="392"/>
      <c r="Q546" s="392"/>
      <c r="R546" s="392"/>
      <c r="S546" s="393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7">
        <v>4640242180137</v>
      </c>
      <c r="E547" s="393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88" t="s">
        <v>768</v>
      </c>
      <c r="P547" s="392"/>
      <c r="Q547" s="392"/>
      <c r="R547" s="392"/>
      <c r="S547" s="393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4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08" t="s">
        <v>70</v>
      </c>
      <c r="P548" s="409"/>
      <c r="Q548" s="409"/>
      <c r="R548" s="409"/>
      <c r="S548" s="409"/>
      <c r="T548" s="409"/>
      <c r="U548" s="410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6"/>
      <c r="O549" s="408" t="s">
        <v>70</v>
      </c>
      <c r="P549" s="409"/>
      <c r="Q549" s="409"/>
      <c r="R549" s="409"/>
      <c r="S549" s="409"/>
      <c r="T549" s="409"/>
      <c r="U549" s="410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714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8"/>
      <c r="O550" s="547" t="s">
        <v>769</v>
      </c>
      <c r="P550" s="427"/>
      <c r="Q550" s="427"/>
      <c r="R550" s="427"/>
      <c r="S550" s="427"/>
      <c r="T550" s="427"/>
      <c r="U550" s="428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5490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5567.02</v>
      </c>
      <c r="Y550" s="37"/>
      <c r="Z550" s="388"/>
      <c r="AA550" s="388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8"/>
      <c r="O551" s="547" t="s">
        <v>770</v>
      </c>
      <c r="P551" s="427"/>
      <c r="Q551" s="427"/>
      <c r="R551" s="427"/>
      <c r="S551" s="427"/>
      <c r="T551" s="427"/>
      <c r="U551" s="428"/>
      <c r="V551" s="37" t="s">
        <v>66</v>
      </c>
      <c r="W551" s="387">
        <f>IFERROR(SUM(BL22:BL547),"0")</f>
        <v>5767.3220685453571</v>
      </c>
      <c r="X551" s="387">
        <f>IFERROR(SUM(BM22:BM547),"0")</f>
        <v>5848.7059999999992</v>
      </c>
      <c r="Y551" s="37"/>
      <c r="Z551" s="388"/>
      <c r="AA551" s="388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8"/>
      <c r="O552" s="547" t="s">
        <v>771</v>
      </c>
      <c r="P552" s="427"/>
      <c r="Q552" s="427"/>
      <c r="R552" s="427"/>
      <c r="S552" s="427"/>
      <c r="T552" s="427"/>
      <c r="U552" s="428"/>
      <c r="V552" s="37" t="s">
        <v>772</v>
      </c>
      <c r="W552" s="38">
        <f>ROUNDUP(SUM(BN22:BN547),0)</f>
        <v>10</v>
      </c>
      <c r="X552" s="38">
        <f>ROUNDUP(SUM(BO22:BO547),0)</f>
        <v>10</v>
      </c>
      <c r="Y552" s="37"/>
      <c r="Z552" s="388"/>
      <c r="AA552" s="388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8"/>
      <c r="O553" s="547" t="s">
        <v>773</v>
      </c>
      <c r="P553" s="427"/>
      <c r="Q553" s="427"/>
      <c r="R553" s="427"/>
      <c r="S553" s="427"/>
      <c r="T553" s="427"/>
      <c r="U553" s="428"/>
      <c r="V553" s="37" t="s">
        <v>66</v>
      </c>
      <c r="W553" s="387">
        <f>GrossWeightTotal+PalletQtyTotal*25</f>
        <v>6017.3220685453571</v>
      </c>
      <c r="X553" s="387">
        <f>GrossWeightTotalR+PalletQtyTotalR*25</f>
        <v>6098.7059999999992</v>
      </c>
      <c r="Y553" s="37"/>
      <c r="Z553" s="388"/>
      <c r="AA553" s="388"/>
    </row>
    <row r="554" spans="1:67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8"/>
      <c r="O554" s="547" t="s">
        <v>774</v>
      </c>
      <c r="P554" s="427"/>
      <c r="Q554" s="427"/>
      <c r="R554" s="427"/>
      <c r="S554" s="427"/>
      <c r="T554" s="427"/>
      <c r="U554" s="428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641.74202569618342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652</v>
      </c>
      <c r="Y554" s="37"/>
      <c r="Z554" s="388"/>
      <c r="AA554" s="388"/>
    </row>
    <row r="555" spans="1:67" ht="14.25" hidden="1" customHeight="1" x14ac:dyDescent="0.2">
      <c r="A555" s="395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448"/>
      <c r="O555" s="547" t="s">
        <v>775</v>
      </c>
      <c r="P555" s="427"/>
      <c r="Q555" s="427"/>
      <c r="R555" s="427"/>
      <c r="S555" s="427"/>
      <c r="T555" s="427"/>
      <c r="U555" s="428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11.046110000000001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480"/>
      <c r="E557" s="480"/>
      <c r="F557" s="481"/>
      <c r="G557" s="389" t="s">
        <v>235</v>
      </c>
      <c r="H557" s="480"/>
      <c r="I557" s="480"/>
      <c r="J557" s="480"/>
      <c r="K557" s="480"/>
      <c r="L557" s="480"/>
      <c r="M557" s="480"/>
      <c r="N557" s="480"/>
      <c r="O557" s="481"/>
      <c r="P557" s="389" t="s">
        <v>470</v>
      </c>
      <c r="Q557" s="481"/>
      <c r="R557" s="389" t="s">
        <v>533</v>
      </c>
      <c r="S557" s="480"/>
      <c r="T557" s="480"/>
      <c r="U557" s="481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61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562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205.20000000000002</v>
      </c>
      <c r="D560" s="46">
        <f>IFERROR(X59*1,"0")+IFERROR(X60*1,"0")+IFERROR(X61*1,"0")+IFERROR(X62*1,"0")</f>
        <v>0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116.8</v>
      </c>
      <c r="F560" s="46">
        <f>IFERROR(X134*1,"0")+IFERROR(X135*1,"0")+IFERROR(X136*1,"0")+IFERROR(X137*1,"0")+IFERROR(X138*1,"0")</f>
        <v>67.2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0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46">
        <f>IFERROR(X214*1,"0")+IFERROR(X215*1,"0")+IFERROR(X216*1,"0")+IFERROR(X217*1,"0")+IFERROR(X218*1,"0")+IFERROR(X219*1,"0")+IFERROR(X220*1,"0")+IFERROR(X224*1,"0")+IFERROR(X225*1,"0")</f>
        <v>0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1169.6400000000003</v>
      </c>
      <c r="M560" s="377"/>
      <c r="N560" s="46">
        <f>IFERROR(X288*1,"0")+IFERROR(X289*1,"0")+IFERROR(X290*1,"0")+IFERROR(X291*1,"0")+IFERROR(X292*1,"0")+IFERROR(X293*1,"0")+IFERROR(X294*1,"0")+IFERROR(X298*1,"0")</f>
        <v>10.8</v>
      </c>
      <c r="O560" s="46">
        <f>IFERROR(X303*1,"0")+IFERROR(X307*1,"0")+IFERROR(X308*1,"0")+IFERROR(X309*1,"0")+IFERROR(X313*1,"0")</f>
        <v>40.5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2400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505.79999999999995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84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31.200000000000003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850.08000000000015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85.8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3"/>
        <filter val="1 150,00"/>
        <filter val="1 435,00"/>
        <filter val="10"/>
        <filter val="10,00"/>
        <filter val="10,26"/>
        <filter val="10,48"/>
        <filter val="12,00"/>
        <filter val="120,00"/>
        <filter val="130,00"/>
        <filter val="14,81"/>
        <filter val="15,00"/>
        <filter val="150,00"/>
        <filter val="16,00"/>
        <filter val="160,00"/>
        <filter val="17,00"/>
        <filter val="18,52"/>
        <filter val="19,05"/>
        <filter val="190,00"/>
        <filter val="2,86"/>
        <filter val="20,00"/>
        <filter val="200,00"/>
        <filter val="24,00"/>
        <filter val="270,00"/>
        <filter val="29,68"/>
        <filter val="30,00"/>
        <filter val="310,00"/>
        <filter val="320,00"/>
        <filter val="330,00"/>
        <filter val="37,88"/>
        <filter val="370,00"/>
        <filter val="38,00"/>
        <filter val="4,80"/>
        <filter val="4,94"/>
        <filter val="40,00"/>
        <filter val="45,24"/>
        <filter val="47,44"/>
        <filter val="5 490,00"/>
        <filter val="5 767,32"/>
        <filter val="5,00"/>
        <filter val="5,59"/>
        <filter val="5,77"/>
        <filter val="50,00"/>
        <filter val="58,71"/>
        <filter val="6 017,32"/>
        <filter val="60,00"/>
        <filter val="62,50"/>
        <filter val="63,33"/>
        <filter val="641,74"/>
        <filter val="7,14"/>
        <filter val="750,00"/>
        <filter val="8,00"/>
        <filter val="80,00"/>
        <filter val="86,00"/>
        <filter val="95,67"/>
        <filter val="950,00"/>
        <filter val="96,15"/>
      </filters>
    </filterColumn>
  </autoFilter>
  <mergeCells count="1005"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T558:T559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547:E54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A413:N414"/>
    <mergeCell ref="O249:S249"/>
    <mergeCell ref="A297:Y297"/>
    <mergeCell ref="O69:S69"/>
    <mergeCell ref="O327:S327"/>
    <mergeCell ref="D336:E336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O206:S206"/>
    <mergeCell ref="O448:S448"/>
    <mergeCell ref="A310:N311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P557:Q557"/>
    <mergeCell ref="O380:S380"/>
    <mergeCell ref="A427:Y427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F558:F559"/>
    <mergeCell ref="D412:E412"/>
    <mergeCell ref="P558:P559"/>
    <mergeCell ref="A498:Y498"/>
    <mergeCell ref="A509:Y509"/>
    <mergeCell ref="G558:G559"/>
    <mergeCell ref="I558:I559"/>
    <mergeCell ref="D407:E407"/>
    <mergeCell ref="A337:N338"/>
    <mergeCell ref="A132:Y132"/>
    <mergeCell ref="D192:E192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A252:Y252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D190:E190"/>
    <mergeCell ref="A210:N211"/>
    <mergeCell ref="D246:E246"/>
    <mergeCell ref="A272:N273"/>
    <mergeCell ref="O406:S406"/>
    <mergeCell ref="D233:E233"/>
    <mergeCell ref="D282:E282"/>
    <mergeCell ref="O329:S329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O64:U64"/>
    <mergeCell ref="D119:E119"/>
    <mergeCell ref="O122:U122"/>
    <mergeCell ref="D111:E111"/>
    <mergeCell ref="A356:N357"/>
    <mergeCell ref="O420:U420"/>
    <mergeCell ref="O500:S500"/>
    <mergeCell ref="O108:S108"/>
    <mergeCell ref="A445:N446"/>
    <mergeCell ref="O370:U370"/>
    <mergeCell ref="D444:E444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O476:S476"/>
    <mergeCell ref="O255:S255"/>
    <mergeCell ref="G557:O557"/>
    <mergeCell ref="O242:S242"/>
    <mergeCell ref="O478:S478"/>
    <mergeCell ref="A458:Y458"/>
    <mergeCell ref="A452:Y452"/>
    <mergeCell ref="D235:E235"/>
    <mergeCell ref="O428:S428"/>
    <mergeCell ref="O453:S453"/>
    <mergeCell ref="D255:E255"/>
    <mergeCell ref="O467:U467"/>
    <mergeCell ref="O219:S21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309:E309"/>
    <mergeCell ref="D113:E113"/>
    <mergeCell ref="D352:E352"/>
    <mergeCell ref="D91:E91"/>
    <mergeCell ref="O113:S113"/>
    <mergeCell ref="O423:S423"/>
    <mergeCell ref="A258:Y258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D70:E70"/>
    <mergeCell ref="D263:E263"/>
    <mergeCell ref="S6:T9"/>
    <mergeCell ref="D195:E195"/>
    <mergeCell ref="D189:E189"/>
    <mergeCell ref="O365:S365"/>
    <mergeCell ref="O79:S79"/>
    <mergeCell ref="A65:Y65"/>
    <mergeCell ref="D110:E110"/>
    <mergeCell ref="O144:S144"/>
    <mergeCell ref="O81:S81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436:N437"/>
    <mergeCell ref="D129:E129"/>
    <mergeCell ref="D453:E453"/>
    <mergeCell ref="A58:Y58"/>
    <mergeCell ref="O32:S32"/>
    <mergeCell ref="I17:I18"/>
    <mergeCell ref="D135:E135"/>
    <mergeCell ref="O128:S128"/>
    <mergeCell ref="D72:E72"/>
    <mergeCell ref="O192:S192"/>
    <mergeCell ref="A316:Y316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2024-07-19T13:19:01Z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