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90F5CB4-3646-42C2-99BD-AAD48E28C76D}" xr6:coauthVersionLast="47" xr6:coauthVersionMax="47" xr10:uidLastSave="{00000000-0000-0000-0000-000000000000}"/>
  <bookViews>
    <workbookView xWindow="1725" yWindow="90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M527" i="2"/>
  <c r="BL527" i="2"/>
  <c r="X527" i="2"/>
  <c r="Y527" i="2" s="1"/>
  <c r="BN526" i="2"/>
  <c r="BM526" i="2"/>
  <c r="BL526" i="2"/>
  <c r="X526" i="2"/>
  <c r="Y526" i="2" s="1"/>
  <c r="BN525" i="2"/>
  <c r="BM525" i="2"/>
  <c r="BL525" i="2"/>
  <c r="X525" i="2"/>
  <c r="Y525" i="2" s="1"/>
  <c r="BO524" i="2"/>
  <c r="BN524" i="2"/>
  <c r="BL524" i="2"/>
  <c r="X524" i="2"/>
  <c r="BN523" i="2"/>
  <c r="BL523" i="2"/>
  <c r="X523" i="2"/>
  <c r="Y523" i="2" s="1"/>
  <c r="W521" i="2"/>
  <c r="W520" i="2"/>
  <c r="BN519" i="2"/>
  <c r="BL519" i="2"/>
  <c r="X519" i="2"/>
  <c r="BO519" i="2" s="1"/>
  <c r="BN518" i="2"/>
  <c r="BM518" i="2"/>
  <c r="BL518" i="2"/>
  <c r="X518" i="2"/>
  <c r="Y518" i="2" s="1"/>
  <c r="BO517" i="2"/>
  <c r="BN517" i="2"/>
  <c r="BL517" i="2"/>
  <c r="Y517" i="2"/>
  <c r="X517" i="2"/>
  <c r="BM517" i="2" s="1"/>
  <c r="BN516" i="2"/>
  <c r="BM516" i="2"/>
  <c r="BL516" i="2"/>
  <c r="X516" i="2"/>
  <c r="Y516" i="2" s="1"/>
  <c r="BN515" i="2"/>
  <c r="BL515" i="2"/>
  <c r="X515" i="2"/>
  <c r="BN514" i="2"/>
  <c r="BL514" i="2"/>
  <c r="X514" i="2"/>
  <c r="Y514" i="2" s="1"/>
  <c r="BO513" i="2"/>
  <c r="BN513" i="2"/>
  <c r="BM513" i="2"/>
  <c r="BL513" i="2"/>
  <c r="Y513" i="2"/>
  <c r="X513" i="2"/>
  <c r="BN512" i="2"/>
  <c r="BL512" i="2"/>
  <c r="X512" i="2"/>
  <c r="BN511" i="2"/>
  <c r="BL511" i="2"/>
  <c r="X511" i="2"/>
  <c r="BM511" i="2" s="1"/>
  <c r="W507" i="2"/>
  <c r="W506" i="2"/>
  <c r="BN505" i="2"/>
  <c r="BL505" i="2"/>
  <c r="X505" i="2"/>
  <c r="X506" i="2" s="1"/>
  <c r="O505" i="2"/>
  <c r="W503" i="2"/>
  <c r="W502" i="2"/>
  <c r="BN501" i="2"/>
  <c r="BM501" i="2"/>
  <c r="BL501" i="2"/>
  <c r="X501" i="2"/>
  <c r="BO501" i="2" s="1"/>
  <c r="O501" i="2"/>
  <c r="BN500" i="2"/>
  <c r="BL500" i="2"/>
  <c r="X500" i="2"/>
  <c r="O500" i="2"/>
  <c r="BN499" i="2"/>
  <c r="BM499" i="2"/>
  <c r="BL499" i="2"/>
  <c r="X499" i="2"/>
  <c r="Y499" i="2" s="1"/>
  <c r="O499" i="2"/>
  <c r="W497" i="2"/>
  <c r="W496" i="2"/>
  <c r="BN495" i="2"/>
  <c r="BM495" i="2"/>
  <c r="BL495" i="2"/>
  <c r="X495" i="2"/>
  <c r="Y495" i="2" s="1"/>
  <c r="O495" i="2"/>
  <c r="BN494" i="2"/>
  <c r="BL494" i="2"/>
  <c r="X494" i="2"/>
  <c r="BO494" i="2" s="1"/>
  <c r="O494" i="2"/>
  <c r="BO493" i="2"/>
  <c r="BN493" i="2"/>
  <c r="BL493" i="2"/>
  <c r="Y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Y476" i="2"/>
  <c r="X476" i="2"/>
  <c r="BO476" i="2" s="1"/>
  <c r="O476" i="2"/>
  <c r="BN475" i="2"/>
  <c r="BL475" i="2"/>
  <c r="X475" i="2"/>
  <c r="Y475" i="2" s="1"/>
  <c r="O475" i="2"/>
  <c r="BN474" i="2"/>
  <c r="BL474" i="2"/>
  <c r="X474" i="2"/>
  <c r="BM474" i="2" s="1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BM471" i="2" s="1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Y460" i="2"/>
  <c r="X460" i="2"/>
  <c r="W457" i="2"/>
  <c r="W456" i="2"/>
  <c r="BN455" i="2"/>
  <c r="BL455" i="2"/>
  <c r="X455" i="2"/>
  <c r="BO455" i="2" s="1"/>
  <c r="O455" i="2"/>
  <c r="BO454" i="2"/>
  <c r="BN454" i="2"/>
  <c r="BM454" i="2"/>
  <c r="BL454" i="2"/>
  <c r="Y454" i="2"/>
  <c r="X454" i="2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BO435" i="2" s="1"/>
  <c r="O435" i="2"/>
  <c r="BN434" i="2"/>
  <c r="BL434" i="2"/>
  <c r="X434" i="2"/>
  <c r="Y434" i="2" s="1"/>
  <c r="BN433" i="2"/>
  <c r="BL433" i="2"/>
  <c r="X433" i="2"/>
  <c r="BM433" i="2" s="1"/>
  <c r="O433" i="2"/>
  <c r="BN432" i="2"/>
  <c r="BL432" i="2"/>
  <c r="X432" i="2"/>
  <c r="BN431" i="2"/>
  <c r="BL431" i="2"/>
  <c r="X431" i="2"/>
  <c r="BO431" i="2" s="1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O417" i="2"/>
  <c r="BN417" i="2"/>
  <c r="BM417" i="2"/>
  <c r="BL417" i="2"/>
  <c r="Y417" i="2"/>
  <c r="X417" i="2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BO411" i="2" s="1"/>
  <c r="O411" i="2"/>
  <c r="W409" i="2"/>
  <c r="W408" i="2"/>
  <c r="BO407" i="2"/>
  <c r="BN407" i="2"/>
  <c r="BM407" i="2"/>
  <c r="BL407" i="2"/>
  <c r="Y407" i="2"/>
  <c r="X407" i="2"/>
  <c r="BN406" i="2"/>
  <c r="BL406" i="2"/>
  <c r="X406" i="2"/>
  <c r="O406" i="2"/>
  <c r="BO405" i="2"/>
  <c r="BN405" i="2"/>
  <c r="BL405" i="2"/>
  <c r="X405" i="2"/>
  <c r="BM405" i="2" s="1"/>
  <c r="O405" i="2"/>
  <c r="BN404" i="2"/>
  <c r="BM404" i="2"/>
  <c r="BL404" i="2"/>
  <c r="X404" i="2"/>
  <c r="Y404" i="2" s="1"/>
  <c r="BO403" i="2"/>
  <c r="BN403" i="2"/>
  <c r="BM403" i="2"/>
  <c r="BL403" i="2"/>
  <c r="Y403" i="2"/>
  <c r="X403" i="2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BO399" i="2" s="1"/>
  <c r="O399" i="2"/>
  <c r="BN398" i="2"/>
  <c r="BL398" i="2"/>
  <c r="X398" i="2"/>
  <c r="BO398" i="2" s="1"/>
  <c r="BN397" i="2"/>
  <c r="BL397" i="2"/>
  <c r="X397" i="2"/>
  <c r="BO397" i="2" s="1"/>
  <c r="O397" i="2"/>
  <c r="BO396" i="2"/>
  <c r="BN396" i="2"/>
  <c r="BM396" i="2"/>
  <c r="BL396" i="2"/>
  <c r="Y396" i="2"/>
  <c r="X396" i="2"/>
  <c r="BN395" i="2"/>
  <c r="BL395" i="2"/>
  <c r="X395" i="2"/>
  <c r="BO395" i="2" s="1"/>
  <c r="O395" i="2"/>
  <c r="BO394" i="2"/>
  <c r="BN394" i="2"/>
  <c r="BL394" i="2"/>
  <c r="X394" i="2"/>
  <c r="BM394" i="2" s="1"/>
  <c r="BN393" i="2"/>
  <c r="BL393" i="2"/>
  <c r="X393" i="2"/>
  <c r="Y393" i="2" s="1"/>
  <c r="O393" i="2"/>
  <c r="BO392" i="2"/>
  <c r="BN392" i="2"/>
  <c r="BM392" i="2"/>
  <c r="BL392" i="2"/>
  <c r="Y392" i="2"/>
  <c r="X392" i="2"/>
  <c r="BN391" i="2"/>
  <c r="BM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O387" i="2"/>
  <c r="BN387" i="2"/>
  <c r="BM387" i="2"/>
  <c r="BL387" i="2"/>
  <c r="Y387" i="2"/>
  <c r="X387" i="2"/>
  <c r="BO386" i="2"/>
  <c r="BN386" i="2"/>
  <c r="BM386" i="2"/>
  <c r="BL386" i="2"/>
  <c r="Y386" i="2"/>
  <c r="X386" i="2"/>
  <c r="O386" i="2"/>
  <c r="BN385" i="2"/>
  <c r="BL385" i="2"/>
  <c r="X385" i="2"/>
  <c r="BO385" i="2" s="1"/>
  <c r="W383" i="2"/>
  <c r="W382" i="2"/>
  <c r="BN381" i="2"/>
  <c r="BL381" i="2"/>
  <c r="X381" i="2"/>
  <c r="BO381" i="2" s="1"/>
  <c r="O381" i="2"/>
  <c r="BN380" i="2"/>
  <c r="BL380" i="2"/>
  <c r="X380" i="2"/>
  <c r="O380" i="2"/>
  <c r="W376" i="2"/>
  <c r="W375" i="2"/>
  <c r="BN374" i="2"/>
  <c r="BL374" i="2"/>
  <c r="X374" i="2"/>
  <c r="O374" i="2"/>
  <c r="BO373" i="2"/>
  <c r="BN373" i="2"/>
  <c r="BM373" i="2"/>
  <c r="BL373" i="2"/>
  <c r="Y373" i="2"/>
  <c r="X373" i="2"/>
  <c r="O373" i="2"/>
  <c r="W371" i="2"/>
  <c r="W370" i="2"/>
  <c r="BO369" i="2"/>
  <c r="BN369" i="2"/>
  <c r="BM369" i="2"/>
  <c r="BL369" i="2"/>
  <c r="Y369" i="2"/>
  <c r="X369" i="2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O366" i="2"/>
  <c r="BN365" i="2"/>
  <c r="BL365" i="2"/>
  <c r="X365" i="2"/>
  <c r="BM365" i="2" s="1"/>
  <c r="O365" i="2"/>
  <c r="W363" i="2"/>
  <c r="W362" i="2"/>
  <c r="BO361" i="2"/>
  <c r="BN361" i="2"/>
  <c r="BM361" i="2"/>
  <c r="BL361" i="2"/>
  <c r="Y361" i="2"/>
  <c r="X361" i="2"/>
  <c r="O361" i="2"/>
  <c r="BN360" i="2"/>
  <c r="BM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O354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BO346" i="2" s="1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BO340" i="2" s="1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N334" i="2"/>
  <c r="BM334" i="2"/>
  <c r="BL334" i="2"/>
  <c r="X334" i="2"/>
  <c r="BO334" i="2" s="1"/>
  <c r="O334" i="2"/>
  <c r="W332" i="2"/>
  <c r="W331" i="2"/>
  <c r="BN330" i="2"/>
  <c r="BL330" i="2"/>
  <c r="X330" i="2"/>
  <c r="O330" i="2"/>
  <c r="BN329" i="2"/>
  <c r="BL329" i="2"/>
  <c r="X329" i="2"/>
  <c r="O329" i="2"/>
  <c r="BO328" i="2"/>
  <c r="BN328" i="2"/>
  <c r="BM328" i="2"/>
  <c r="BL328" i="2"/>
  <c r="Y328" i="2"/>
  <c r="X328" i="2"/>
  <c r="O328" i="2"/>
  <c r="BN327" i="2"/>
  <c r="BL327" i="2"/>
  <c r="X327" i="2"/>
  <c r="BM327" i="2" s="1"/>
  <c r="O327" i="2"/>
  <c r="BN326" i="2"/>
  <c r="BL326" i="2"/>
  <c r="X326" i="2"/>
  <c r="BO326" i="2" s="1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O320" i="2"/>
  <c r="BN320" i="2"/>
  <c r="BM320" i="2"/>
  <c r="BL320" i="2"/>
  <c r="Y320" i="2"/>
  <c r="X320" i="2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BO308" i="2" s="1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X300" i="2"/>
  <c r="W300" i="2"/>
  <c r="W299" i="2"/>
  <c r="BN298" i="2"/>
  <c r="BL298" i="2"/>
  <c r="X298" i="2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M291" i="2"/>
  <c r="BL291" i="2"/>
  <c r="Y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O282" i="2"/>
  <c r="BN282" i="2"/>
  <c r="BM282" i="2"/>
  <c r="BL282" i="2"/>
  <c r="Y282" i="2"/>
  <c r="X282" i="2"/>
  <c r="O282" i="2"/>
  <c r="BN281" i="2"/>
  <c r="BL281" i="2"/>
  <c r="X281" i="2"/>
  <c r="O281" i="2"/>
  <c r="W279" i="2"/>
  <c r="W278" i="2"/>
  <c r="BN277" i="2"/>
  <c r="BL277" i="2"/>
  <c r="X277" i="2"/>
  <c r="O277" i="2"/>
  <c r="BO276" i="2"/>
  <c r="BN276" i="2"/>
  <c r="BM276" i="2"/>
  <c r="BL276" i="2"/>
  <c r="Y276" i="2"/>
  <c r="X276" i="2"/>
  <c r="BO275" i="2"/>
  <c r="BN275" i="2"/>
  <c r="BM275" i="2"/>
  <c r="BL275" i="2"/>
  <c r="Y275" i="2"/>
  <c r="X275" i="2"/>
  <c r="X279" i="2" s="1"/>
  <c r="W273" i="2"/>
  <c r="W272" i="2"/>
  <c r="BN271" i="2"/>
  <c r="BL271" i="2"/>
  <c r="X271" i="2"/>
  <c r="O271" i="2"/>
  <c r="BN270" i="2"/>
  <c r="BL270" i="2"/>
  <c r="Y270" i="2"/>
  <c r="X270" i="2"/>
  <c r="BM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O261" i="2"/>
  <c r="BN261" i="2"/>
  <c r="BM261" i="2"/>
  <c r="BL261" i="2"/>
  <c r="Y261" i="2"/>
  <c r="X261" i="2"/>
  <c r="O261" i="2"/>
  <c r="BN260" i="2"/>
  <c r="BL260" i="2"/>
  <c r="X260" i="2"/>
  <c r="O260" i="2"/>
  <c r="BN259" i="2"/>
  <c r="BL259" i="2"/>
  <c r="X259" i="2"/>
  <c r="BO259" i="2" s="1"/>
  <c r="O259" i="2"/>
  <c r="W257" i="2"/>
  <c r="W256" i="2"/>
  <c r="BO255" i="2"/>
  <c r="BN255" i="2"/>
  <c r="BM255" i="2"/>
  <c r="BL255" i="2"/>
  <c r="Y255" i="2"/>
  <c r="X255" i="2"/>
  <c r="O255" i="2"/>
  <c r="BN254" i="2"/>
  <c r="BL254" i="2"/>
  <c r="X254" i="2"/>
  <c r="Y254" i="2" s="1"/>
  <c r="O254" i="2"/>
  <c r="BO253" i="2"/>
  <c r="BN253" i="2"/>
  <c r="BM253" i="2"/>
  <c r="BL253" i="2"/>
  <c r="Y253" i="2"/>
  <c r="X253" i="2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O247" i="2"/>
  <c r="BN247" i="2"/>
  <c r="BM247" i="2"/>
  <c r="BL247" i="2"/>
  <c r="Y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O244" i="2"/>
  <c r="BN244" i="2"/>
  <c r="BL244" i="2"/>
  <c r="X244" i="2"/>
  <c r="BN243" i="2"/>
  <c r="BL243" i="2"/>
  <c r="X243" i="2"/>
  <c r="BN242" i="2"/>
  <c r="BL242" i="2"/>
  <c r="X242" i="2"/>
  <c r="W239" i="2"/>
  <c r="W238" i="2"/>
  <c r="BN237" i="2"/>
  <c r="BL237" i="2"/>
  <c r="X237" i="2"/>
  <c r="BO237" i="2" s="1"/>
  <c r="O237" i="2"/>
  <c r="BN236" i="2"/>
  <c r="BL236" i="2"/>
  <c r="Y236" i="2"/>
  <c r="X236" i="2"/>
  <c r="O236" i="2"/>
  <c r="BN235" i="2"/>
  <c r="BL235" i="2"/>
  <c r="X235" i="2"/>
  <c r="BO235" i="2" s="1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BO232" i="2" s="1"/>
  <c r="O232" i="2"/>
  <c r="BN231" i="2"/>
  <c r="BL231" i="2"/>
  <c r="Y231" i="2"/>
  <c r="X231" i="2"/>
  <c r="BO231" i="2" s="1"/>
  <c r="BO230" i="2"/>
  <c r="BN230" i="2"/>
  <c r="BM230" i="2"/>
  <c r="BL230" i="2"/>
  <c r="Y230" i="2"/>
  <c r="X230" i="2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O219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Y217" i="2"/>
  <c r="X217" i="2"/>
  <c r="BM217" i="2" s="1"/>
  <c r="O217" i="2"/>
  <c r="BN216" i="2"/>
  <c r="BL216" i="2"/>
  <c r="X216" i="2"/>
  <c r="O216" i="2"/>
  <c r="BN215" i="2"/>
  <c r="BL215" i="2"/>
  <c r="X215" i="2"/>
  <c r="BO215" i="2" s="1"/>
  <c r="O215" i="2"/>
  <c r="BO214" i="2"/>
  <c r="BN214" i="2"/>
  <c r="BM214" i="2"/>
  <c r="BL214" i="2"/>
  <c r="Y214" i="2"/>
  <c r="X214" i="2"/>
  <c r="O214" i="2"/>
  <c r="W211" i="2"/>
  <c r="W210" i="2"/>
  <c r="BN209" i="2"/>
  <c r="BL209" i="2"/>
  <c r="X209" i="2"/>
  <c r="BN208" i="2"/>
  <c r="BL208" i="2"/>
  <c r="X208" i="2"/>
  <c r="BO208" i="2" s="1"/>
  <c r="BN207" i="2"/>
  <c r="BL207" i="2"/>
  <c r="X207" i="2"/>
  <c r="BM207" i="2" s="1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O188" i="2"/>
  <c r="BN188" i="2"/>
  <c r="BL188" i="2"/>
  <c r="Y188" i="2"/>
  <c r="X188" i="2"/>
  <c r="BM188" i="2" s="1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O179" i="2"/>
  <c r="BN179" i="2"/>
  <c r="BM179" i="2"/>
  <c r="BL179" i="2"/>
  <c r="Y179" i="2"/>
  <c r="X179" i="2"/>
  <c r="O179" i="2"/>
  <c r="BN178" i="2"/>
  <c r="BL178" i="2"/>
  <c r="X178" i="2"/>
  <c r="O178" i="2"/>
  <c r="BN177" i="2"/>
  <c r="BL177" i="2"/>
  <c r="X177" i="2"/>
  <c r="BO177" i="2" s="1"/>
  <c r="O177" i="2"/>
  <c r="BN176" i="2"/>
  <c r="BL176" i="2"/>
  <c r="Y176" i="2"/>
  <c r="X176" i="2"/>
  <c r="BM176" i="2" s="1"/>
  <c r="O176" i="2"/>
  <c r="BN175" i="2"/>
  <c r="BL175" i="2"/>
  <c r="X175" i="2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M169" i="2"/>
  <c r="BL169" i="2"/>
  <c r="X169" i="2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M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M146" i="2"/>
  <c r="BL146" i="2"/>
  <c r="X146" i="2"/>
  <c r="BO146" i="2" s="1"/>
  <c r="BN145" i="2"/>
  <c r="BL145" i="2"/>
  <c r="X145" i="2"/>
  <c r="BO145" i="2" s="1"/>
  <c r="BN144" i="2"/>
  <c r="BL144" i="2"/>
  <c r="X144" i="2"/>
  <c r="G560" i="2" s="1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M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M129" i="2"/>
  <c r="BL129" i="2"/>
  <c r="X129" i="2"/>
  <c r="BO129" i="2" s="1"/>
  <c r="O129" i="2"/>
  <c r="BN128" i="2"/>
  <c r="BL128" i="2"/>
  <c r="X128" i="2"/>
  <c r="BO128" i="2" s="1"/>
  <c r="O128" i="2"/>
  <c r="BN127" i="2"/>
  <c r="BM127" i="2"/>
  <c r="BL127" i="2"/>
  <c r="X127" i="2"/>
  <c r="BO127" i="2" s="1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W123" i="2"/>
  <c r="W122" i="2"/>
  <c r="BN121" i="2"/>
  <c r="BM121" i="2"/>
  <c r="BL121" i="2"/>
  <c r="X121" i="2"/>
  <c r="BO121" i="2" s="1"/>
  <c r="BN120" i="2"/>
  <c r="BL120" i="2"/>
  <c r="X120" i="2"/>
  <c r="BO120" i="2" s="1"/>
  <c r="BN119" i="2"/>
  <c r="BL119" i="2"/>
  <c r="X119" i="2"/>
  <c r="BM119" i="2" s="1"/>
  <c r="O119" i="2"/>
  <c r="BN118" i="2"/>
  <c r="BL118" i="2"/>
  <c r="Y118" i="2"/>
  <c r="X118" i="2"/>
  <c r="BM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Y113" i="2"/>
  <c r="X113" i="2"/>
  <c r="BO113" i="2" s="1"/>
  <c r="O113" i="2"/>
  <c r="BO112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X109" i="2"/>
  <c r="BM109" i="2" s="1"/>
  <c r="O109" i="2"/>
  <c r="BN108" i="2"/>
  <c r="BM108" i="2"/>
  <c r="BL108" i="2"/>
  <c r="X108" i="2"/>
  <c r="BO108" i="2" s="1"/>
  <c r="O108" i="2"/>
  <c r="BN107" i="2"/>
  <c r="BL107" i="2"/>
  <c r="X107" i="2"/>
  <c r="Y107" i="2" s="1"/>
  <c r="O107" i="2"/>
  <c r="W105" i="2"/>
  <c r="W104" i="2"/>
  <c r="BN103" i="2"/>
  <c r="BL103" i="2"/>
  <c r="Y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Y98" i="2" s="1"/>
  <c r="O98" i="2"/>
  <c r="BN97" i="2"/>
  <c r="BM97" i="2"/>
  <c r="BL97" i="2"/>
  <c r="X97" i="2"/>
  <c r="O97" i="2"/>
  <c r="W95" i="2"/>
  <c r="W94" i="2"/>
  <c r="BO93" i="2"/>
  <c r="BN93" i="2"/>
  <c r="BL93" i="2"/>
  <c r="X93" i="2"/>
  <c r="BM93" i="2" s="1"/>
  <c r="O93" i="2"/>
  <c r="BN92" i="2"/>
  <c r="BL92" i="2"/>
  <c r="X92" i="2"/>
  <c r="BM92" i="2" s="1"/>
  <c r="O92" i="2"/>
  <c r="BO91" i="2"/>
  <c r="BN91" i="2"/>
  <c r="BL91" i="2"/>
  <c r="Y91" i="2"/>
  <c r="X91" i="2"/>
  <c r="BM91" i="2" s="1"/>
  <c r="O91" i="2"/>
  <c r="W89" i="2"/>
  <c r="W88" i="2"/>
  <c r="BO87" i="2"/>
  <c r="BN87" i="2"/>
  <c r="BM87" i="2"/>
  <c r="BL87" i="2"/>
  <c r="Y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M84" i="2"/>
  <c r="BL84" i="2"/>
  <c r="X84" i="2"/>
  <c r="Y84" i="2" s="1"/>
  <c r="O84" i="2"/>
  <c r="BN83" i="2"/>
  <c r="BL83" i="2"/>
  <c r="X83" i="2"/>
  <c r="BO83" i="2" s="1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L75" i="2"/>
  <c r="Y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M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O67" i="2"/>
  <c r="BN67" i="2"/>
  <c r="BL67" i="2"/>
  <c r="Y67" i="2"/>
  <c r="X67" i="2"/>
  <c r="BM67" i="2" s="1"/>
  <c r="O67" i="2"/>
  <c r="W64" i="2"/>
  <c r="W63" i="2"/>
  <c r="BO62" i="2"/>
  <c r="BN62" i="2"/>
  <c r="BM62" i="2"/>
  <c r="BL62" i="2"/>
  <c r="Y62" i="2"/>
  <c r="X62" i="2"/>
  <c r="BN61" i="2"/>
  <c r="BL61" i="2"/>
  <c r="X61" i="2"/>
  <c r="BO61" i="2" s="1"/>
  <c r="O61" i="2"/>
  <c r="BN60" i="2"/>
  <c r="BM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BO53" i="2" s="1"/>
  <c r="O53" i="2"/>
  <c r="W49" i="2"/>
  <c r="X48" i="2"/>
  <c r="W48" i="2"/>
  <c r="BO47" i="2"/>
  <c r="BN47" i="2"/>
  <c r="BL47" i="2"/>
  <c r="X47" i="2"/>
  <c r="BM47" i="2" s="1"/>
  <c r="O47" i="2"/>
  <c r="W45" i="2"/>
  <c r="X44" i="2"/>
  <c r="W44" i="2"/>
  <c r="BO43" i="2"/>
  <c r="BN43" i="2"/>
  <c r="BL43" i="2"/>
  <c r="X43" i="2"/>
  <c r="BM43" i="2" s="1"/>
  <c r="O43" i="2"/>
  <c r="W41" i="2"/>
  <c r="X40" i="2"/>
  <c r="W40" i="2"/>
  <c r="BO39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Y32" i="2"/>
  <c r="X32" i="2"/>
  <c r="BO32" i="2" s="1"/>
  <c r="O32" i="2"/>
  <c r="BO31" i="2"/>
  <c r="BN31" i="2"/>
  <c r="BL31" i="2"/>
  <c r="X31" i="2"/>
  <c r="BM31" i="2" s="1"/>
  <c r="BN30" i="2"/>
  <c r="BL30" i="2"/>
  <c r="X30" i="2"/>
  <c r="BM30" i="2" s="1"/>
  <c r="O30" i="2"/>
  <c r="BN29" i="2"/>
  <c r="BL29" i="2"/>
  <c r="Y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O22" i="2"/>
  <c r="BN22" i="2"/>
  <c r="BM22" i="2"/>
  <c r="BL22" i="2"/>
  <c r="Y22" i="2"/>
  <c r="X22" i="2"/>
  <c r="X25" i="2" s="1"/>
  <c r="O22" i="2"/>
  <c r="H10" i="2"/>
  <c r="A9" i="2"/>
  <c r="F10" i="2" s="1"/>
  <c r="D7" i="2"/>
  <c r="P6" i="2"/>
  <c r="O2" i="2"/>
  <c r="BO270" i="2" l="1"/>
  <c r="BM385" i="2"/>
  <c r="BM476" i="2"/>
  <c r="X56" i="2"/>
  <c r="BM114" i="2"/>
  <c r="Y154" i="2"/>
  <c r="BO154" i="2"/>
  <c r="X55" i="2"/>
  <c r="BO176" i="2"/>
  <c r="BM342" i="2"/>
  <c r="Y342" i="2"/>
  <c r="BO365" i="2"/>
  <c r="Y365" i="2"/>
  <c r="BM201" i="2"/>
  <c r="Y207" i="2"/>
  <c r="BO207" i="2"/>
  <c r="BM134" i="2"/>
  <c r="Y134" i="2"/>
  <c r="BO325" i="2"/>
  <c r="Y334" i="2"/>
  <c r="Y337" i="2" s="1"/>
  <c r="BO86" i="2"/>
  <c r="BO137" i="2"/>
  <c r="BO180" i="2"/>
  <c r="Y180" i="2"/>
  <c r="BM180" i="2"/>
  <c r="BM193" i="2"/>
  <c r="BO193" i="2"/>
  <c r="X211" i="2"/>
  <c r="BM205" i="2"/>
  <c r="BO205" i="2"/>
  <c r="Y205" i="2"/>
  <c r="Y432" i="2"/>
  <c r="BM432" i="2"/>
  <c r="BM485" i="2"/>
  <c r="BO485" i="2"/>
  <c r="X488" i="2"/>
  <c r="Y500" i="2"/>
  <c r="BM500" i="2"/>
  <c r="Y512" i="2"/>
  <c r="BM512" i="2"/>
  <c r="BO28" i="2"/>
  <c r="Y30" i="2"/>
  <c r="BO74" i="2"/>
  <c r="BO101" i="2"/>
  <c r="Y109" i="2"/>
  <c r="Y119" i="2"/>
  <c r="Y128" i="2"/>
  <c r="Y137" i="2"/>
  <c r="BO144" i="2"/>
  <c r="Y157" i="2"/>
  <c r="BO165" i="2"/>
  <c r="BM178" i="2"/>
  <c r="BO178" i="2"/>
  <c r="Y178" i="2"/>
  <c r="BO197" i="2"/>
  <c r="BM336" i="2"/>
  <c r="BO336" i="2"/>
  <c r="Y336" i="2"/>
  <c r="X363" i="2"/>
  <c r="BM359" i="2"/>
  <c r="X362" i="2"/>
  <c r="Y359" i="2"/>
  <c r="BO479" i="2"/>
  <c r="Y479" i="2"/>
  <c r="BM515" i="2"/>
  <c r="BO515" i="2"/>
  <c r="Y515" i="2"/>
  <c r="Y524" i="2"/>
  <c r="BM524" i="2"/>
  <c r="X536" i="2"/>
  <c r="BM539" i="2"/>
  <c r="Y539" i="2"/>
  <c r="BM290" i="2"/>
  <c r="BO290" i="2"/>
  <c r="BM330" i="2"/>
  <c r="BO330" i="2"/>
  <c r="Y330" i="2"/>
  <c r="Y28" i="2"/>
  <c r="BO30" i="2"/>
  <c r="Y86" i="2"/>
  <c r="X104" i="2"/>
  <c r="BO109" i="2"/>
  <c r="Y116" i="2"/>
  <c r="BO116" i="2"/>
  <c r="BO119" i="2"/>
  <c r="Y144" i="2"/>
  <c r="BO158" i="2"/>
  <c r="BO195" i="2"/>
  <c r="BO199" i="2"/>
  <c r="BM209" i="2"/>
  <c r="BO209" i="2"/>
  <c r="Y209" i="2"/>
  <c r="BO35" i="2"/>
  <c r="Y74" i="2"/>
  <c r="Y78" i="2"/>
  <c r="BO84" i="2"/>
  <c r="Y97" i="2"/>
  <c r="BO97" i="2"/>
  <c r="Y108" i="2"/>
  <c r="BM110" i="2"/>
  <c r="BO118" i="2"/>
  <c r="Y121" i="2"/>
  <c r="X131" i="2"/>
  <c r="Y127" i="2"/>
  <c r="Y129" i="2"/>
  <c r="Y136" i="2"/>
  <c r="Y146" i="2"/>
  <c r="Y156" i="2"/>
  <c r="Y169" i="2"/>
  <c r="X171" i="2"/>
  <c r="BO169" i="2"/>
  <c r="X182" i="2"/>
  <c r="BO175" i="2"/>
  <c r="Y175" i="2"/>
  <c r="BM186" i="2"/>
  <c r="Y186" i="2"/>
  <c r="BO216" i="2"/>
  <c r="Y216" i="2"/>
  <c r="BO225" i="2"/>
  <c r="Y225" i="2"/>
  <c r="BM225" i="2"/>
  <c r="Y244" i="2"/>
  <c r="BM244" i="2"/>
  <c r="BM249" i="2"/>
  <c r="BO249" i="2"/>
  <c r="Y249" i="2"/>
  <c r="BM293" i="2"/>
  <c r="BO293" i="2"/>
  <c r="Y293" i="2"/>
  <c r="BM366" i="2"/>
  <c r="X370" i="2"/>
  <c r="BM367" i="2"/>
  <c r="BO367" i="2"/>
  <c r="Y367" i="2"/>
  <c r="S560" i="2"/>
  <c r="X437" i="2"/>
  <c r="BM428" i="2"/>
  <c r="X436" i="2"/>
  <c r="BO428" i="2"/>
  <c r="Y428" i="2"/>
  <c r="BM439" i="2"/>
  <c r="BO439" i="2"/>
  <c r="Y439" i="2"/>
  <c r="X467" i="2"/>
  <c r="X466" i="2"/>
  <c r="BM465" i="2"/>
  <c r="BO465" i="2"/>
  <c r="Y465" i="2"/>
  <c r="Y466" i="2" s="1"/>
  <c r="BM491" i="2"/>
  <c r="BO491" i="2"/>
  <c r="Y491" i="2"/>
  <c r="H9" i="2"/>
  <c r="BO72" i="2"/>
  <c r="BO99" i="2"/>
  <c r="BM101" i="2"/>
  <c r="BO103" i="2"/>
  <c r="X123" i="2"/>
  <c r="BO107" i="2"/>
  <c r="BO114" i="2"/>
  <c r="BM144" i="2"/>
  <c r="X148" i="2"/>
  <c r="BM158" i="2"/>
  <c r="BM165" i="2"/>
  <c r="BM195" i="2"/>
  <c r="BM197" i="2"/>
  <c r="BM199" i="2"/>
  <c r="BO355" i="2"/>
  <c r="BM355" i="2"/>
  <c r="Y355" i="2"/>
  <c r="X408" i="2"/>
  <c r="BO406" i="2"/>
  <c r="BM406" i="2"/>
  <c r="Y406" i="2"/>
  <c r="BO432" i="2"/>
  <c r="BO500" i="2"/>
  <c r="BO512" i="2"/>
  <c r="BO201" i="2"/>
  <c r="BO217" i="2"/>
  <c r="BM232" i="2"/>
  <c r="BO234" i="2"/>
  <c r="BM235" i="2"/>
  <c r="BM237" i="2"/>
  <c r="BM246" i="2"/>
  <c r="BM259" i="2"/>
  <c r="X266" i="2"/>
  <c r="BM308" i="2"/>
  <c r="BM322" i="2"/>
  <c r="BM326" i="2"/>
  <c r="X338" i="2"/>
  <c r="BM340" i="2"/>
  <c r="X343" i="2"/>
  <c r="BM346" i="2"/>
  <c r="X371" i="2"/>
  <c r="BM381" i="2"/>
  <c r="BM395" i="2"/>
  <c r="BM399" i="2"/>
  <c r="BO404" i="2"/>
  <c r="BM411" i="2"/>
  <c r="X414" i="2"/>
  <c r="BM431" i="2"/>
  <c r="BO433" i="2"/>
  <c r="BM435" i="2"/>
  <c r="X457" i="2"/>
  <c r="U560" i="2"/>
  <c r="BO460" i="2"/>
  <c r="X482" i="2"/>
  <c r="BO473" i="2"/>
  <c r="BO474" i="2"/>
  <c r="BM478" i="2"/>
  <c r="BM505" i="2"/>
  <c r="X507" i="2"/>
  <c r="BM514" i="2"/>
  <c r="BO518" i="2"/>
  <c r="BM519" i="2"/>
  <c r="BM523" i="2"/>
  <c r="BO525" i="2"/>
  <c r="X542" i="2"/>
  <c r="BO391" i="2"/>
  <c r="V560" i="2"/>
  <c r="BO495" i="2"/>
  <c r="BO499" i="2"/>
  <c r="W560" i="2"/>
  <c r="BO516" i="2"/>
  <c r="X521" i="2"/>
  <c r="BO526" i="2"/>
  <c r="BM190" i="2"/>
  <c r="Y232" i="2"/>
  <c r="BM234" i="2"/>
  <c r="Y235" i="2"/>
  <c r="Y237" i="2"/>
  <c r="Y246" i="2"/>
  <c r="Y259" i="2"/>
  <c r="Y308" i="2"/>
  <c r="Y322" i="2"/>
  <c r="Y326" i="2"/>
  <c r="X337" i="2"/>
  <c r="Y340" i="2"/>
  <c r="Y346" i="2"/>
  <c r="Y348" i="2" s="1"/>
  <c r="Y381" i="2"/>
  <c r="Y395" i="2"/>
  <c r="BM398" i="2"/>
  <c r="Y399" i="2"/>
  <c r="Y411" i="2"/>
  <c r="X420" i="2"/>
  <c r="Y431" i="2"/>
  <c r="Y435" i="2"/>
  <c r="X442" i="2"/>
  <c r="Y471" i="2"/>
  <c r="BO471" i="2"/>
  <c r="BM473" i="2"/>
  <c r="Y478" i="2"/>
  <c r="Y501" i="2"/>
  <c r="Y505" i="2"/>
  <c r="Y506" i="2" s="1"/>
  <c r="Y511" i="2"/>
  <c r="Y520" i="2" s="1"/>
  <c r="BO511" i="2"/>
  <c r="BO514" i="2"/>
  <c r="Y519" i="2"/>
  <c r="BO523" i="2"/>
  <c r="BO527" i="2"/>
  <c r="F9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Y160" i="2" s="1"/>
  <c r="BM159" i="2"/>
  <c r="BM185" i="2"/>
  <c r="Y189" i="2"/>
  <c r="Y191" i="2"/>
  <c r="BM196" i="2"/>
  <c r="BM198" i="2"/>
  <c r="BM200" i="2"/>
  <c r="BM206" i="2"/>
  <c r="Y215" i="2"/>
  <c r="Y221" i="2" s="1"/>
  <c r="BO224" i="2"/>
  <c r="Y243" i="2"/>
  <c r="BM245" i="2"/>
  <c r="Y256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4" i="2" s="1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Y356" i="2" s="1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29" i="2"/>
  <c r="BM335" i="2"/>
  <c r="BO366" i="2"/>
  <c r="BM368" i="2"/>
  <c r="BO389" i="2"/>
  <c r="BM393" i="2"/>
  <c r="Y397" i="2"/>
  <c r="BO400" i="2"/>
  <c r="BO402" i="2"/>
  <c r="Y412" i="2"/>
  <c r="Y416" i="2"/>
  <c r="Y419" i="2" s="1"/>
  <c r="BO424" i="2"/>
  <c r="BO430" i="2"/>
  <c r="BM434" i="2"/>
  <c r="Y440" i="2"/>
  <c r="Y441" i="2" s="1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62" i="2" s="1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70" i="2" s="1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310" i="2" l="1"/>
  <c r="Y496" i="2"/>
  <c r="Y482" i="2"/>
  <c r="Y343" i="2"/>
  <c r="W553" i="2"/>
  <c r="Y88" i="2"/>
  <c r="Y413" i="2"/>
  <c r="Y210" i="2"/>
  <c r="X551" i="2"/>
  <c r="Y122" i="2"/>
  <c r="Y104" i="2"/>
  <c r="Y148" i="2"/>
  <c r="Y238" i="2"/>
  <c r="Y436" i="2"/>
  <c r="X552" i="2"/>
  <c r="Y63" i="2"/>
  <c r="Y226" i="2"/>
  <c r="Y425" i="2"/>
  <c r="Y266" i="2"/>
  <c r="Y139" i="2"/>
  <c r="X550" i="2"/>
  <c r="Y130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<sst xmlns="http://schemas.openxmlformats.org/spreadsheetml/2006/main" count="3756" uniqueCount="820">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</sst>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F490" zoomScaleNormal="100" zoomScaleSheetLayoutView="100" workbookViewId="0">
      <selection activeCell="W260" sqref="W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9" t="s">
        <v>29</v>
      </c>
      <c r="E1" s="389"/>
      <c r="F1" s="389"/>
      <c r="G1" s="14" t="s">
        <v>67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90" t="s">
        <v>68</v>
      </c>
      <c r="R1" s="391"/>
      <c r="S1" s="39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2"/>
      <c r="P3" s="392"/>
      <c r="Q3" s="392"/>
      <c r="R3" s="392"/>
      <c r="S3" s="392"/>
      <c r="T3" s="392"/>
      <c r="U3" s="392"/>
      <c r="V3" s="39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70"/>
      <c r="O5" s="26" t="s">
        <v>4</v>
      </c>
      <c r="P5" s="396">
        <v>45486</v>
      </c>
      <c r="Q5" s="396"/>
      <c r="S5" s="397" t="s">
        <v>3</v>
      </c>
      <c r="T5" s="398"/>
      <c r="U5" s="399" t="s">
        <v>784</v>
      </c>
      <c r="V5" s="400"/>
      <c r="AA5" s="58"/>
      <c r="AB5" s="58"/>
      <c r="AC5" s="58"/>
    </row>
    <row r="6" spans="1:30" s="17" customFormat="1" ht="24" customHeight="1" x14ac:dyDescent="0.2">
      <c r="A6" s="393" t="s">
        <v>1</v>
      </c>
      <c r="B6" s="393"/>
      <c r="C6" s="393"/>
      <c r="D6" s="401" t="s">
        <v>797</v>
      </c>
      <c r="E6" s="401"/>
      <c r="F6" s="401"/>
      <c r="G6" s="401"/>
      <c r="H6" s="401"/>
      <c r="I6" s="401"/>
      <c r="J6" s="401"/>
      <c r="K6" s="401"/>
      <c r="L6" s="401"/>
      <c r="M6" s="71"/>
      <c r="O6" s="26" t="s">
        <v>30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402"/>
      <c r="S6" s="403" t="s">
        <v>5</v>
      </c>
      <c r="T6" s="404"/>
      <c r="U6" s="405" t="s">
        <v>70</v>
      </c>
      <c r="V6" s="40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1" t="str">
        <f>IFERROR(VLOOKUP(DeliveryAddress,Table,3,0),1)</f>
        <v>5</v>
      </c>
      <c r="E7" s="412"/>
      <c r="F7" s="412"/>
      <c r="G7" s="412"/>
      <c r="H7" s="412"/>
      <c r="I7" s="412"/>
      <c r="J7" s="412"/>
      <c r="K7" s="412"/>
      <c r="L7" s="413"/>
      <c r="M7" s="72"/>
      <c r="O7" s="26"/>
      <c r="P7" s="47"/>
      <c r="Q7" s="47"/>
      <c r="S7" s="403"/>
      <c r="T7" s="404"/>
      <c r="U7" s="407"/>
      <c r="V7" s="408"/>
      <c r="AA7" s="58"/>
      <c r="AB7" s="58"/>
      <c r="AC7" s="58"/>
    </row>
    <row r="8" spans="1:30" s="17" customFormat="1" ht="25.5" customHeight="1" x14ac:dyDescent="0.2">
      <c r="A8" s="414" t="s">
        <v>60</v>
      </c>
      <c r="B8" s="414"/>
      <c r="C8" s="414"/>
      <c r="D8" s="415"/>
      <c r="E8" s="415"/>
      <c r="F8" s="415"/>
      <c r="G8" s="415"/>
      <c r="H8" s="415"/>
      <c r="I8" s="415"/>
      <c r="J8" s="415"/>
      <c r="K8" s="415"/>
      <c r="L8" s="415"/>
      <c r="M8" s="73"/>
      <c r="O8" s="26" t="s">
        <v>11</v>
      </c>
      <c r="P8" s="416">
        <v>0.41666666666666669</v>
      </c>
      <c r="Q8" s="416"/>
      <c r="S8" s="403"/>
      <c r="T8" s="404"/>
      <c r="U8" s="407"/>
      <c r="V8" s="408"/>
      <c r="AA8" s="58"/>
      <c r="AB8" s="58"/>
      <c r="AC8" s="58"/>
    </row>
    <row r="9" spans="1:30" s="1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7"/>
      <c r="C9" s="417"/>
      <c r="D9" s="418" t="s">
        <v>48</v>
      </c>
      <c r="E9" s="41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7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68"/>
      <c r="O9" s="29" t="s">
        <v>15</v>
      </c>
      <c r="P9" s="421"/>
      <c r="Q9" s="421"/>
      <c r="S9" s="403"/>
      <c r="T9" s="404"/>
      <c r="U9" s="409"/>
      <c r="V9" s="41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7"/>
      <c r="C10" s="417"/>
      <c r="D10" s="418"/>
      <c r="E10" s="41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7"/>
      <c r="H10" s="422" t="str">
        <f>IFERROR(VLOOKUP($D$10,Proxy,2,FALSE),"")</f>
        <v/>
      </c>
      <c r="I10" s="422"/>
      <c r="J10" s="422"/>
      <c r="K10" s="422"/>
      <c r="L10" s="422"/>
      <c r="M10" s="69"/>
      <c r="O10" s="29" t="s">
        <v>35</v>
      </c>
      <c r="P10" s="423"/>
      <c r="Q10" s="423"/>
      <c r="T10" s="26" t="s">
        <v>12</v>
      </c>
      <c r="U10" s="424" t="s">
        <v>71</v>
      </c>
      <c r="V10" s="42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6"/>
      <c r="Q11" s="426"/>
      <c r="T11" s="26" t="s">
        <v>31</v>
      </c>
      <c r="U11" s="427" t="s">
        <v>57</v>
      </c>
      <c r="V11" s="42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8" t="s">
        <v>72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74"/>
      <c r="O12" s="26" t="s">
        <v>33</v>
      </c>
      <c r="P12" s="416"/>
      <c r="Q12" s="416"/>
      <c r="R12" s="27"/>
      <c r="S12"/>
      <c r="T12" s="26" t="s">
        <v>48</v>
      </c>
      <c r="U12" s="429"/>
      <c r="V12" s="429"/>
      <c r="W12"/>
      <c r="AA12" s="58"/>
      <c r="AB12" s="58"/>
      <c r="AC12" s="58"/>
    </row>
    <row r="13" spans="1:30" s="17" customFormat="1" ht="23.25" customHeight="1" x14ac:dyDescent="0.2">
      <c r="A13" s="428" t="s">
        <v>73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74"/>
      <c r="N13" s="29"/>
      <c r="O13" s="29" t="s">
        <v>34</v>
      </c>
      <c r="P13" s="427"/>
      <c r="Q13" s="42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8" t="s">
        <v>74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0" t="s">
        <v>75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75"/>
      <c r="N15"/>
      <c r="O15" s="431" t="s">
        <v>63</v>
      </c>
      <c r="P15" s="431"/>
      <c r="Q15" s="431"/>
      <c r="R15" s="431"/>
      <c r="S15" s="43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2"/>
      <c r="P16" s="432"/>
      <c r="Q16" s="432"/>
      <c r="R16" s="432"/>
      <c r="S16" s="43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4" t="s">
        <v>61</v>
      </c>
      <c r="B17" s="434" t="s">
        <v>51</v>
      </c>
      <c r="C17" s="435" t="s">
        <v>50</v>
      </c>
      <c r="D17" s="434" t="s">
        <v>52</v>
      </c>
      <c r="E17" s="434"/>
      <c r="F17" s="434" t="s">
        <v>24</v>
      </c>
      <c r="G17" s="434" t="s">
        <v>27</v>
      </c>
      <c r="H17" s="434" t="s">
        <v>25</v>
      </c>
      <c r="I17" s="434" t="s">
        <v>26</v>
      </c>
      <c r="J17" s="436" t="s">
        <v>16</v>
      </c>
      <c r="K17" s="436" t="s">
        <v>65</v>
      </c>
      <c r="L17" s="436" t="s">
        <v>2</v>
      </c>
      <c r="M17" s="436" t="s">
        <v>66</v>
      </c>
      <c r="N17" s="434" t="s">
        <v>28</v>
      </c>
      <c r="O17" s="434" t="s">
        <v>17</v>
      </c>
      <c r="P17" s="434"/>
      <c r="Q17" s="434"/>
      <c r="R17" s="434"/>
      <c r="S17" s="434"/>
      <c r="T17" s="433" t="s">
        <v>58</v>
      </c>
      <c r="U17" s="434"/>
      <c r="V17" s="434" t="s">
        <v>6</v>
      </c>
      <c r="W17" s="434" t="s">
        <v>44</v>
      </c>
      <c r="X17" s="438" t="s">
        <v>56</v>
      </c>
      <c r="Y17" s="434" t="s">
        <v>18</v>
      </c>
      <c r="Z17" s="440" t="s">
        <v>62</v>
      </c>
      <c r="AA17" s="440" t="s">
        <v>19</v>
      </c>
      <c r="AB17" s="441" t="s">
        <v>59</v>
      </c>
      <c r="AC17" s="442"/>
      <c r="AD17" s="443"/>
      <c r="AE17" s="447"/>
      <c r="BB17" s="448" t="s">
        <v>64</v>
      </c>
    </row>
    <row r="18" spans="1:67" ht="14.25" customHeight="1" x14ac:dyDescent="0.2">
      <c r="A18" s="434"/>
      <c r="B18" s="434"/>
      <c r="C18" s="435"/>
      <c r="D18" s="434"/>
      <c r="E18" s="434"/>
      <c r="F18" s="434" t="s">
        <v>20</v>
      </c>
      <c r="G18" s="434" t="s">
        <v>21</v>
      </c>
      <c r="H18" s="434" t="s">
        <v>22</v>
      </c>
      <c r="I18" s="434" t="s">
        <v>22</v>
      </c>
      <c r="J18" s="437"/>
      <c r="K18" s="437"/>
      <c r="L18" s="437"/>
      <c r="M18" s="437"/>
      <c r="N18" s="434"/>
      <c r="O18" s="434"/>
      <c r="P18" s="434"/>
      <c r="Q18" s="434"/>
      <c r="R18" s="434"/>
      <c r="S18" s="434"/>
      <c r="T18" s="34" t="s">
        <v>47</v>
      </c>
      <c r="U18" s="34" t="s">
        <v>46</v>
      </c>
      <c r="V18" s="434"/>
      <c r="W18" s="434"/>
      <c r="X18" s="439"/>
      <c r="Y18" s="434"/>
      <c r="Z18" s="440"/>
      <c r="AA18" s="440"/>
      <c r="AB18" s="444"/>
      <c r="AC18" s="445"/>
      <c r="AD18" s="446"/>
      <c r="AE18" s="447"/>
      <c r="BB18" s="448"/>
    </row>
    <row r="19" spans="1:67" ht="27.75" customHeight="1" x14ac:dyDescent="0.2">
      <c r="A19" s="449" t="s">
        <v>76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53"/>
      <c r="AA19" s="53"/>
    </row>
    <row r="20" spans="1:67" ht="16.5" customHeight="1" x14ac:dyDescent="0.25">
      <c r="A20" s="450" t="s">
        <v>76</v>
      </c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63"/>
      <c r="AA20" s="63"/>
    </row>
    <row r="21" spans="1:67" ht="14.25" customHeight="1" x14ac:dyDescent="0.25">
      <c r="A21" s="451" t="s">
        <v>77</v>
      </c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2">
        <v>4607091389258</v>
      </c>
      <c r="E22" s="45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4"/>
      <c r="Q22" s="454"/>
      <c r="R22" s="454"/>
      <c r="S22" s="45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2">
        <v>4680115885004</v>
      </c>
      <c r="E23" s="45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4"/>
      <c r="Q23" s="454"/>
      <c r="R23" s="454"/>
      <c r="S23" s="45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1"/>
      <c r="O24" s="457" t="s">
        <v>43</v>
      </c>
      <c r="P24" s="458"/>
      <c r="Q24" s="458"/>
      <c r="R24" s="458"/>
      <c r="S24" s="458"/>
      <c r="T24" s="458"/>
      <c r="U24" s="45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0"/>
      <c r="B25" s="460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1"/>
      <c r="O25" s="457" t="s">
        <v>43</v>
      </c>
      <c r="P25" s="458"/>
      <c r="Q25" s="458"/>
      <c r="R25" s="458"/>
      <c r="S25" s="458"/>
      <c r="T25" s="458"/>
      <c r="U25" s="45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1" t="s">
        <v>85</v>
      </c>
      <c r="B26" s="451"/>
      <c r="C26" s="451"/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2">
        <v>4607091383881</v>
      </c>
      <c r="E27" s="45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4"/>
      <c r="Q27" s="454"/>
      <c r="R27" s="454"/>
      <c r="S27" s="45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2">
        <v>4607091388237</v>
      </c>
      <c r="E28" s="45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4"/>
      <c r="Q28" s="454"/>
      <c r="R28" s="454"/>
      <c r="S28" s="45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52">
        <v>4607091383935</v>
      </c>
      <c r="E29" s="45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4"/>
      <c r="Q29" s="454"/>
      <c r="R29" s="454"/>
      <c r="S29" s="45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52">
        <v>4607091383935</v>
      </c>
      <c r="E30" s="45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4"/>
      <c r="Q30" s="454"/>
      <c r="R30" s="454"/>
      <c r="S30" s="45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52">
        <v>4680115881990</v>
      </c>
      <c r="E31" s="45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6" t="s">
        <v>95</v>
      </c>
      <c r="P31" s="454"/>
      <c r="Q31" s="454"/>
      <c r="R31" s="454"/>
      <c r="S31" s="45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52">
        <v>4680115881853</v>
      </c>
      <c r="E32" s="45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54"/>
      <c r="Q32" s="454"/>
      <c r="R32" s="454"/>
      <c r="S32" s="45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52">
        <v>4680115881853</v>
      </c>
      <c r="E33" s="45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8" t="s">
        <v>99</v>
      </c>
      <c r="P33" s="454"/>
      <c r="Q33" s="454"/>
      <c r="R33" s="454"/>
      <c r="S33" s="45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52">
        <v>4607091383911</v>
      </c>
      <c r="E34" s="45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54"/>
      <c r="Q34" s="454"/>
      <c r="R34" s="454"/>
      <c r="S34" s="45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52">
        <v>4607091388244</v>
      </c>
      <c r="E35" s="45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7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54"/>
      <c r="Q35" s="454"/>
      <c r="R35" s="454"/>
      <c r="S35" s="45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60"/>
      <c r="B36" s="460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1"/>
      <c r="O36" s="457" t="s">
        <v>43</v>
      </c>
      <c r="P36" s="458"/>
      <c r="Q36" s="458"/>
      <c r="R36" s="458"/>
      <c r="S36" s="458"/>
      <c r="T36" s="458"/>
      <c r="U36" s="45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60"/>
      <c r="B37" s="460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460"/>
      <c r="N37" s="461"/>
      <c r="O37" s="457" t="s">
        <v>43</v>
      </c>
      <c r="P37" s="458"/>
      <c r="Q37" s="458"/>
      <c r="R37" s="458"/>
      <c r="S37" s="458"/>
      <c r="T37" s="458"/>
      <c r="U37" s="45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51" t="s">
        <v>104</v>
      </c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52">
        <v>4607091388503</v>
      </c>
      <c r="E39" s="45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4"/>
      <c r="Q39" s="454"/>
      <c r="R39" s="454"/>
      <c r="S39" s="45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1"/>
      <c r="O40" s="457" t="s">
        <v>43</v>
      </c>
      <c r="P40" s="458"/>
      <c r="Q40" s="458"/>
      <c r="R40" s="458"/>
      <c r="S40" s="458"/>
      <c r="T40" s="458"/>
      <c r="U40" s="45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60"/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1"/>
      <c r="O41" s="457" t="s">
        <v>43</v>
      </c>
      <c r="P41" s="458"/>
      <c r="Q41" s="458"/>
      <c r="R41" s="458"/>
      <c r="S41" s="458"/>
      <c r="T41" s="458"/>
      <c r="U41" s="45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51" t="s">
        <v>109</v>
      </c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52">
        <v>4607091388282</v>
      </c>
      <c r="E43" s="45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4"/>
      <c r="Q43" s="454"/>
      <c r="R43" s="454"/>
      <c r="S43" s="45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1"/>
      <c r="O44" s="457" t="s">
        <v>43</v>
      </c>
      <c r="P44" s="458"/>
      <c r="Q44" s="458"/>
      <c r="R44" s="458"/>
      <c r="S44" s="458"/>
      <c r="T44" s="458"/>
      <c r="U44" s="45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60"/>
      <c r="B45" s="460"/>
      <c r="C45" s="460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1"/>
      <c r="O45" s="457" t="s">
        <v>43</v>
      </c>
      <c r="P45" s="458"/>
      <c r="Q45" s="458"/>
      <c r="R45" s="458"/>
      <c r="S45" s="458"/>
      <c r="T45" s="458"/>
      <c r="U45" s="45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51" t="s">
        <v>113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52">
        <v>4607091389111</v>
      </c>
      <c r="E47" s="45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4"/>
      <c r="Q47" s="454"/>
      <c r="R47" s="454"/>
      <c r="S47" s="45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60"/>
      <c r="B48" s="460"/>
      <c r="C48" s="460"/>
      <c r="D48" s="460"/>
      <c r="E48" s="460"/>
      <c r="F48" s="460"/>
      <c r="G48" s="460"/>
      <c r="H48" s="460"/>
      <c r="I48" s="460"/>
      <c r="J48" s="460"/>
      <c r="K48" s="460"/>
      <c r="L48" s="460"/>
      <c r="M48" s="460"/>
      <c r="N48" s="461"/>
      <c r="O48" s="457" t="s">
        <v>43</v>
      </c>
      <c r="P48" s="458"/>
      <c r="Q48" s="458"/>
      <c r="R48" s="458"/>
      <c r="S48" s="458"/>
      <c r="T48" s="458"/>
      <c r="U48" s="45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60"/>
      <c r="B49" s="460"/>
      <c r="C49" s="460"/>
      <c r="D49" s="460"/>
      <c r="E49" s="460"/>
      <c r="F49" s="460"/>
      <c r="G49" s="460"/>
      <c r="H49" s="460"/>
      <c r="I49" s="460"/>
      <c r="J49" s="460"/>
      <c r="K49" s="460"/>
      <c r="L49" s="460"/>
      <c r="M49" s="460"/>
      <c r="N49" s="461"/>
      <c r="O49" s="457" t="s">
        <v>43</v>
      </c>
      <c r="P49" s="458"/>
      <c r="Q49" s="458"/>
      <c r="R49" s="458"/>
      <c r="S49" s="458"/>
      <c r="T49" s="458"/>
      <c r="U49" s="45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9" t="s">
        <v>116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53"/>
      <c r="AA50" s="53"/>
    </row>
    <row r="51" spans="1:67" ht="16.5" customHeight="1" x14ac:dyDescent="0.25">
      <c r="A51" s="450" t="s">
        <v>117</v>
      </c>
      <c r="B51" s="450"/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0"/>
      <c r="U51" s="450"/>
      <c r="V51" s="450"/>
      <c r="W51" s="450"/>
      <c r="X51" s="450"/>
      <c r="Y51" s="450"/>
      <c r="Z51" s="63"/>
      <c r="AA51" s="63"/>
    </row>
    <row r="52" spans="1:67" ht="14.25" customHeight="1" x14ac:dyDescent="0.25">
      <c r="A52" s="451" t="s">
        <v>118</v>
      </c>
      <c r="B52" s="451"/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52">
        <v>4680115881440</v>
      </c>
      <c r="E53" s="45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4"/>
      <c r="Q53" s="454"/>
      <c r="R53" s="454"/>
      <c r="S53" s="455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52">
        <v>4680115881433</v>
      </c>
      <c r="E54" s="45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4"/>
      <c r="Q54" s="454"/>
      <c r="R54" s="454"/>
      <c r="S54" s="455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1"/>
      <c r="O55" s="457" t="s">
        <v>43</v>
      </c>
      <c r="P55" s="458"/>
      <c r="Q55" s="458"/>
      <c r="R55" s="458"/>
      <c r="S55" s="458"/>
      <c r="T55" s="458"/>
      <c r="U55" s="459"/>
      <c r="V55" s="41" t="s">
        <v>42</v>
      </c>
      <c r="W55" s="42">
        <f>IFERROR(W53/H53,"0")+IFERROR(W54/H54,"0")</f>
        <v>2.7777777777777777</v>
      </c>
      <c r="X55" s="42">
        <f>IFERROR(X53/H53,"0")+IFERROR(X54/H54,"0")</f>
        <v>3.0000000000000004</v>
      </c>
      <c r="Y55" s="42">
        <f>IFERROR(IF(Y53="",0,Y53),"0")+IFERROR(IF(Y54="",0,Y54),"0")</f>
        <v>6.5250000000000002E-2</v>
      </c>
      <c r="Z55" s="65"/>
      <c r="AA55" s="65"/>
    </row>
    <row r="56" spans="1:67" x14ac:dyDescent="0.2">
      <c r="A56" s="460"/>
      <c r="B56" s="460"/>
      <c r="C56" s="460"/>
      <c r="D56" s="460"/>
      <c r="E56" s="460"/>
      <c r="F56" s="460"/>
      <c r="G56" s="460"/>
      <c r="H56" s="460"/>
      <c r="I56" s="460"/>
      <c r="J56" s="460"/>
      <c r="K56" s="460"/>
      <c r="L56" s="460"/>
      <c r="M56" s="460"/>
      <c r="N56" s="461"/>
      <c r="O56" s="457" t="s">
        <v>43</v>
      </c>
      <c r="P56" s="458"/>
      <c r="Q56" s="458"/>
      <c r="R56" s="458"/>
      <c r="S56" s="458"/>
      <c r="T56" s="458"/>
      <c r="U56" s="459"/>
      <c r="V56" s="41" t="s">
        <v>0</v>
      </c>
      <c r="W56" s="42">
        <f>IFERROR(SUM(W53:W54),"0")</f>
        <v>30</v>
      </c>
      <c r="X56" s="42">
        <f>IFERROR(SUM(X53:X54),"0")</f>
        <v>32.400000000000006</v>
      </c>
      <c r="Y56" s="41"/>
      <c r="Z56" s="65"/>
      <c r="AA56" s="65"/>
    </row>
    <row r="57" spans="1:67" ht="16.5" customHeight="1" x14ac:dyDescent="0.25">
      <c r="A57" s="450" t="s">
        <v>125</v>
      </c>
      <c r="B57" s="450"/>
      <c r="C57" s="450"/>
      <c r="D57" s="450"/>
      <c r="E57" s="450"/>
      <c r="F57" s="450"/>
      <c r="G57" s="450"/>
      <c r="H57" s="450"/>
      <c r="I57" s="450"/>
      <c r="J57" s="450"/>
      <c r="K57" s="450"/>
      <c r="L57" s="450"/>
      <c r="M57" s="450"/>
      <c r="N57" s="450"/>
      <c r="O57" s="450"/>
      <c r="P57" s="450"/>
      <c r="Q57" s="450"/>
      <c r="R57" s="450"/>
      <c r="S57" s="450"/>
      <c r="T57" s="450"/>
      <c r="U57" s="450"/>
      <c r="V57" s="450"/>
      <c r="W57" s="450"/>
      <c r="X57" s="450"/>
      <c r="Y57" s="450"/>
      <c r="Z57" s="63"/>
      <c r="AA57" s="63"/>
    </row>
    <row r="58" spans="1:67" ht="14.25" customHeight="1" x14ac:dyDescent="0.25">
      <c r="A58" s="451" t="s">
        <v>126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52">
        <v>4680115881426</v>
      </c>
      <c r="E59" s="452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4"/>
      <c r="Q59" s="454"/>
      <c r="R59" s="454"/>
      <c r="S59" s="455"/>
      <c r="T59" s="38" t="s">
        <v>48</v>
      </c>
      <c r="U59" s="38" t="s">
        <v>48</v>
      </c>
      <c r="V59" s="39" t="s">
        <v>0</v>
      </c>
      <c r="W59" s="57">
        <v>10</v>
      </c>
      <c r="X59" s="54">
        <f>IFERROR(IF(W59="",0,CEILING((W59/$H59),1)*$H59),"")</f>
        <v>10.8</v>
      </c>
      <c r="Y59" s="40">
        <f>IFERROR(IF(X59=0,"",ROUNDUP(X59/H59,0)*0.02175),"")</f>
        <v>2.1749999999999999E-2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10.444444444444443</v>
      </c>
      <c r="BM59" s="77">
        <f>IFERROR(X59*I59/H59,"0")</f>
        <v>11.28</v>
      </c>
      <c r="BN59" s="77">
        <f>IFERROR(1/J59*(W59/H59),"0")</f>
        <v>1.653439153439153E-2</v>
      </c>
      <c r="BO59" s="77">
        <f>IFERROR(1/J59*(X59/H59),"0")</f>
        <v>1.7857142857142856E-2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52">
        <v>4680115881426</v>
      </c>
      <c r="E60" s="452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4"/>
      <c r="Q60" s="454"/>
      <c r="R60" s="454"/>
      <c r="S60" s="45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52">
        <v>4680115881419</v>
      </c>
      <c r="E61" s="45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4"/>
      <c r="Q61" s="454"/>
      <c r="R61" s="454"/>
      <c r="S61" s="455"/>
      <c r="T61" s="38" t="s">
        <v>48</v>
      </c>
      <c r="U61" s="38" t="s">
        <v>48</v>
      </c>
      <c r="V61" s="39" t="s">
        <v>0</v>
      </c>
      <c r="W61" s="57">
        <v>4</v>
      </c>
      <c r="X61" s="54">
        <f>IFERROR(IF(W61="",0,CEILING((W61/$H61),1)*$H61),"")</f>
        <v>4.5</v>
      </c>
      <c r="Y61" s="40">
        <f>IFERROR(IF(X61=0,"",ROUNDUP(X61/H61,0)*0.00937),"")</f>
        <v>9.3699999999999999E-3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4.2133333333333338</v>
      </c>
      <c r="BM61" s="77">
        <f>IFERROR(X61*I61/H61,"0")</f>
        <v>4.74</v>
      </c>
      <c r="BN61" s="77">
        <f>IFERROR(1/J61*(W61/H61),"0")</f>
        <v>7.4074074074074068E-3</v>
      </c>
      <c r="BO61" s="77">
        <f>IFERROR(1/J61*(X61/H61),"0")</f>
        <v>8.3333333333333332E-3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52">
        <v>4680115881525</v>
      </c>
      <c r="E62" s="45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9" t="s">
        <v>135</v>
      </c>
      <c r="P62" s="454"/>
      <c r="Q62" s="454"/>
      <c r="R62" s="454"/>
      <c r="S62" s="45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1"/>
      <c r="O63" s="457" t="s">
        <v>43</v>
      </c>
      <c r="P63" s="458"/>
      <c r="Q63" s="458"/>
      <c r="R63" s="458"/>
      <c r="S63" s="458"/>
      <c r="T63" s="458"/>
      <c r="U63" s="459"/>
      <c r="V63" s="41" t="s">
        <v>42</v>
      </c>
      <c r="W63" s="42">
        <f>IFERROR(W59/H59,"0")+IFERROR(W60/H60,"0")+IFERROR(W61/H61,"0")+IFERROR(W62/H62,"0")</f>
        <v>1.8148148148148147</v>
      </c>
      <c r="X63" s="42">
        <f>IFERROR(X59/H59,"0")+IFERROR(X60/H60,"0")+IFERROR(X61/H61,"0")+IFERROR(X62/H62,"0")</f>
        <v>2</v>
      </c>
      <c r="Y63" s="42">
        <f>IFERROR(IF(Y59="",0,Y59),"0")+IFERROR(IF(Y60="",0,Y60),"0")+IFERROR(IF(Y61="",0,Y61),"0")+IFERROR(IF(Y62="",0,Y62),"0")</f>
        <v>3.1119999999999998E-2</v>
      </c>
      <c r="Z63" s="65"/>
      <c r="AA63" s="65"/>
    </row>
    <row r="64" spans="1:67" x14ac:dyDescent="0.2">
      <c r="A64" s="460"/>
      <c r="B64" s="460"/>
      <c r="C64" s="460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1"/>
      <c r="O64" s="457" t="s">
        <v>43</v>
      </c>
      <c r="P64" s="458"/>
      <c r="Q64" s="458"/>
      <c r="R64" s="458"/>
      <c r="S64" s="458"/>
      <c r="T64" s="458"/>
      <c r="U64" s="459"/>
      <c r="V64" s="41" t="s">
        <v>0</v>
      </c>
      <c r="W64" s="42">
        <f>IFERROR(SUM(W59:W62),"0")</f>
        <v>14</v>
      </c>
      <c r="X64" s="42">
        <f>IFERROR(SUM(X59:X62),"0")</f>
        <v>15.3</v>
      </c>
      <c r="Y64" s="41"/>
      <c r="Z64" s="65"/>
      <c r="AA64" s="65"/>
    </row>
    <row r="65" spans="1:67" ht="16.5" customHeight="1" x14ac:dyDescent="0.25">
      <c r="A65" s="450" t="s">
        <v>116</v>
      </c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450"/>
      <c r="V65" s="450"/>
      <c r="W65" s="450"/>
      <c r="X65" s="450"/>
      <c r="Y65" s="450"/>
      <c r="Z65" s="63"/>
      <c r="AA65" s="63"/>
    </row>
    <row r="66" spans="1:67" ht="14.25" customHeight="1" x14ac:dyDescent="0.25">
      <c r="A66" s="451" t="s">
        <v>126</v>
      </c>
      <c r="B66" s="451"/>
      <c r="C66" s="451"/>
      <c r="D66" s="451"/>
      <c r="E66" s="451"/>
      <c r="F66" s="451"/>
      <c r="G66" s="451"/>
      <c r="H66" s="451"/>
      <c r="I66" s="451"/>
      <c r="J66" s="451"/>
      <c r="K66" s="451"/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  <c r="W66" s="451"/>
      <c r="X66" s="451"/>
      <c r="Y66" s="45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52">
        <v>4607091382945</v>
      </c>
      <c r="E67" s="45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4"/>
      <c r="Q67" s="454"/>
      <c r="R67" s="454"/>
      <c r="S67" s="45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52">
        <v>4607091385670</v>
      </c>
      <c r="E68" s="45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4"/>
      <c r="Q68" s="454"/>
      <c r="R68" s="454"/>
      <c r="S68" s="45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52">
        <v>4607091385670</v>
      </c>
      <c r="E69" s="45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4"/>
      <c r="Q69" s="454"/>
      <c r="R69" s="454"/>
      <c r="S69" s="45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52">
        <v>4680115883956</v>
      </c>
      <c r="E70" s="45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4"/>
      <c r="Q70" s="454"/>
      <c r="R70" s="454"/>
      <c r="S70" s="45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52">
        <v>4680115881327</v>
      </c>
      <c r="E71" s="45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4"/>
      <c r="Q71" s="454"/>
      <c r="R71" s="454"/>
      <c r="S71" s="455"/>
      <c r="T71" s="38" t="s">
        <v>48</v>
      </c>
      <c r="U71" s="38" t="s">
        <v>48</v>
      </c>
      <c r="V71" s="39" t="s">
        <v>0</v>
      </c>
      <c r="W71" s="57">
        <v>40</v>
      </c>
      <c r="X71" s="54">
        <f t="shared" si="6"/>
        <v>43.2</v>
      </c>
      <c r="Y71" s="40">
        <f t="shared" si="7"/>
        <v>8.6999999999999994E-2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41.777777777777771</v>
      </c>
      <c r="BM71" s="77">
        <f t="shared" si="9"/>
        <v>45.12</v>
      </c>
      <c r="BN71" s="77">
        <f t="shared" si="10"/>
        <v>6.613756613756612E-2</v>
      </c>
      <c r="BO71" s="77">
        <f t="shared" si="11"/>
        <v>7.1428571428571425E-2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52">
        <v>4680115882133</v>
      </c>
      <c r="E72" s="45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4"/>
      <c r="Q72" s="454"/>
      <c r="R72" s="454"/>
      <c r="S72" s="45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52">
        <v>4680115882133</v>
      </c>
      <c r="E73" s="45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4"/>
      <c r="Q73" s="454"/>
      <c r="R73" s="454"/>
      <c r="S73" s="45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52">
        <v>4607091382952</v>
      </c>
      <c r="E74" s="45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4"/>
      <c r="Q74" s="454"/>
      <c r="R74" s="454"/>
      <c r="S74" s="45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52">
        <v>4607091385687</v>
      </c>
      <c r="E75" s="45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4"/>
      <c r="Q75" s="454"/>
      <c r="R75" s="454"/>
      <c r="S75" s="45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52">
        <v>4680115882539</v>
      </c>
      <c r="E76" s="452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4"/>
      <c r="Q76" s="454"/>
      <c r="R76" s="454"/>
      <c r="S76" s="45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52">
        <v>4607091384604</v>
      </c>
      <c r="E77" s="45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4"/>
      <c r="Q77" s="454"/>
      <c r="R77" s="454"/>
      <c r="S77" s="45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52">
        <v>4680115880283</v>
      </c>
      <c r="E78" s="45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4"/>
      <c r="Q78" s="454"/>
      <c r="R78" s="454"/>
      <c r="S78" s="45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52">
        <v>4680115883949</v>
      </c>
      <c r="E79" s="45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4"/>
      <c r="Q79" s="454"/>
      <c r="R79" s="454"/>
      <c r="S79" s="45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52">
        <v>4680115881518</v>
      </c>
      <c r="E80" s="45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4"/>
      <c r="Q80" s="454"/>
      <c r="R80" s="454"/>
      <c r="S80" s="45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52">
        <v>4680115881303</v>
      </c>
      <c r="E81" s="45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4"/>
      <c r="Q81" s="454"/>
      <c r="R81" s="454"/>
      <c r="S81" s="455"/>
      <c r="T81" s="38" t="s">
        <v>48</v>
      </c>
      <c r="U81" s="38" t="s">
        <v>48</v>
      </c>
      <c r="V81" s="39" t="s">
        <v>0</v>
      </c>
      <c r="W81" s="57">
        <v>30</v>
      </c>
      <c r="X81" s="54">
        <f t="shared" si="6"/>
        <v>31.5</v>
      </c>
      <c r="Y81" s="40">
        <f t="shared" si="12"/>
        <v>6.5589999999999996E-2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31.400000000000002</v>
      </c>
      <c r="BM81" s="77">
        <f t="shared" si="9"/>
        <v>32.97</v>
      </c>
      <c r="BN81" s="77">
        <f t="shared" si="10"/>
        <v>5.5555555555555559E-2</v>
      </c>
      <c r="BO81" s="77">
        <f t="shared" si="11"/>
        <v>5.8333333333333334E-2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52">
        <v>4680115882577</v>
      </c>
      <c r="E82" s="45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4"/>
      <c r="Q82" s="454"/>
      <c r="R82" s="454"/>
      <c r="S82" s="45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52">
        <v>4680115882577</v>
      </c>
      <c r="E83" s="45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4"/>
      <c r="Q83" s="454"/>
      <c r="R83" s="454"/>
      <c r="S83" s="45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52">
        <v>4680115882720</v>
      </c>
      <c r="E84" s="45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4"/>
      <c r="Q84" s="454"/>
      <c r="R84" s="454"/>
      <c r="S84" s="45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52">
        <v>4680115880269</v>
      </c>
      <c r="E85" s="45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4"/>
      <c r="Q85" s="454"/>
      <c r="R85" s="454"/>
      <c r="S85" s="45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52">
        <v>4680115880429</v>
      </c>
      <c r="E86" s="45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4"/>
      <c r="Q86" s="454"/>
      <c r="R86" s="454"/>
      <c r="S86" s="45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52">
        <v>4680115881457</v>
      </c>
      <c r="E87" s="45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4"/>
      <c r="Q87" s="454"/>
      <c r="R87" s="454"/>
      <c r="S87" s="45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60"/>
      <c r="B88" s="460"/>
      <c r="C88" s="460"/>
      <c r="D88" s="460"/>
      <c r="E88" s="460"/>
      <c r="F88" s="460"/>
      <c r="G88" s="460"/>
      <c r="H88" s="460"/>
      <c r="I88" s="460"/>
      <c r="J88" s="460"/>
      <c r="K88" s="460"/>
      <c r="L88" s="460"/>
      <c r="M88" s="460"/>
      <c r="N88" s="461"/>
      <c r="O88" s="457" t="s">
        <v>43</v>
      </c>
      <c r="P88" s="458"/>
      <c r="Q88" s="458"/>
      <c r="R88" s="458"/>
      <c r="S88" s="458"/>
      <c r="T88" s="458"/>
      <c r="U88" s="45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10.37037037037037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0.15259</v>
      </c>
      <c r="Z88" s="65"/>
      <c r="AA88" s="65"/>
    </row>
    <row r="89" spans="1:67" x14ac:dyDescent="0.2">
      <c r="A89" s="460"/>
      <c r="B89" s="460"/>
      <c r="C89" s="460"/>
      <c r="D89" s="460"/>
      <c r="E89" s="460"/>
      <c r="F89" s="460"/>
      <c r="G89" s="460"/>
      <c r="H89" s="460"/>
      <c r="I89" s="460"/>
      <c r="J89" s="460"/>
      <c r="K89" s="460"/>
      <c r="L89" s="460"/>
      <c r="M89" s="460"/>
      <c r="N89" s="461"/>
      <c r="O89" s="457" t="s">
        <v>43</v>
      </c>
      <c r="P89" s="458"/>
      <c r="Q89" s="458"/>
      <c r="R89" s="458"/>
      <c r="S89" s="458"/>
      <c r="T89" s="458"/>
      <c r="U89" s="459"/>
      <c r="V89" s="41" t="s">
        <v>0</v>
      </c>
      <c r="W89" s="42">
        <f>IFERROR(SUM(W67:W87),"0")</f>
        <v>70</v>
      </c>
      <c r="X89" s="42">
        <f>IFERROR(SUM(X67:X87),"0")</f>
        <v>74.7</v>
      </c>
      <c r="Y89" s="41"/>
      <c r="Z89" s="65"/>
      <c r="AA89" s="65"/>
    </row>
    <row r="90" spans="1:67" ht="14.25" customHeight="1" x14ac:dyDescent="0.25">
      <c r="A90" s="451" t="s">
        <v>118</v>
      </c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52">
        <v>4680115881488</v>
      </c>
      <c r="E91" s="45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4"/>
      <c r="Q91" s="454"/>
      <c r="R91" s="454"/>
      <c r="S91" s="45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52">
        <v>4680115882775</v>
      </c>
      <c r="E92" s="452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5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4"/>
      <c r="Q92" s="454"/>
      <c r="R92" s="454"/>
      <c r="S92" s="45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52">
        <v>4680115880658</v>
      </c>
      <c r="E93" s="452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4"/>
      <c r="Q93" s="454"/>
      <c r="R93" s="454"/>
      <c r="S93" s="45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60"/>
      <c r="B94" s="460"/>
      <c r="C94" s="460"/>
      <c r="D94" s="460"/>
      <c r="E94" s="460"/>
      <c r="F94" s="460"/>
      <c r="G94" s="460"/>
      <c r="H94" s="460"/>
      <c r="I94" s="460"/>
      <c r="J94" s="460"/>
      <c r="K94" s="460"/>
      <c r="L94" s="460"/>
      <c r="M94" s="460"/>
      <c r="N94" s="461"/>
      <c r="O94" s="457" t="s">
        <v>43</v>
      </c>
      <c r="P94" s="458"/>
      <c r="Q94" s="458"/>
      <c r="R94" s="458"/>
      <c r="S94" s="458"/>
      <c r="T94" s="458"/>
      <c r="U94" s="459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60"/>
      <c r="B95" s="460"/>
      <c r="C95" s="460"/>
      <c r="D95" s="460"/>
      <c r="E95" s="460"/>
      <c r="F95" s="460"/>
      <c r="G95" s="460"/>
      <c r="H95" s="460"/>
      <c r="I95" s="460"/>
      <c r="J95" s="460"/>
      <c r="K95" s="460"/>
      <c r="L95" s="460"/>
      <c r="M95" s="460"/>
      <c r="N95" s="461"/>
      <c r="O95" s="457" t="s">
        <v>43</v>
      </c>
      <c r="P95" s="458"/>
      <c r="Q95" s="458"/>
      <c r="R95" s="458"/>
      <c r="S95" s="458"/>
      <c r="T95" s="458"/>
      <c r="U95" s="459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51" t="s">
        <v>77</v>
      </c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/>
      <c r="W96" s="451"/>
      <c r="X96" s="451"/>
      <c r="Y96" s="451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52">
        <v>4607091387667</v>
      </c>
      <c r="E97" s="452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4"/>
      <c r="Q97" s="454"/>
      <c r="R97" s="454"/>
      <c r="S97" s="45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52">
        <v>4607091387636</v>
      </c>
      <c r="E98" s="452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4"/>
      <c r="Q98" s="454"/>
      <c r="R98" s="454"/>
      <c r="S98" s="45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52">
        <v>4607091382426</v>
      </c>
      <c r="E99" s="452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4"/>
      <c r="Q99" s="454"/>
      <c r="R99" s="454"/>
      <c r="S99" s="45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52">
        <v>4607091386547</v>
      </c>
      <c r="E100" s="452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4"/>
      <c r="Q100" s="454"/>
      <c r="R100" s="454"/>
      <c r="S100" s="45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52">
        <v>4607091382464</v>
      </c>
      <c r="E101" s="45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4"/>
      <c r="Q101" s="454"/>
      <c r="R101" s="454"/>
      <c r="S101" s="45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52">
        <v>4680115883444</v>
      </c>
      <c r="E102" s="45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4"/>
      <c r="Q102" s="454"/>
      <c r="R102" s="454"/>
      <c r="S102" s="45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52">
        <v>4680115883444</v>
      </c>
      <c r="E103" s="45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4"/>
      <c r="Q103" s="454"/>
      <c r="R103" s="454"/>
      <c r="S103" s="45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1"/>
      <c r="O104" s="457" t="s">
        <v>43</v>
      </c>
      <c r="P104" s="458"/>
      <c r="Q104" s="458"/>
      <c r="R104" s="458"/>
      <c r="S104" s="458"/>
      <c r="T104" s="458"/>
      <c r="U104" s="459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1"/>
      <c r="O105" s="457" t="s">
        <v>43</v>
      </c>
      <c r="P105" s="458"/>
      <c r="Q105" s="458"/>
      <c r="R105" s="458"/>
      <c r="S105" s="458"/>
      <c r="T105" s="458"/>
      <c r="U105" s="459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451" t="s">
        <v>85</v>
      </c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52">
        <v>4607091386967</v>
      </c>
      <c r="E107" s="45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4"/>
      <c r="Q107" s="454"/>
      <c r="R107" s="454"/>
      <c r="S107" s="455"/>
      <c r="T107" s="38" t="s">
        <v>48</v>
      </c>
      <c r="U107" s="38" t="s">
        <v>48</v>
      </c>
      <c r="V107" s="39" t="s">
        <v>0</v>
      </c>
      <c r="W107" s="57">
        <v>90</v>
      </c>
      <c r="X107" s="54">
        <f t="shared" ref="X107:X121" si="18">IFERROR(IF(W107="",0,CEILING((W107/$H107),1)*$H107),"")</f>
        <v>97.199999999999989</v>
      </c>
      <c r="Y107" s="40">
        <f>IFERROR(IF(X107=0,"",ROUNDUP(X107/H107,0)*0.02175),"")</f>
        <v>0.26100000000000001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96.266666666666666</v>
      </c>
      <c r="BM107" s="77">
        <f t="shared" ref="BM107:BM121" si="20">IFERROR(X107*I107/H107,"0")</f>
        <v>103.96799999999999</v>
      </c>
      <c r="BN107" s="77">
        <f t="shared" ref="BN107:BN121" si="21">IFERROR(1/J107*(W107/H107),"0")</f>
        <v>0.1984126984126984</v>
      </c>
      <c r="BO107" s="77">
        <f t="shared" ref="BO107:BO121" si="22">IFERROR(1/J107*(X107/H107),"0")</f>
        <v>0.21428571428571427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52">
        <v>4607091386967</v>
      </c>
      <c r="E108" s="45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4"/>
      <c r="Q108" s="454"/>
      <c r="R108" s="454"/>
      <c r="S108" s="455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52">
        <v>4607091385304</v>
      </c>
      <c r="E109" s="45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4"/>
      <c r="Q109" s="454"/>
      <c r="R109" s="454"/>
      <c r="S109" s="45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52">
        <v>4607091386264</v>
      </c>
      <c r="E110" s="45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4"/>
      <c r="Q110" s="454"/>
      <c r="R110" s="454"/>
      <c r="S110" s="45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52">
        <v>4680115882584</v>
      </c>
      <c r="E111" s="45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4"/>
      <c r="Q111" s="454"/>
      <c r="R111" s="454"/>
      <c r="S111" s="45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52">
        <v>4680115882584</v>
      </c>
      <c r="E112" s="45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4"/>
      <c r="Q112" s="454"/>
      <c r="R112" s="454"/>
      <c r="S112" s="45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52">
        <v>4607091385731</v>
      </c>
      <c r="E113" s="45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4"/>
      <c r="Q113" s="454"/>
      <c r="R113" s="454"/>
      <c r="S113" s="45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4301051439</v>
      </c>
      <c r="D114" s="452">
        <v>4680115880214</v>
      </c>
      <c r="E114" s="45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5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54"/>
      <c r="Q114" s="454"/>
      <c r="R114" s="454"/>
      <c r="S114" s="455"/>
      <c r="T114" s="38" t="s">
        <v>48</v>
      </c>
      <c r="U114" s="38" t="s">
        <v>48</v>
      </c>
      <c r="V114" s="39" t="s">
        <v>0</v>
      </c>
      <c r="W114" s="57">
        <v>24</v>
      </c>
      <c r="X114" s="54">
        <f t="shared" si="18"/>
        <v>24.3</v>
      </c>
      <c r="Y114" s="40">
        <f>IFERROR(IF(X114=0,"",ROUNDUP(X114/H114,0)*0.00937),"")</f>
        <v>8.4330000000000002E-2</v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26.56</v>
      </c>
      <c r="BM114" s="77">
        <f t="shared" si="20"/>
        <v>26.891999999999999</v>
      </c>
      <c r="BN114" s="77">
        <f t="shared" si="21"/>
        <v>7.4074074074074056E-2</v>
      </c>
      <c r="BO114" s="77">
        <f t="shared" si="22"/>
        <v>7.4999999999999997E-2</v>
      </c>
    </row>
    <row r="115" spans="1:67" ht="27" customHeight="1" x14ac:dyDescent="0.25">
      <c r="A115" s="61" t="s">
        <v>210</v>
      </c>
      <c r="B115" s="61" t="s">
        <v>211</v>
      </c>
      <c r="C115" s="35">
        <v>4301051438</v>
      </c>
      <c r="D115" s="452">
        <v>4680115880894</v>
      </c>
      <c r="E115" s="45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5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54"/>
      <c r="Q115" s="454"/>
      <c r="R115" s="454"/>
      <c r="S115" s="45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52">
        <v>4680115885233</v>
      </c>
      <c r="E116" s="452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20" t="s">
        <v>214</v>
      </c>
      <c r="P116" s="454"/>
      <c r="Q116" s="454"/>
      <c r="R116" s="454"/>
      <c r="S116" s="45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52">
        <v>4680115884915</v>
      </c>
      <c r="E117" s="452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21" t="s">
        <v>217</v>
      </c>
      <c r="P117" s="454"/>
      <c r="Q117" s="454"/>
      <c r="R117" s="454"/>
      <c r="S117" s="45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52">
        <v>4607091385427</v>
      </c>
      <c r="E118" s="452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4"/>
      <c r="Q118" s="454"/>
      <c r="R118" s="454"/>
      <c r="S118" s="45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52">
        <v>4680115882645</v>
      </c>
      <c r="E119" s="452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4"/>
      <c r="Q119" s="454"/>
      <c r="R119" s="454"/>
      <c r="S119" s="45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52">
        <v>4680115884311</v>
      </c>
      <c r="E120" s="452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4" t="s">
        <v>224</v>
      </c>
      <c r="P120" s="454"/>
      <c r="Q120" s="454"/>
      <c r="R120" s="454"/>
      <c r="S120" s="45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52">
        <v>4680115884403</v>
      </c>
      <c r="E121" s="452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5" t="s">
        <v>227</v>
      </c>
      <c r="P121" s="454"/>
      <c r="Q121" s="454"/>
      <c r="R121" s="454"/>
      <c r="S121" s="45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1"/>
      <c r="O122" s="457" t="s">
        <v>43</v>
      </c>
      <c r="P122" s="458"/>
      <c r="Q122" s="458"/>
      <c r="R122" s="458"/>
      <c r="S122" s="458"/>
      <c r="T122" s="458"/>
      <c r="U122" s="459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21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0.34533000000000003</v>
      </c>
      <c r="Z122" s="65"/>
      <c r="AA122" s="65"/>
    </row>
    <row r="123" spans="1:67" x14ac:dyDescent="0.2">
      <c r="A123" s="460"/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  <c r="O123" s="457" t="s">
        <v>43</v>
      </c>
      <c r="P123" s="458"/>
      <c r="Q123" s="458"/>
      <c r="R123" s="458"/>
      <c r="S123" s="458"/>
      <c r="T123" s="458"/>
      <c r="U123" s="459"/>
      <c r="V123" s="41" t="s">
        <v>0</v>
      </c>
      <c r="W123" s="42">
        <f>IFERROR(SUM(W107:W121),"0")</f>
        <v>114</v>
      </c>
      <c r="X123" s="42">
        <f>IFERROR(SUM(X107:X121),"0")</f>
        <v>121.49999999999999</v>
      </c>
      <c r="Y123" s="41"/>
      <c r="Z123" s="65"/>
      <c r="AA123" s="65"/>
    </row>
    <row r="124" spans="1:67" ht="14.25" customHeight="1" x14ac:dyDescent="0.25">
      <c r="A124" s="451" t="s">
        <v>228</v>
      </c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52">
        <v>4680115881532</v>
      </c>
      <c r="E125" s="452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4"/>
      <c r="Q125" s="454"/>
      <c r="R125" s="454"/>
      <c r="S125" s="455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52">
        <v>4680115881532</v>
      </c>
      <c r="E126" s="452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4"/>
      <c r="Q126" s="454"/>
      <c r="R126" s="454"/>
      <c r="S126" s="455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52">
        <v>4680115882652</v>
      </c>
      <c r="E127" s="452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4"/>
      <c r="Q127" s="454"/>
      <c r="R127" s="454"/>
      <c r="S127" s="455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52">
        <v>4680115880238</v>
      </c>
      <c r="E128" s="452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4"/>
      <c r="Q128" s="454"/>
      <c r="R128" s="454"/>
      <c r="S128" s="455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52">
        <v>4680115881464</v>
      </c>
      <c r="E129" s="452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4"/>
      <c r="Q129" s="454"/>
      <c r="R129" s="454"/>
      <c r="S129" s="455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60"/>
      <c r="B130" s="460"/>
      <c r="C130" s="460"/>
      <c r="D130" s="460"/>
      <c r="E130" s="460"/>
      <c r="F130" s="460"/>
      <c r="G130" s="460"/>
      <c r="H130" s="460"/>
      <c r="I130" s="460"/>
      <c r="J130" s="460"/>
      <c r="K130" s="460"/>
      <c r="L130" s="460"/>
      <c r="M130" s="460"/>
      <c r="N130" s="461"/>
      <c r="O130" s="457" t="s">
        <v>43</v>
      </c>
      <c r="P130" s="458"/>
      <c r="Q130" s="458"/>
      <c r="R130" s="458"/>
      <c r="S130" s="458"/>
      <c r="T130" s="458"/>
      <c r="U130" s="459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60"/>
      <c r="B131" s="460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1"/>
      <c r="O131" s="457" t="s">
        <v>43</v>
      </c>
      <c r="P131" s="458"/>
      <c r="Q131" s="458"/>
      <c r="R131" s="458"/>
      <c r="S131" s="458"/>
      <c r="T131" s="458"/>
      <c r="U131" s="459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50" t="s">
        <v>238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63"/>
      <c r="AA132" s="63"/>
    </row>
    <row r="133" spans="1:67" ht="14.25" customHeight="1" x14ac:dyDescent="0.25">
      <c r="A133" s="451" t="s">
        <v>85</v>
      </c>
      <c r="B133" s="451"/>
      <c r="C133" s="451"/>
      <c r="D133" s="451"/>
      <c r="E133" s="451"/>
      <c r="F133" s="451"/>
      <c r="G133" s="451"/>
      <c r="H133" s="451"/>
      <c r="I133" s="451"/>
      <c r="J133" s="451"/>
      <c r="K133" s="451"/>
      <c r="L133" s="451"/>
      <c r="M133" s="451"/>
      <c r="N133" s="451"/>
      <c r="O133" s="451"/>
      <c r="P133" s="451"/>
      <c r="Q133" s="451"/>
      <c r="R133" s="451"/>
      <c r="S133" s="451"/>
      <c r="T133" s="451"/>
      <c r="U133" s="451"/>
      <c r="V133" s="451"/>
      <c r="W133" s="451"/>
      <c r="X133" s="451"/>
      <c r="Y133" s="451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452">
        <v>4607091385168</v>
      </c>
      <c r="E134" s="452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5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54"/>
      <c r="Q134" s="454"/>
      <c r="R134" s="454"/>
      <c r="S134" s="455"/>
      <c r="T134" s="38" t="s">
        <v>48</v>
      </c>
      <c r="U134" s="38" t="s">
        <v>48</v>
      </c>
      <c r="V134" s="39" t="s">
        <v>0</v>
      </c>
      <c r="W134" s="57">
        <v>140</v>
      </c>
      <c r="X134" s="54">
        <f>IFERROR(IF(W134="",0,CEILING((W134/$H134),1)*$H134),"")</f>
        <v>142.80000000000001</v>
      </c>
      <c r="Y134" s="40">
        <f>IFERROR(IF(X134=0,"",ROUNDUP(X134/H134,0)*0.02175),"")</f>
        <v>0.36974999999999997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149.30000000000001</v>
      </c>
      <c r="BM134" s="77">
        <f>IFERROR(X134*I134/H134,"0")</f>
        <v>152.286</v>
      </c>
      <c r="BN134" s="77">
        <f>IFERROR(1/J134*(W134/H134),"0")</f>
        <v>0.29761904761904756</v>
      </c>
      <c r="BO134" s="77">
        <f>IFERROR(1/J134*(X134/H134),"0")</f>
        <v>0.30357142857142855</v>
      </c>
    </row>
    <row r="135" spans="1:67" ht="27" customHeight="1" x14ac:dyDescent="0.25">
      <c r="A135" s="61" t="s">
        <v>239</v>
      </c>
      <c r="B135" s="61" t="s">
        <v>241</v>
      </c>
      <c r="C135" s="35">
        <v>4301051360</v>
      </c>
      <c r="D135" s="452">
        <v>4607091385168</v>
      </c>
      <c r="E135" s="45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5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54"/>
      <c r="Q135" s="454"/>
      <c r="R135" s="454"/>
      <c r="S135" s="45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52">
        <v>4607091383256</v>
      </c>
      <c r="E136" s="452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4"/>
      <c r="Q136" s="454"/>
      <c r="R136" s="454"/>
      <c r="S136" s="45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52">
        <v>4607091385748</v>
      </c>
      <c r="E137" s="452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4"/>
      <c r="Q137" s="454"/>
      <c r="R137" s="454"/>
      <c r="S137" s="455"/>
      <c r="T137" s="38" t="s">
        <v>48</v>
      </c>
      <c r="U137" s="38" t="s">
        <v>48</v>
      </c>
      <c r="V137" s="39" t="s">
        <v>0</v>
      </c>
      <c r="W137" s="57">
        <v>24</v>
      </c>
      <c r="X137" s="54">
        <f>IFERROR(IF(W137="",0,CEILING((W137/$H137),1)*$H137),"")</f>
        <v>24.3</v>
      </c>
      <c r="Y137" s="40">
        <f>IFERROR(IF(X137=0,"",ROUNDUP(X137/H137,0)*0.00753),"")</f>
        <v>6.7769999999999997E-2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26.417777777777776</v>
      </c>
      <c r="BM137" s="77">
        <f>IFERROR(X137*I137/H137,"0")</f>
        <v>26.747999999999998</v>
      </c>
      <c r="BN137" s="77">
        <f>IFERROR(1/J137*(W137/H137),"0")</f>
        <v>5.6980056980056967E-2</v>
      </c>
      <c r="BO137" s="77">
        <f>IFERROR(1/J137*(X137/H137),"0")</f>
        <v>5.7692307692307689E-2</v>
      </c>
    </row>
    <row r="138" spans="1:67" ht="16.5" customHeight="1" x14ac:dyDescent="0.25">
      <c r="A138" s="61" t="s">
        <v>246</v>
      </c>
      <c r="B138" s="61" t="s">
        <v>247</v>
      </c>
      <c r="C138" s="35">
        <v>4301051738</v>
      </c>
      <c r="D138" s="452">
        <v>4680115884533</v>
      </c>
      <c r="E138" s="452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4"/>
      <c r="Q138" s="454"/>
      <c r="R138" s="454"/>
      <c r="S138" s="45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60"/>
      <c r="B139" s="460"/>
      <c r="C139" s="460"/>
      <c r="D139" s="460"/>
      <c r="E139" s="460"/>
      <c r="F139" s="460"/>
      <c r="G139" s="460"/>
      <c r="H139" s="460"/>
      <c r="I139" s="460"/>
      <c r="J139" s="460"/>
      <c r="K139" s="460"/>
      <c r="L139" s="460"/>
      <c r="M139" s="460"/>
      <c r="N139" s="461"/>
      <c r="O139" s="457" t="s">
        <v>43</v>
      </c>
      <c r="P139" s="458"/>
      <c r="Q139" s="458"/>
      <c r="R139" s="458"/>
      <c r="S139" s="458"/>
      <c r="T139" s="458"/>
      <c r="U139" s="459"/>
      <c r="V139" s="41" t="s">
        <v>42</v>
      </c>
      <c r="W139" s="42">
        <f>IFERROR(W134/H134,"0")+IFERROR(W135/H135,"0")+IFERROR(W136/H136,"0")+IFERROR(W137/H137,"0")+IFERROR(W138/H138,"0")</f>
        <v>25.55555555555555</v>
      </c>
      <c r="X139" s="42">
        <f>IFERROR(X134/H134,"0")+IFERROR(X135/H135,"0")+IFERROR(X136/H136,"0")+IFERROR(X137/H137,"0")+IFERROR(X138/H138,"0")</f>
        <v>26</v>
      </c>
      <c r="Y139" s="42">
        <f>IFERROR(IF(Y134="",0,Y134),"0")+IFERROR(IF(Y135="",0,Y135),"0")+IFERROR(IF(Y136="",0,Y136),"0")+IFERROR(IF(Y137="",0,Y137),"0")+IFERROR(IF(Y138="",0,Y138),"0")</f>
        <v>0.43751999999999996</v>
      </c>
      <c r="Z139" s="65"/>
      <c r="AA139" s="65"/>
    </row>
    <row r="140" spans="1:67" x14ac:dyDescent="0.2">
      <c r="A140" s="460"/>
      <c r="B140" s="460"/>
      <c r="C140" s="460"/>
      <c r="D140" s="460"/>
      <c r="E140" s="460"/>
      <c r="F140" s="460"/>
      <c r="G140" s="460"/>
      <c r="H140" s="460"/>
      <c r="I140" s="460"/>
      <c r="J140" s="460"/>
      <c r="K140" s="460"/>
      <c r="L140" s="460"/>
      <c r="M140" s="460"/>
      <c r="N140" s="461"/>
      <c r="O140" s="457" t="s">
        <v>43</v>
      </c>
      <c r="P140" s="458"/>
      <c r="Q140" s="458"/>
      <c r="R140" s="458"/>
      <c r="S140" s="458"/>
      <c r="T140" s="458"/>
      <c r="U140" s="459"/>
      <c r="V140" s="41" t="s">
        <v>0</v>
      </c>
      <c r="W140" s="42">
        <f>IFERROR(SUM(W134:W138),"0")</f>
        <v>164</v>
      </c>
      <c r="X140" s="42">
        <f>IFERROR(SUM(X134:X138),"0")</f>
        <v>167.10000000000002</v>
      </c>
      <c r="Y140" s="41"/>
      <c r="Z140" s="65"/>
      <c r="AA140" s="65"/>
    </row>
    <row r="141" spans="1:67" ht="27.75" customHeight="1" x14ac:dyDescent="0.2">
      <c r="A141" s="449" t="s">
        <v>248</v>
      </c>
      <c r="B141" s="449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53"/>
      <c r="AA141" s="53"/>
    </row>
    <row r="142" spans="1:67" ht="16.5" customHeight="1" x14ac:dyDescent="0.25">
      <c r="A142" s="450" t="s">
        <v>249</v>
      </c>
      <c r="B142" s="450"/>
      <c r="C142" s="450"/>
      <c r="D142" s="450"/>
      <c r="E142" s="450"/>
      <c r="F142" s="450"/>
      <c r="G142" s="450"/>
      <c r="H142" s="450"/>
      <c r="I142" s="450"/>
      <c r="J142" s="450"/>
      <c r="K142" s="450"/>
      <c r="L142" s="450"/>
      <c r="M142" s="450"/>
      <c r="N142" s="450"/>
      <c r="O142" s="450"/>
      <c r="P142" s="450"/>
      <c r="Q142" s="450"/>
      <c r="R142" s="450"/>
      <c r="S142" s="450"/>
      <c r="T142" s="450"/>
      <c r="U142" s="450"/>
      <c r="V142" s="450"/>
      <c r="W142" s="450"/>
      <c r="X142" s="450"/>
      <c r="Y142" s="450"/>
      <c r="Z142" s="63"/>
      <c r="AA142" s="63"/>
    </row>
    <row r="143" spans="1:67" ht="14.25" customHeight="1" x14ac:dyDescent="0.25">
      <c r="A143" s="451" t="s">
        <v>126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52">
        <v>4607091383423</v>
      </c>
      <c r="E144" s="452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4"/>
      <c r="Q144" s="454"/>
      <c r="R144" s="454"/>
      <c r="S144" s="455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52">
        <v>4680115885707</v>
      </c>
      <c r="E145" s="452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7" t="s">
        <v>254</v>
      </c>
      <c r="P145" s="454"/>
      <c r="Q145" s="454"/>
      <c r="R145" s="454"/>
      <c r="S145" s="45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52">
        <v>4680115885660</v>
      </c>
      <c r="E146" s="452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8" t="s">
        <v>257</v>
      </c>
      <c r="P146" s="454"/>
      <c r="Q146" s="454"/>
      <c r="R146" s="454"/>
      <c r="S146" s="45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52">
        <v>4680115885691</v>
      </c>
      <c r="E147" s="452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9" t="s">
        <v>260</v>
      </c>
      <c r="P147" s="454"/>
      <c r="Q147" s="454"/>
      <c r="R147" s="454"/>
      <c r="S147" s="45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1"/>
      <c r="O148" s="457" t="s">
        <v>43</v>
      </c>
      <c r="P148" s="458"/>
      <c r="Q148" s="458"/>
      <c r="R148" s="458"/>
      <c r="S148" s="458"/>
      <c r="T148" s="458"/>
      <c r="U148" s="459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x14ac:dyDescent="0.2">
      <c r="A149" s="460"/>
      <c r="B149" s="460"/>
      <c r="C149" s="460"/>
      <c r="D149" s="460"/>
      <c r="E149" s="460"/>
      <c r="F149" s="460"/>
      <c r="G149" s="460"/>
      <c r="H149" s="460"/>
      <c r="I149" s="460"/>
      <c r="J149" s="460"/>
      <c r="K149" s="460"/>
      <c r="L149" s="460"/>
      <c r="M149" s="460"/>
      <c r="N149" s="461"/>
      <c r="O149" s="457" t="s">
        <v>43</v>
      </c>
      <c r="P149" s="458"/>
      <c r="Q149" s="458"/>
      <c r="R149" s="458"/>
      <c r="S149" s="458"/>
      <c r="T149" s="458"/>
      <c r="U149" s="459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customHeight="1" x14ac:dyDescent="0.25">
      <c r="A150" s="450" t="s">
        <v>261</v>
      </c>
      <c r="B150" s="450"/>
      <c r="C150" s="450"/>
      <c r="D150" s="450"/>
      <c r="E150" s="450"/>
      <c r="F150" s="450"/>
      <c r="G150" s="450"/>
      <c r="H150" s="450"/>
      <c r="I150" s="450"/>
      <c r="J150" s="450"/>
      <c r="K150" s="450"/>
      <c r="L150" s="450"/>
      <c r="M150" s="450"/>
      <c r="N150" s="450"/>
      <c r="O150" s="450"/>
      <c r="P150" s="450"/>
      <c r="Q150" s="450"/>
      <c r="R150" s="450"/>
      <c r="S150" s="450"/>
      <c r="T150" s="450"/>
      <c r="U150" s="450"/>
      <c r="V150" s="450"/>
      <c r="W150" s="450"/>
      <c r="X150" s="450"/>
      <c r="Y150" s="450"/>
      <c r="Z150" s="63"/>
      <c r="AA150" s="63"/>
    </row>
    <row r="151" spans="1:67" ht="14.25" customHeight="1" x14ac:dyDescent="0.25">
      <c r="A151" s="451" t="s">
        <v>77</v>
      </c>
      <c r="B151" s="451"/>
      <c r="C151" s="451"/>
      <c r="D151" s="451"/>
      <c r="E151" s="451"/>
      <c r="F151" s="451"/>
      <c r="G151" s="451"/>
      <c r="H151" s="451"/>
      <c r="I151" s="451"/>
      <c r="J151" s="451"/>
      <c r="K151" s="451"/>
      <c r="L151" s="451"/>
      <c r="M151" s="451"/>
      <c r="N151" s="451"/>
      <c r="O151" s="451"/>
      <c r="P151" s="451"/>
      <c r="Q151" s="451"/>
      <c r="R151" s="451"/>
      <c r="S151" s="451"/>
      <c r="T151" s="451"/>
      <c r="U151" s="451"/>
      <c r="V151" s="451"/>
      <c r="W151" s="451"/>
      <c r="X151" s="451"/>
      <c r="Y151" s="451"/>
      <c r="Z151" s="64"/>
      <c r="AA151" s="64"/>
    </row>
    <row r="152" spans="1:67" ht="27" customHeight="1" x14ac:dyDescent="0.25">
      <c r="A152" s="61" t="s">
        <v>262</v>
      </c>
      <c r="B152" s="61" t="s">
        <v>263</v>
      </c>
      <c r="C152" s="35">
        <v>4301031191</v>
      </c>
      <c r="D152" s="452">
        <v>4680115880993</v>
      </c>
      <c r="E152" s="45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54"/>
      <c r="Q152" s="454"/>
      <c r="R152" s="454"/>
      <c r="S152" s="455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ref="X152:X159" si="23">IFERROR(IF(W152="",0,CEILING((W152/$H152),1)*$H152),"")</f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21.238095238095237</v>
      </c>
      <c r="BM152" s="77">
        <f t="shared" ref="BM152:BM159" si="25">IFERROR(X152*I152/H152,"0")</f>
        <v>22.299999999999997</v>
      </c>
      <c r="BN152" s="77">
        <f t="shared" ref="BN152:BN159" si="26">IFERROR(1/J152*(W152/H152),"0")</f>
        <v>3.0525030525030524E-2</v>
      </c>
      <c r="BO152" s="77">
        <f t="shared" ref="BO152:BO159" si="27">IFERROR(1/J152*(X152/H152),"0")</f>
        <v>3.2051282051282048E-2</v>
      </c>
    </row>
    <row r="153" spans="1:67" ht="27" customHeight="1" x14ac:dyDescent="0.25">
      <c r="A153" s="61" t="s">
        <v>264</v>
      </c>
      <c r="B153" s="61" t="s">
        <v>265</v>
      </c>
      <c r="C153" s="35">
        <v>4301031204</v>
      </c>
      <c r="D153" s="452">
        <v>4680115881761</v>
      </c>
      <c r="E153" s="45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54"/>
      <c r="Q153" s="454"/>
      <c r="R153" s="454"/>
      <c r="S153" s="455"/>
      <c r="T153" s="38" t="s">
        <v>48</v>
      </c>
      <c r="U153" s="38" t="s">
        <v>48</v>
      </c>
      <c r="V153" s="39" t="s">
        <v>0</v>
      </c>
      <c r="W153" s="57">
        <v>30</v>
      </c>
      <c r="X153" s="54">
        <f t="shared" si="23"/>
        <v>33.6</v>
      </c>
      <c r="Y153" s="40">
        <f>IFERROR(IF(X153=0,"",ROUNDUP(X153/H153,0)*0.00753),"")</f>
        <v>6.0240000000000002E-2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31.857142857142858</v>
      </c>
      <c r="BM153" s="77">
        <f t="shared" si="25"/>
        <v>35.68</v>
      </c>
      <c r="BN153" s="77">
        <f t="shared" si="26"/>
        <v>4.5787545787545784E-2</v>
      </c>
      <c r="BO153" s="77">
        <f t="shared" si="27"/>
        <v>5.128205128205128E-2</v>
      </c>
    </row>
    <row r="154" spans="1:67" ht="27" customHeight="1" x14ac:dyDescent="0.25">
      <c r="A154" s="61" t="s">
        <v>266</v>
      </c>
      <c r="B154" s="61" t="s">
        <v>267</v>
      </c>
      <c r="C154" s="35">
        <v>4301031201</v>
      </c>
      <c r="D154" s="452">
        <v>4680115881563</v>
      </c>
      <c r="E154" s="45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54"/>
      <c r="Q154" s="454"/>
      <c r="R154" s="454"/>
      <c r="S154" s="455"/>
      <c r="T154" s="38" t="s">
        <v>48</v>
      </c>
      <c r="U154" s="38" t="s">
        <v>48</v>
      </c>
      <c r="V154" s="39" t="s">
        <v>0</v>
      </c>
      <c r="W154" s="57">
        <v>60</v>
      </c>
      <c r="X154" s="54">
        <f t="shared" si="23"/>
        <v>63</v>
      </c>
      <c r="Y154" s="40">
        <f>IFERROR(IF(X154=0,"",ROUNDUP(X154/H154,0)*0.00753),"")</f>
        <v>0.11295000000000001</v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62.857142857142854</v>
      </c>
      <c r="BM154" s="77">
        <f t="shared" si="25"/>
        <v>66.000000000000014</v>
      </c>
      <c r="BN154" s="77">
        <f t="shared" si="26"/>
        <v>9.1575091575091569E-2</v>
      </c>
      <c r="BO154" s="77">
        <f t="shared" si="27"/>
        <v>9.6153846153846145E-2</v>
      </c>
    </row>
    <row r="155" spans="1:67" ht="27" customHeight="1" x14ac:dyDescent="0.25">
      <c r="A155" s="61" t="s">
        <v>268</v>
      </c>
      <c r="B155" s="61" t="s">
        <v>269</v>
      </c>
      <c r="C155" s="35">
        <v>4301031199</v>
      </c>
      <c r="D155" s="452">
        <v>4680115880986</v>
      </c>
      <c r="E155" s="45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54"/>
      <c r="Q155" s="454"/>
      <c r="R155" s="454"/>
      <c r="S155" s="45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4301031205</v>
      </c>
      <c r="D156" s="452">
        <v>4680115881785</v>
      </c>
      <c r="E156" s="452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54"/>
      <c r="Q156" s="454"/>
      <c r="R156" s="454"/>
      <c r="S156" s="45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4301031202</v>
      </c>
      <c r="D157" s="452">
        <v>4680115881679</v>
      </c>
      <c r="E157" s="452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54"/>
      <c r="Q157" s="454"/>
      <c r="R157" s="454"/>
      <c r="S157" s="45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4301031158</v>
      </c>
      <c r="D158" s="452">
        <v>4680115880191</v>
      </c>
      <c r="E158" s="452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54"/>
      <c r="Q158" s="454"/>
      <c r="R158" s="454"/>
      <c r="S158" s="45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customHeight="1" x14ac:dyDescent="0.25">
      <c r="A159" s="61" t="s">
        <v>276</v>
      </c>
      <c r="B159" s="61" t="s">
        <v>277</v>
      </c>
      <c r="C159" s="35">
        <v>4301031245</v>
      </c>
      <c r="D159" s="452">
        <v>4680115883963</v>
      </c>
      <c r="E159" s="452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54"/>
      <c r="Q159" s="454"/>
      <c r="R159" s="454"/>
      <c r="S159" s="45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x14ac:dyDescent="0.2">
      <c r="A160" s="460"/>
      <c r="B160" s="460"/>
      <c r="C160" s="460"/>
      <c r="D160" s="460"/>
      <c r="E160" s="460"/>
      <c r="F160" s="460"/>
      <c r="G160" s="460"/>
      <c r="H160" s="460"/>
      <c r="I160" s="460"/>
      <c r="J160" s="460"/>
      <c r="K160" s="460"/>
      <c r="L160" s="460"/>
      <c r="M160" s="460"/>
      <c r="N160" s="461"/>
      <c r="O160" s="457" t="s">
        <v>43</v>
      </c>
      <c r="P160" s="458"/>
      <c r="Q160" s="458"/>
      <c r="R160" s="458"/>
      <c r="S160" s="458"/>
      <c r="T160" s="458"/>
      <c r="U160" s="459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26.19047619047619</v>
      </c>
      <c r="X160" s="42">
        <f>IFERROR(X152/H152,"0")+IFERROR(X153/H153,"0")+IFERROR(X154/H154,"0")+IFERROR(X155/H155,"0")+IFERROR(X156/H156,"0")+IFERROR(X157/H157,"0")+IFERROR(X158/H158,"0")+IFERROR(X159/H159,"0")</f>
        <v>28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0.21084000000000003</v>
      </c>
      <c r="Z160" s="65"/>
      <c r="AA160" s="65"/>
    </row>
    <row r="161" spans="1:67" x14ac:dyDescent="0.2">
      <c r="A161" s="460"/>
      <c r="B161" s="460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  <c r="O161" s="457" t="s">
        <v>43</v>
      </c>
      <c r="P161" s="458"/>
      <c r="Q161" s="458"/>
      <c r="R161" s="458"/>
      <c r="S161" s="458"/>
      <c r="T161" s="458"/>
      <c r="U161" s="459"/>
      <c r="V161" s="41" t="s">
        <v>0</v>
      </c>
      <c r="W161" s="42">
        <f>IFERROR(SUM(W152:W159),"0")</f>
        <v>110</v>
      </c>
      <c r="X161" s="42">
        <f>IFERROR(SUM(X152:X159),"0")</f>
        <v>117.6</v>
      </c>
      <c r="Y161" s="41"/>
      <c r="Z161" s="65"/>
      <c r="AA161" s="65"/>
    </row>
    <row r="162" spans="1:67" ht="16.5" customHeight="1" x14ac:dyDescent="0.25">
      <c r="A162" s="450" t="s">
        <v>278</v>
      </c>
      <c r="B162" s="450"/>
      <c r="C162" s="450"/>
      <c r="D162" s="450"/>
      <c r="E162" s="450"/>
      <c r="F162" s="450"/>
      <c r="G162" s="450"/>
      <c r="H162" s="450"/>
      <c r="I162" s="450"/>
      <c r="J162" s="450"/>
      <c r="K162" s="450"/>
      <c r="L162" s="450"/>
      <c r="M162" s="450"/>
      <c r="N162" s="450"/>
      <c r="O162" s="450"/>
      <c r="P162" s="450"/>
      <c r="Q162" s="450"/>
      <c r="R162" s="450"/>
      <c r="S162" s="450"/>
      <c r="T162" s="450"/>
      <c r="U162" s="450"/>
      <c r="V162" s="450"/>
      <c r="W162" s="450"/>
      <c r="X162" s="450"/>
      <c r="Y162" s="450"/>
      <c r="Z162" s="63"/>
      <c r="AA162" s="63"/>
    </row>
    <row r="163" spans="1:67" ht="14.25" customHeight="1" x14ac:dyDescent="0.25">
      <c r="A163" s="451" t="s">
        <v>126</v>
      </c>
      <c r="B163" s="451"/>
      <c r="C163" s="451"/>
      <c r="D163" s="451"/>
      <c r="E163" s="451"/>
      <c r="F163" s="451"/>
      <c r="G163" s="451"/>
      <c r="H163" s="451"/>
      <c r="I163" s="451"/>
      <c r="J163" s="451"/>
      <c r="K163" s="451"/>
      <c r="L163" s="451"/>
      <c r="M163" s="451"/>
      <c r="N163" s="451"/>
      <c r="O163" s="451"/>
      <c r="P163" s="451"/>
      <c r="Q163" s="451"/>
      <c r="R163" s="451"/>
      <c r="S163" s="451"/>
      <c r="T163" s="451"/>
      <c r="U163" s="451"/>
      <c r="V163" s="451"/>
      <c r="W163" s="451"/>
      <c r="X163" s="451"/>
      <c r="Y163" s="451"/>
      <c r="Z163" s="64"/>
      <c r="AA163" s="64"/>
    </row>
    <row r="164" spans="1:67" ht="16.5" customHeight="1" x14ac:dyDescent="0.25">
      <c r="A164" s="61" t="s">
        <v>279</v>
      </c>
      <c r="B164" s="61" t="s">
        <v>280</v>
      </c>
      <c r="C164" s="35">
        <v>4301011450</v>
      </c>
      <c r="D164" s="452">
        <v>4680115881402</v>
      </c>
      <c r="E164" s="452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5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54"/>
      <c r="Q164" s="454"/>
      <c r="R164" s="454"/>
      <c r="S164" s="455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281</v>
      </c>
      <c r="B165" s="61" t="s">
        <v>282</v>
      </c>
      <c r="C165" s="35">
        <v>4301011454</v>
      </c>
      <c r="D165" s="452">
        <v>4680115881396</v>
      </c>
      <c r="E165" s="452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54"/>
      <c r="Q165" s="454"/>
      <c r="R165" s="454"/>
      <c r="S165" s="45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60"/>
      <c r="B166" s="460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1"/>
      <c r="O166" s="457" t="s">
        <v>43</v>
      </c>
      <c r="P166" s="458"/>
      <c r="Q166" s="458"/>
      <c r="R166" s="458"/>
      <c r="S166" s="458"/>
      <c r="T166" s="458"/>
      <c r="U166" s="459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60"/>
      <c r="B167" s="460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1"/>
      <c r="O167" s="457" t="s">
        <v>43</v>
      </c>
      <c r="P167" s="458"/>
      <c r="Q167" s="458"/>
      <c r="R167" s="458"/>
      <c r="S167" s="458"/>
      <c r="T167" s="458"/>
      <c r="U167" s="459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51" t="s">
        <v>118</v>
      </c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  <c r="W168" s="451"/>
      <c r="X168" s="451"/>
      <c r="Y168" s="451"/>
      <c r="Z168" s="64"/>
      <c r="AA168" s="64"/>
    </row>
    <row r="169" spans="1:67" ht="16.5" customHeight="1" x14ac:dyDescent="0.25">
      <c r="A169" s="61" t="s">
        <v>283</v>
      </c>
      <c r="B169" s="61" t="s">
        <v>284</v>
      </c>
      <c r="C169" s="35">
        <v>4301020262</v>
      </c>
      <c r="D169" s="452">
        <v>4680115882935</v>
      </c>
      <c r="E169" s="452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5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54"/>
      <c r="Q169" s="454"/>
      <c r="R169" s="454"/>
      <c r="S169" s="455"/>
      <c r="T169" s="38" t="s">
        <v>48</v>
      </c>
      <c r="U169" s="38" t="s">
        <v>48</v>
      </c>
      <c r="V169" s="39" t="s">
        <v>0</v>
      </c>
      <c r="W169" s="57">
        <v>20</v>
      </c>
      <c r="X169" s="54">
        <f>IFERROR(IF(W169="",0,CEILING((W169/$H169),1)*$H169),"")</f>
        <v>21.6</v>
      </c>
      <c r="Y169" s="40">
        <f>IFERROR(IF(X169=0,"",ROUNDUP(X169/H169,0)*0.02175),"")</f>
        <v>4.3499999999999997E-2</v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20.888888888888886</v>
      </c>
      <c r="BM169" s="77">
        <f>IFERROR(X169*I169/H169,"0")</f>
        <v>22.56</v>
      </c>
      <c r="BN169" s="77">
        <f>IFERROR(1/J169*(W169/H169),"0")</f>
        <v>3.306878306878306E-2</v>
      </c>
      <c r="BO169" s="77">
        <f>IFERROR(1/J169*(X169/H169),"0")</f>
        <v>3.5714285714285712E-2</v>
      </c>
    </row>
    <row r="170" spans="1:67" ht="16.5" customHeight="1" x14ac:dyDescent="0.25">
      <c r="A170" s="61" t="s">
        <v>285</v>
      </c>
      <c r="B170" s="61" t="s">
        <v>286</v>
      </c>
      <c r="C170" s="35">
        <v>4301020220</v>
      </c>
      <c r="D170" s="452">
        <v>4680115880764</v>
      </c>
      <c r="E170" s="452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54"/>
      <c r="Q170" s="454"/>
      <c r="R170" s="454"/>
      <c r="S170" s="45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60"/>
      <c r="B171" s="460"/>
      <c r="C171" s="460"/>
      <c r="D171" s="460"/>
      <c r="E171" s="460"/>
      <c r="F171" s="460"/>
      <c r="G171" s="460"/>
      <c r="H171" s="460"/>
      <c r="I171" s="460"/>
      <c r="J171" s="460"/>
      <c r="K171" s="460"/>
      <c r="L171" s="460"/>
      <c r="M171" s="460"/>
      <c r="N171" s="461"/>
      <c r="O171" s="457" t="s">
        <v>43</v>
      </c>
      <c r="P171" s="458"/>
      <c r="Q171" s="458"/>
      <c r="R171" s="458"/>
      <c r="S171" s="458"/>
      <c r="T171" s="458"/>
      <c r="U171" s="459"/>
      <c r="V171" s="41" t="s">
        <v>42</v>
      </c>
      <c r="W171" s="42">
        <f>IFERROR(W169/H169,"0")+IFERROR(W170/H170,"0")</f>
        <v>1.8518518518518516</v>
      </c>
      <c r="X171" s="42">
        <f>IFERROR(X169/H169,"0")+IFERROR(X170/H170,"0")</f>
        <v>2</v>
      </c>
      <c r="Y171" s="42">
        <f>IFERROR(IF(Y169="",0,Y169),"0")+IFERROR(IF(Y170="",0,Y170),"0")</f>
        <v>4.3499999999999997E-2</v>
      </c>
      <c r="Z171" s="65"/>
      <c r="AA171" s="65"/>
    </row>
    <row r="172" spans="1:67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1"/>
      <c r="O172" s="457" t="s">
        <v>43</v>
      </c>
      <c r="P172" s="458"/>
      <c r="Q172" s="458"/>
      <c r="R172" s="458"/>
      <c r="S172" s="458"/>
      <c r="T172" s="458"/>
      <c r="U172" s="459"/>
      <c r="V172" s="41" t="s">
        <v>0</v>
      </c>
      <c r="W172" s="42">
        <f>IFERROR(SUM(W169:W170),"0")</f>
        <v>20</v>
      </c>
      <c r="X172" s="42">
        <f>IFERROR(SUM(X169:X170),"0")</f>
        <v>21.6</v>
      </c>
      <c r="Y172" s="41"/>
      <c r="Z172" s="65"/>
      <c r="AA172" s="65"/>
    </row>
    <row r="173" spans="1:67" ht="14.25" customHeight="1" x14ac:dyDescent="0.25">
      <c r="A173" s="451" t="s">
        <v>77</v>
      </c>
      <c r="B173" s="451"/>
      <c r="C173" s="451"/>
      <c r="D173" s="451"/>
      <c r="E173" s="451"/>
      <c r="F173" s="451"/>
      <c r="G173" s="451"/>
      <c r="H173" s="451"/>
      <c r="I173" s="451"/>
      <c r="J173" s="451"/>
      <c r="K173" s="451"/>
      <c r="L173" s="451"/>
      <c r="M173" s="451"/>
      <c r="N173" s="451"/>
      <c r="O173" s="451"/>
      <c r="P173" s="451"/>
      <c r="Q173" s="451"/>
      <c r="R173" s="451"/>
      <c r="S173" s="451"/>
      <c r="T173" s="451"/>
      <c r="U173" s="451"/>
      <c r="V173" s="451"/>
      <c r="W173" s="451"/>
      <c r="X173" s="451"/>
      <c r="Y173" s="451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452">
        <v>4680115882683</v>
      </c>
      <c r="E174" s="45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4"/>
      <c r="Q174" s="454"/>
      <c r="R174" s="454"/>
      <c r="S174" s="455"/>
      <c r="T174" s="38" t="s">
        <v>48</v>
      </c>
      <c r="U174" s="38" t="s">
        <v>48</v>
      </c>
      <c r="V174" s="39" t="s">
        <v>0</v>
      </c>
      <c r="W174" s="57">
        <v>375</v>
      </c>
      <c r="X174" s="54">
        <f t="shared" ref="X174:X181" si="28">IFERROR(IF(W174="",0,CEILING((W174/$H174),1)*$H174),"")</f>
        <v>378</v>
      </c>
      <c r="Y174" s="40">
        <f>IFERROR(IF(X174=0,"",ROUNDUP(X174/H174,0)*0.00937),"")</f>
        <v>0.65590000000000004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389.58333333333331</v>
      </c>
      <c r="BM174" s="77">
        <f t="shared" ref="BM174:BM181" si="30">IFERROR(X174*I174/H174,"0")</f>
        <v>392.7</v>
      </c>
      <c r="BN174" s="77">
        <f t="shared" ref="BN174:BN181" si="31">IFERROR(1/J174*(W174/H174),"0")</f>
        <v>0.57870370370370372</v>
      </c>
      <c r="BO174" s="77">
        <f t="shared" ref="BO174:BO181" si="32">IFERROR(1/J174*(X174/H174),"0")</f>
        <v>0.58333333333333337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452">
        <v>4680115882690</v>
      </c>
      <c r="E175" s="45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4"/>
      <c r="Q175" s="454"/>
      <c r="R175" s="454"/>
      <c r="S175" s="455"/>
      <c r="T175" s="38" t="s">
        <v>48</v>
      </c>
      <c r="U175" s="38" t="s">
        <v>48</v>
      </c>
      <c r="V175" s="39" t="s">
        <v>0</v>
      </c>
      <c r="W175" s="57">
        <v>235</v>
      </c>
      <c r="X175" s="54">
        <f t="shared" si="28"/>
        <v>237.60000000000002</v>
      </c>
      <c r="Y175" s="40">
        <f>IFERROR(IF(X175=0,"",ROUNDUP(X175/H175,0)*0.00937),"")</f>
        <v>0.41227999999999998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244.13888888888889</v>
      </c>
      <c r="BM175" s="77">
        <f t="shared" si="30"/>
        <v>246.84</v>
      </c>
      <c r="BN175" s="77">
        <f t="shared" si="31"/>
        <v>0.36265432098765432</v>
      </c>
      <c r="BO175" s="77">
        <f t="shared" si="32"/>
        <v>0.36666666666666664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452">
        <v>4680115882669</v>
      </c>
      <c r="E176" s="45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4"/>
      <c r="Q176" s="454"/>
      <c r="R176" s="454"/>
      <c r="S176" s="455"/>
      <c r="T176" s="38" t="s">
        <v>48</v>
      </c>
      <c r="U176" s="38" t="s">
        <v>48</v>
      </c>
      <c r="V176" s="39" t="s">
        <v>0</v>
      </c>
      <c r="W176" s="57">
        <v>215</v>
      </c>
      <c r="X176" s="54">
        <f t="shared" si="28"/>
        <v>216</v>
      </c>
      <c r="Y176" s="40">
        <f>IFERROR(IF(X176=0,"",ROUNDUP(X176/H176,0)*0.00937),"")</f>
        <v>0.37480000000000002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223.36111111111111</v>
      </c>
      <c r="BM176" s="77">
        <f t="shared" si="30"/>
        <v>224.39999999999998</v>
      </c>
      <c r="BN176" s="77">
        <f t="shared" si="31"/>
        <v>0.3317901234567901</v>
      </c>
      <c r="BO176" s="77">
        <f t="shared" si="32"/>
        <v>0.33333333333333331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452">
        <v>4680115882676</v>
      </c>
      <c r="E177" s="45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4"/>
      <c r="Q177" s="454"/>
      <c r="R177" s="454"/>
      <c r="S177" s="455"/>
      <c r="T177" s="38" t="s">
        <v>48</v>
      </c>
      <c r="U177" s="38" t="s">
        <v>48</v>
      </c>
      <c r="V177" s="39" t="s">
        <v>0</v>
      </c>
      <c r="W177" s="57">
        <v>255</v>
      </c>
      <c r="X177" s="54">
        <f t="shared" si="28"/>
        <v>259.20000000000005</v>
      </c>
      <c r="Y177" s="40">
        <f>IFERROR(IF(X177=0,"",ROUNDUP(X177/H177,0)*0.00937),"")</f>
        <v>0.44975999999999999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264.91666666666669</v>
      </c>
      <c r="BM177" s="77">
        <f t="shared" si="30"/>
        <v>269.28000000000003</v>
      </c>
      <c r="BN177" s="77">
        <f t="shared" si="31"/>
        <v>0.39351851851851849</v>
      </c>
      <c r="BO177" s="77">
        <f t="shared" si="32"/>
        <v>0.40000000000000008</v>
      </c>
    </row>
    <row r="178" spans="1:67" ht="27" customHeight="1" x14ac:dyDescent="0.25">
      <c r="A178" s="61" t="s">
        <v>295</v>
      </c>
      <c r="B178" s="61" t="s">
        <v>296</v>
      </c>
      <c r="C178" s="35">
        <v>4301031223</v>
      </c>
      <c r="D178" s="452">
        <v>4680115884014</v>
      </c>
      <c r="E178" s="452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54"/>
      <c r="Q178" s="454"/>
      <c r="R178" s="454"/>
      <c r="S178" s="455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4301031222</v>
      </c>
      <c r="D179" s="452">
        <v>4680115884007</v>
      </c>
      <c r="E179" s="452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54"/>
      <c r="Q179" s="454"/>
      <c r="R179" s="454"/>
      <c r="S179" s="455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4301031229</v>
      </c>
      <c r="D180" s="452">
        <v>4680115884038</v>
      </c>
      <c r="E180" s="452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54"/>
      <c r="Q180" s="454"/>
      <c r="R180" s="454"/>
      <c r="S180" s="45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4301031225</v>
      </c>
      <c r="D181" s="452">
        <v>4680115884021</v>
      </c>
      <c r="E181" s="452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54"/>
      <c r="Q181" s="454"/>
      <c r="R181" s="454"/>
      <c r="S181" s="455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460"/>
      <c r="B182" s="460"/>
      <c r="C182" s="460"/>
      <c r="D182" s="460"/>
      <c r="E182" s="460"/>
      <c r="F182" s="460"/>
      <c r="G182" s="460"/>
      <c r="H182" s="460"/>
      <c r="I182" s="460"/>
      <c r="J182" s="460"/>
      <c r="K182" s="460"/>
      <c r="L182" s="460"/>
      <c r="M182" s="460"/>
      <c r="N182" s="461"/>
      <c r="O182" s="457" t="s">
        <v>43</v>
      </c>
      <c r="P182" s="458"/>
      <c r="Q182" s="458"/>
      <c r="R182" s="458"/>
      <c r="S182" s="458"/>
      <c r="T182" s="458"/>
      <c r="U182" s="459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200</v>
      </c>
      <c r="X182" s="42">
        <f>IFERROR(X174/H174,"0")+IFERROR(X175/H175,"0")+IFERROR(X176/H176,"0")+IFERROR(X177/H177,"0")+IFERROR(X178/H178,"0")+IFERROR(X179/H179,"0")+IFERROR(X180/H180,"0")+IFERROR(X181/H181,"0")</f>
        <v>202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1.8927399999999999</v>
      </c>
      <c r="Z182" s="65"/>
      <c r="AA182" s="65"/>
    </row>
    <row r="183" spans="1:67" x14ac:dyDescent="0.2">
      <c r="A183" s="460"/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1"/>
      <c r="O183" s="457" t="s">
        <v>43</v>
      </c>
      <c r="P183" s="458"/>
      <c r="Q183" s="458"/>
      <c r="R183" s="458"/>
      <c r="S183" s="458"/>
      <c r="T183" s="458"/>
      <c r="U183" s="459"/>
      <c r="V183" s="41" t="s">
        <v>0</v>
      </c>
      <c r="W183" s="42">
        <f>IFERROR(SUM(W174:W181),"0")</f>
        <v>1080</v>
      </c>
      <c r="X183" s="42">
        <f>IFERROR(SUM(X174:X181),"0")</f>
        <v>1090.8000000000002</v>
      </c>
      <c r="Y183" s="41"/>
      <c r="Z183" s="65"/>
      <c r="AA183" s="65"/>
    </row>
    <row r="184" spans="1:67" ht="14.25" customHeight="1" x14ac:dyDescent="0.25">
      <c r="A184" s="451" t="s">
        <v>85</v>
      </c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  <c r="W184" s="451"/>
      <c r="X184" s="451"/>
      <c r="Y184" s="451"/>
      <c r="Z184" s="64"/>
      <c r="AA184" s="64"/>
    </row>
    <row r="185" spans="1:67" ht="27" customHeight="1" x14ac:dyDescent="0.25">
      <c r="A185" s="61" t="s">
        <v>303</v>
      </c>
      <c r="B185" s="61" t="s">
        <v>304</v>
      </c>
      <c r="C185" s="35">
        <v>4301051409</v>
      </c>
      <c r="D185" s="452">
        <v>4680115881556</v>
      </c>
      <c r="E185" s="45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54"/>
      <c r="Q185" s="454"/>
      <c r="R185" s="454"/>
      <c r="S185" s="45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customHeight="1" x14ac:dyDescent="0.25">
      <c r="A186" s="61" t="s">
        <v>305</v>
      </c>
      <c r="B186" s="61" t="s">
        <v>306</v>
      </c>
      <c r="C186" s="35">
        <v>4301051408</v>
      </c>
      <c r="D186" s="452">
        <v>4680115881594</v>
      </c>
      <c r="E186" s="452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54"/>
      <c r="Q186" s="454"/>
      <c r="R186" s="454"/>
      <c r="S186" s="455"/>
      <c r="T186" s="38" t="s">
        <v>48</v>
      </c>
      <c r="U186" s="38" t="s">
        <v>48</v>
      </c>
      <c r="V186" s="39" t="s">
        <v>0</v>
      </c>
      <c r="W186" s="57">
        <v>120</v>
      </c>
      <c r="X186" s="54">
        <f t="shared" si="33"/>
        <v>121.5</v>
      </c>
      <c r="Y186" s="40">
        <f>IFERROR(IF(X186=0,"",ROUNDUP(X186/H186,0)*0.02175),"")</f>
        <v>0.32624999999999998</v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128.35555555555558</v>
      </c>
      <c r="BM186" s="77">
        <f t="shared" si="35"/>
        <v>129.96</v>
      </c>
      <c r="BN186" s="77">
        <f t="shared" si="36"/>
        <v>0.26455026455026454</v>
      </c>
      <c r="BO186" s="77">
        <f t="shared" si="37"/>
        <v>0.26785714285714285</v>
      </c>
    </row>
    <row r="187" spans="1:67" ht="27" customHeight="1" x14ac:dyDescent="0.25">
      <c r="A187" s="61" t="s">
        <v>307</v>
      </c>
      <c r="B187" s="61" t="s">
        <v>308</v>
      </c>
      <c r="C187" s="35">
        <v>4301051505</v>
      </c>
      <c r="D187" s="452">
        <v>4680115881587</v>
      </c>
      <c r="E187" s="452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5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54"/>
      <c r="Q187" s="454"/>
      <c r="R187" s="454"/>
      <c r="S187" s="45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309</v>
      </c>
      <c r="B188" s="61" t="s">
        <v>310</v>
      </c>
      <c r="C188" s="35">
        <v>4301051754</v>
      </c>
      <c r="D188" s="452">
        <v>4680115880962</v>
      </c>
      <c r="E188" s="452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3" t="s">
        <v>311</v>
      </c>
      <c r="P188" s="454"/>
      <c r="Q188" s="454"/>
      <c r="R188" s="454"/>
      <c r="S188" s="455"/>
      <c r="T188" s="38" t="s">
        <v>48</v>
      </c>
      <c r="U188" s="38" t="s">
        <v>48</v>
      </c>
      <c r="V188" s="39" t="s">
        <v>0</v>
      </c>
      <c r="W188" s="57">
        <v>120</v>
      </c>
      <c r="X188" s="54">
        <f t="shared" si="33"/>
        <v>124.8</v>
      </c>
      <c r="Y188" s="40">
        <f>IFERROR(IF(X188=0,"",ROUNDUP(X188/H188,0)*0.02175),"")</f>
        <v>0.34799999999999998</v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128.67692307692309</v>
      </c>
      <c r="BM188" s="77">
        <f t="shared" si="35"/>
        <v>133.82400000000001</v>
      </c>
      <c r="BN188" s="77">
        <f t="shared" si="36"/>
        <v>0.27472527472527469</v>
      </c>
      <c r="BO188" s="77">
        <f t="shared" si="37"/>
        <v>0.2857142857142857</v>
      </c>
    </row>
    <row r="189" spans="1:67" ht="27" customHeight="1" x14ac:dyDescent="0.25">
      <c r="A189" s="61" t="s">
        <v>312</v>
      </c>
      <c r="B189" s="61" t="s">
        <v>313</v>
      </c>
      <c r="C189" s="35">
        <v>4301051411</v>
      </c>
      <c r="D189" s="452">
        <v>4680115881617</v>
      </c>
      <c r="E189" s="452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4"/>
      <c r="Q189" s="454"/>
      <c r="R189" s="454"/>
      <c r="S189" s="455"/>
      <c r="T189" s="38" t="s">
        <v>48</v>
      </c>
      <c r="U189" s="38" t="s">
        <v>48</v>
      </c>
      <c r="V189" s="39" t="s">
        <v>0</v>
      </c>
      <c r="W189" s="57">
        <v>65</v>
      </c>
      <c r="X189" s="54">
        <f t="shared" si="33"/>
        <v>72.899999999999991</v>
      </c>
      <c r="Y189" s="40">
        <f>IFERROR(IF(X189=0,"",ROUNDUP(X189/H189,0)*0.02175),"")</f>
        <v>0.19574999999999998</v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69.381481481481487</v>
      </c>
      <c r="BM189" s="77">
        <f t="shared" si="35"/>
        <v>77.814000000000007</v>
      </c>
      <c r="BN189" s="77">
        <f t="shared" si="36"/>
        <v>0.14329805996472664</v>
      </c>
      <c r="BO189" s="77">
        <f t="shared" si="37"/>
        <v>0.1607142857142857</v>
      </c>
    </row>
    <row r="190" spans="1:67" ht="16.5" customHeight="1" x14ac:dyDescent="0.25">
      <c r="A190" s="61" t="s">
        <v>314</v>
      </c>
      <c r="B190" s="61" t="s">
        <v>315</v>
      </c>
      <c r="C190" s="35">
        <v>4301051632</v>
      </c>
      <c r="D190" s="452">
        <v>4680115880573</v>
      </c>
      <c r="E190" s="452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5" t="s">
        <v>316</v>
      </c>
      <c r="P190" s="454"/>
      <c r="Q190" s="454"/>
      <c r="R190" s="454"/>
      <c r="S190" s="455"/>
      <c r="T190" s="38" t="s">
        <v>48</v>
      </c>
      <c r="U190" s="38" t="s">
        <v>48</v>
      </c>
      <c r="V190" s="39" t="s">
        <v>0</v>
      </c>
      <c r="W190" s="57">
        <v>140</v>
      </c>
      <c r="X190" s="54">
        <f t="shared" si="33"/>
        <v>147.89999999999998</v>
      </c>
      <c r="Y190" s="40">
        <f>IFERROR(IF(X190=0,"",ROUNDUP(X190/H190,0)*0.02175),"")</f>
        <v>0.36974999999999997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149.07586206896551</v>
      </c>
      <c r="BM190" s="77">
        <f t="shared" si="35"/>
        <v>157.48799999999997</v>
      </c>
      <c r="BN190" s="77">
        <f t="shared" si="36"/>
        <v>0.28735632183908044</v>
      </c>
      <c r="BO190" s="77">
        <f t="shared" si="37"/>
        <v>0.30357142857142855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452">
        <v>4680115881228</v>
      </c>
      <c r="E191" s="45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4"/>
      <c r="Q191" s="454"/>
      <c r="R191" s="454"/>
      <c r="S191" s="455"/>
      <c r="T191" s="38" t="s">
        <v>48</v>
      </c>
      <c r="U191" s="38" t="s">
        <v>48</v>
      </c>
      <c r="V191" s="39" t="s">
        <v>0</v>
      </c>
      <c r="W191" s="57">
        <v>13</v>
      </c>
      <c r="X191" s="54">
        <f t="shared" si="33"/>
        <v>14.399999999999999</v>
      </c>
      <c r="Y191" s="40">
        <f>IFERROR(IF(X191=0,"",ROUNDUP(X191/H191,0)*0.00753),"")</f>
        <v>4.5179999999999998E-2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14.473333333333336</v>
      </c>
      <c r="BM191" s="77">
        <f t="shared" si="35"/>
        <v>16.032</v>
      </c>
      <c r="BN191" s="77">
        <f t="shared" si="36"/>
        <v>3.4722222222222224E-2</v>
      </c>
      <c r="BO191" s="77">
        <f t="shared" si="37"/>
        <v>3.8461538461538464E-2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452">
        <v>4680115881037</v>
      </c>
      <c r="E192" s="452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4"/>
      <c r="Q192" s="454"/>
      <c r="R192" s="454"/>
      <c r="S192" s="45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452">
        <v>4680115881211</v>
      </c>
      <c r="E193" s="452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4"/>
      <c r="Q193" s="454"/>
      <c r="R193" s="454"/>
      <c r="S193" s="455"/>
      <c r="T193" s="38" t="s">
        <v>48</v>
      </c>
      <c r="U193" s="38" t="s">
        <v>48</v>
      </c>
      <c r="V193" s="39" t="s">
        <v>0</v>
      </c>
      <c r="W193" s="57">
        <v>21</v>
      </c>
      <c r="X193" s="54">
        <f t="shared" si="33"/>
        <v>21.599999999999998</v>
      </c>
      <c r="Y193" s="40">
        <f>IFERROR(IF(X193=0,"",ROUNDUP(X193/H193,0)*0.00753),"")</f>
        <v>6.7769999999999997E-2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22.75</v>
      </c>
      <c r="BM193" s="77">
        <f t="shared" si="35"/>
        <v>23.4</v>
      </c>
      <c r="BN193" s="77">
        <f t="shared" si="36"/>
        <v>5.6089743589743585E-2</v>
      </c>
      <c r="BO193" s="77">
        <f t="shared" si="37"/>
        <v>5.7692307692307689E-2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452">
        <v>4680115881020</v>
      </c>
      <c r="E194" s="452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4"/>
      <c r="Q194" s="454"/>
      <c r="R194" s="454"/>
      <c r="S194" s="45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452">
        <v>4680115882195</v>
      </c>
      <c r="E195" s="452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4"/>
      <c r="Q195" s="454"/>
      <c r="R195" s="454"/>
      <c r="S195" s="45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4301051752</v>
      </c>
      <c r="D196" s="452">
        <v>4680115882607</v>
      </c>
      <c r="E196" s="45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71" t="s">
        <v>329</v>
      </c>
      <c r="P196" s="454"/>
      <c r="Q196" s="454"/>
      <c r="R196" s="454"/>
      <c r="S196" s="45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330</v>
      </c>
      <c r="B197" s="61" t="s">
        <v>331</v>
      </c>
      <c r="C197" s="35">
        <v>4301051630</v>
      </c>
      <c r="D197" s="452">
        <v>4680115880092</v>
      </c>
      <c r="E197" s="45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2" t="s">
        <v>332</v>
      </c>
      <c r="P197" s="454"/>
      <c r="Q197" s="454"/>
      <c r="R197" s="454"/>
      <c r="S197" s="455"/>
      <c r="T197" s="38" t="s">
        <v>48</v>
      </c>
      <c r="U197" s="38" t="s">
        <v>48</v>
      </c>
      <c r="V197" s="39" t="s">
        <v>0</v>
      </c>
      <c r="W197" s="57">
        <v>18</v>
      </c>
      <c r="X197" s="54">
        <f t="shared" si="33"/>
        <v>19.2</v>
      </c>
      <c r="Y197" s="40">
        <f t="shared" si="38"/>
        <v>6.0240000000000002E-2</v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20.040000000000003</v>
      </c>
      <c r="BM197" s="77">
        <f t="shared" si="35"/>
        <v>21.376000000000001</v>
      </c>
      <c r="BN197" s="77">
        <f t="shared" si="36"/>
        <v>4.8076923076923073E-2</v>
      </c>
      <c r="BO197" s="77">
        <f t="shared" si="37"/>
        <v>5.128205128205128E-2</v>
      </c>
    </row>
    <row r="198" spans="1:67" ht="27" customHeight="1" x14ac:dyDescent="0.25">
      <c r="A198" s="61" t="s">
        <v>333</v>
      </c>
      <c r="B198" s="61" t="s">
        <v>334</v>
      </c>
      <c r="C198" s="35">
        <v>4301051631</v>
      </c>
      <c r="D198" s="452">
        <v>4680115880221</v>
      </c>
      <c r="E198" s="452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3" t="s">
        <v>335</v>
      </c>
      <c r="P198" s="454"/>
      <c r="Q198" s="454"/>
      <c r="R198" s="454"/>
      <c r="S198" s="455"/>
      <c r="T198" s="38" t="s">
        <v>48</v>
      </c>
      <c r="U198" s="38" t="s">
        <v>48</v>
      </c>
      <c r="V198" s="39" t="s">
        <v>0</v>
      </c>
      <c r="W198" s="57">
        <v>26</v>
      </c>
      <c r="X198" s="54">
        <f t="shared" si="33"/>
        <v>26.4</v>
      </c>
      <c r="Y198" s="40">
        <f t="shared" si="38"/>
        <v>8.2830000000000001E-2</v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28.946666666666673</v>
      </c>
      <c r="BM198" s="77">
        <f t="shared" si="35"/>
        <v>29.392000000000003</v>
      </c>
      <c r="BN198" s="77">
        <f t="shared" si="36"/>
        <v>6.9444444444444448E-2</v>
      </c>
      <c r="BO198" s="77">
        <f t="shared" si="37"/>
        <v>7.0512820512820512E-2</v>
      </c>
    </row>
    <row r="199" spans="1:67" ht="16.5" customHeight="1" x14ac:dyDescent="0.25">
      <c r="A199" s="61" t="s">
        <v>336</v>
      </c>
      <c r="B199" s="61" t="s">
        <v>337</v>
      </c>
      <c r="C199" s="35">
        <v>4301051749</v>
      </c>
      <c r="D199" s="452">
        <v>4680115882942</v>
      </c>
      <c r="E199" s="452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4" t="s">
        <v>338</v>
      </c>
      <c r="P199" s="454"/>
      <c r="Q199" s="454"/>
      <c r="R199" s="454"/>
      <c r="S199" s="45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customHeight="1" x14ac:dyDescent="0.25">
      <c r="A200" s="61" t="s">
        <v>339</v>
      </c>
      <c r="B200" s="61" t="s">
        <v>340</v>
      </c>
      <c r="C200" s="35">
        <v>4301051753</v>
      </c>
      <c r="D200" s="452">
        <v>4680115880504</v>
      </c>
      <c r="E200" s="45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5" t="s">
        <v>341</v>
      </c>
      <c r="P200" s="454"/>
      <c r="Q200" s="454"/>
      <c r="R200" s="454"/>
      <c r="S200" s="455"/>
      <c r="T200" s="38" t="s">
        <v>48</v>
      </c>
      <c r="U200" s="38" t="s">
        <v>48</v>
      </c>
      <c r="V200" s="39" t="s">
        <v>0</v>
      </c>
      <c r="W200" s="57">
        <v>50</v>
      </c>
      <c r="X200" s="54">
        <f t="shared" si="33"/>
        <v>50.4</v>
      </c>
      <c r="Y200" s="40">
        <f t="shared" si="38"/>
        <v>0.15812999999999999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55.666666666666664</v>
      </c>
      <c r="BM200" s="77">
        <f t="shared" si="35"/>
        <v>56.112000000000002</v>
      </c>
      <c r="BN200" s="77">
        <f t="shared" si="36"/>
        <v>0.13354700854700854</v>
      </c>
      <c r="BO200" s="77">
        <f t="shared" si="37"/>
        <v>0.13461538461538461</v>
      </c>
    </row>
    <row r="201" spans="1:67" ht="27" customHeight="1" x14ac:dyDescent="0.25">
      <c r="A201" s="61" t="s">
        <v>342</v>
      </c>
      <c r="B201" s="61" t="s">
        <v>343</v>
      </c>
      <c r="C201" s="35">
        <v>4301051410</v>
      </c>
      <c r="D201" s="452">
        <v>4680115882164</v>
      </c>
      <c r="E201" s="452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4"/>
      <c r="Q201" s="454"/>
      <c r="R201" s="454"/>
      <c r="S201" s="455"/>
      <c r="T201" s="38" t="s">
        <v>48</v>
      </c>
      <c r="U201" s="38" t="s">
        <v>48</v>
      </c>
      <c r="V201" s="39" t="s">
        <v>0</v>
      </c>
      <c r="W201" s="57">
        <v>63</v>
      </c>
      <c r="X201" s="54">
        <f t="shared" si="33"/>
        <v>64.8</v>
      </c>
      <c r="Y201" s="40">
        <f t="shared" si="38"/>
        <v>0.20331000000000002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70.297499999999999</v>
      </c>
      <c r="BM201" s="77">
        <f t="shared" si="35"/>
        <v>72.305999999999997</v>
      </c>
      <c r="BN201" s="77">
        <f t="shared" si="36"/>
        <v>0.16826923076923075</v>
      </c>
      <c r="BO201" s="77">
        <f t="shared" si="37"/>
        <v>0.17307692307692307</v>
      </c>
    </row>
    <row r="202" spans="1:67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1"/>
      <c r="O202" s="457" t="s">
        <v>43</v>
      </c>
      <c r="P202" s="458"/>
      <c r="Q202" s="458"/>
      <c r="R202" s="458"/>
      <c r="S202" s="458"/>
      <c r="T202" s="458"/>
      <c r="U202" s="459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133.89940891377671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139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1.8572100000000002</v>
      </c>
      <c r="Z202" s="65"/>
      <c r="AA202" s="65"/>
    </row>
    <row r="203" spans="1:67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1"/>
      <c r="O203" s="457" t="s">
        <v>43</v>
      </c>
      <c r="P203" s="458"/>
      <c r="Q203" s="458"/>
      <c r="R203" s="458"/>
      <c r="S203" s="458"/>
      <c r="T203" s="458"/>
      <c r="U203" s="459"/>
      <c r="V203" s="41" t="s">
        <v>0</v>
      </c>
      <c r="W203" s="42">
        <f>IFERROR(SUM(W185:W201),"0")</f>
        <v>636</v>
      </c>
      <c r="X203" s="42">
        <f>IFERROR(SUM(X185:X201),"0")</f>
        <v>663.89999999999986</v>
      </c>
      <c r="Y203" s="41"/>
      <c r="Z203" s="65"/>
      <c r="AA203" s="65"/>
    </row>
    <row r="204" spans="1:67" ht="14.25" customHeight="1" x14ac:dyDescent="0.25">
      <c r="A204" s="451" t="s">
        <v>228</v>
      </c>
      <c r="B204" s="451"/>
      <c r="C204" s="451"/>
      <c r="D204" s="451"/>
      <c r="E204" s="451"/>
      <c r="F204" s="451"/>
      <c r="G204" s="451"/>
      <c r="H204" s="451"/>
      <c r="I204" s="451"/>
      <c r="J204" s="451"/>
      <c r="K204" s="451"/>
      <c r="L204" s="451"/>
      <c r="M204" s="451"/>
      <c r="N204" s="451"/>
      <c r="O204" s="451"/>
      <c r="P204" s="451"/>
      <c r="Q204" s="451"/>
      <c r="R204" s="451"/>
      <c r="S204" s="451"/>
      <c r="T204" s="451"/>
      <c r="U204" s="451"/>
      <c r="V204" s="451"/>
      <c r="W204" s="451"/>
      <c r="X204" s="451"/>
      <c r="Y204" s="451"/>
      <c r="Z204" s="64"/>
      <c r="AA204" s="64"/>
    </row>
    <row r="205" spans="1:67" ht="16.5" customHeight="1" x14ac:dyDescent="0.25">
      <c r="A205" s="61" t="s">
        <v>344</v>
      </c>
      <c r="B205" s="61" t="s">
        <v>345</v>
      </c>
      <c r="C205" s="35">
        <v>4301060404</v>
      </c>
      <c r="D205" s="452">
        <v>4680115882874</v>
      </c>
      <c r="E205" s="452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577" t="s">
        <v>346</v>
      </c>
      <c r="P205" s="454"/>
      <c r="Q205" s="454"/>
      <c r="R205" s="454"/>
      <c r="S205" s="455"/>
      <c r="T205" s="38" t="s">
        <v>48</v>
      </c>
      <c r="U205" s="38" t="s">
        <v>48</v>
      </c>
      <c r="V205" s="39" t="s">
        <v>0</v>
      </c>
      <c r="W205" s="57">
        <v>20</v>
      </c>
      <c r="X205" s="54">
        <f>IFERROR(IF(W205="",0,CEILING((W205/$H205),1)*$H205),"")</f>
        <v>22.400000000000002</v>
      </c>
      <c r="Y205" s="40">
        <f>IFERROR(IF(X205=0,"",ROUNDUP(X205/H205,0)*0.00937),"")</f>
        <v>6.5589999999999996E-2</v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21.662500000000001</v>
      </c>
      <c r="BM205" s="77">
        <f>IFERROR(X205*I205/H205,"0")</f>
        <v>24.262000000000004</v>
      </c>
      <c r="BN205" s="77">
        <f>IFERROR(1/J205*(W205/H205),"0")</f>
        <v>5.2083333333333336E-2</v>
      </c>
      <c r="BO205" s="77">
        <f>IFERROR(1/J205*(X205/H205),"0")</f>
        <v>5.8333333333333334E-2</v>
      </c>
    </row>
    <row r="206" spans="1:67" ht="16.5" customHeight="1" x14ac:dyDescent="0.25">
      <c r="A206" s="61" t="s">
        <v>344</v>
      </c>
      <c r="B206" s="61" t="s">
        <v>347</v>
      </c>
      <c r="C206" s="35">
        <v>4301060360</v>
      </c>
      <c r="D206" s="452">
        <v>4680115882874</v>
      </c>
      <c r="E206" s="452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54"/>
      <c r="Q206" s="454"/>
      <c r="R206" s="454"/>
      <c r="S206" s="455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348</v>
      </c>
      <c r="B207" s="61" t="s">
        <v>349</v>
      </c>
      <c r="C207" s="35">
        <v>4301060359</v>
      </c>
      <c r="D207" s="452">
        <v>4680115884434</v>
      </c>
      <c r="E207" s="452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4"/>
      <c r="Q207" s="454"/>
      <c r="R207" s="454"/>
      <c r="S207" s="455"/>
      <c r="T207" s="38" t="s">
        <v>48</v>
      </c>
      <c r="U207" s="38" t="s">
        <v>48</v>
      </c>
      <c r="V207" s="39" t="s">
        <v>0</v>
      </c>
      <c r="W207" s="57">
        <v>20</v>
      </c>
      <c r="X207" s="54">
        <f>IFERROR(IF(W207="",0,CEILING((W207/$H207),1)*$H207),"")</f>
        <v>22.400000000000002</v>
      </c>
      <c r="Y207" s="40">
        <f>IFERROR(IF(X207=0,"",ROUNDUP(X207/H207,0)*0.00937),"")</f>
        <v>6.5589999999999996E-2</v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21.662500000000001</v>
      </c>
      <c r="BM207" s="77">
        <f>IFERROR(X207*I207/H207,"0")</f>
        <v>24.262000000000004</v>
      </c>
      <c r="BN207" s="77">
        <f>IFERROR(1/J207*(W207/H207),"0")</f>
        <v>5.2083333333333336E-2</v>
      </c>
      <c r="BO207" s="77">
        <f>IFERROR(1/J207*(X207/H207),"0")</f>
        <v>5.8333333333333334E-2</v>
      </c>
    </row>
    <row r="208" spans="1:67" ht="27" customHeight="1" x14ac:dyDescent="0.25">
      <c r="A208" s="61" t="s">
        <v>350</v>
      </c>
      <c r="B208" s="61" t="s">
        <v>351</v>
      </c>
      <c r="C208" s="35">
        <v>4301060375</v>
      </c>
      <c r="D208" s="452">
        <v>4680115880818</v>
      </c>
      <c r="E208" s="452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0" t="s">
        <v>352</v>
      </c>
      <c r="P208" s="454"/>
      <c r="Q208" s="454"/>
      <c r="R208" s="454"/>
      <c r="S208" s="455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353</v>
      </c>
      <c r="B209" s="61" t="s">
        <v>354</v>
      </c>
      <c r="C209" s="35">
        <v>4301060389</v>
      </c>
      <c r="D209" s="452">
        <v>4680115880801</v>
      </c>
      <c r="E209" s="452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81" t="s">
        <v>355</v>
      </c>
      <c r="P209" s="454"/>
      <c r="Q209" s="454"/>
      <c r="R209" s="454"/>
      <c r="S209" s="45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60"/>
      <c r="B210" s="460"/>
      <c r="C210" s="460"/>
      <c r="D210" s="460"/>
      <c r="E210" s="460"/>
      <c r="F210" s="460"/>
      <c r="G210" s="460"/>
      <c r="H210" s="460"/>
      <c r="I210" s="460"/>
      <c r="J210" s="460"/>
      <c r="K210" s="460"/>
      <c r="L210" s="460"/>
      <c r="M210" s="460"/>
      <c r="N210" s="461"/>
      <c r="O210" s="457" t="s">
        <v>43</v>
      </c>
      <c r="P210" s="458"/>
      <c r="Q210" s="458"/>
      <c r="R210" s="458"/>
      <c r="S210" s="458"/>
      <c r="T210" s="458"/>
      <c r="U210" s="459"/>
      <c r="V210" s="41" t="s">
        <v>42</v>
      </c>
      <c r="W210" s="42">
        <f>IFERROR(W205/H205,"0")+IFERROR(W206/H206,"0")+IFERROR(W207/H207,"0")+IFERROR(W208/H208,"0")+IFERROR(W209/H209,"0")</f>
        <v>12.5</v>
      </c>
      <c r="X210" s="42">
        <f>IFERROR(X205/H205,"0")+IFERROR(X206/H206,"0")+IFERROR(X207/H207,"0")+IFERROR(X208/H208,"0")+IFERROR(X209/H209,"0")</f>
        <v>14</v>
      </c>
      <c r="Y210" s="42">
        <f>IFERROR(IF(Y205="",0,Y205),"0")+IFERROR(IF(Y206="",0,Y206),"0")+IFERROR(IF(Y207="",0,Y207),"0")+IFERROR(IF(Y208="",0,Y208),"0")+IFERROR(IF(Y209="",0,Y209),"0")</f>
        <v>0.13117999999999999</v>
      </c>
      <c r="Z210" s="65"/>
      <c r="AA210" s="65"/>
    </row>
    <row r="211" spans="1:67" x14ac:dyDescent="0.2">
      <c r="A211" s="460"/>
      <c r="B211" s="460"/>
      <c r="C211" s="460"/>
      <c r="D211" s="460"/>
      <c r="E211" s="460"/>
      <c r="F211" s="460"/>
      <c r="G211" s="460"/>
      <c r="H211" s="460"/>
      <c r="I211" s="460"/>
      <c r="J211" s="460"/>
      <c r="K211" s="460"/>
      <c r="L211" s="460"/>
      <c r="M211" s="460"/>
      <c r="N211" s="461"/>
      <c r="O211" s="457" t="s">
        <v>43</v>
      </c>
      <c r="P211" s="458"/>
      <c r="Q211" s="458"/>
      <c r="R211" s="458"/>
      <c r="S211" s="458"/>
      <c r="T211" s="458"/>
      <c r="U211" s="459"/>
      <c r="V211" s="41" t="s">
        <v>0</v>
      </c>
      <c r="W211" s="42">
        <f>IFERROR(SUM(W205:W209),"0")</f>
        <v>40</v>
      </c>
      <c r="X211" s="42">
        <f>IFERROR(SUM(X205:X209),"0")</f>
        <v>44.800000000000004</v>
      </c>
      <c r="Y211" s="41"/>
      <c r="Z211" s="65"/>
      <c r="AA211" s="65"/>
    </row>
    <row r="212" spans="1:67" ht="16.5" customHeight="1" x14ac:dyDescent="0.25">
      <c r="A212" s="450" t="s">
        <v>356</v>
      </c>
      <c r="B212" s="450"/>
      <c r="C212" s="450"/>
      <c r="D212" s="450"/>
      <c r="E212" s="450"/>
      <c r="F212" s="450"/>
      <c r="G212" s="450"/>
      <c r="H212" s="450"/>
      <c r="I212" s="450"/>
      <c r="J212" s="450"/>
      <c r="K212" s="450"/>
      <c r="L212" s="450"/>
      <c r="M212" s="450"/>
      <c r="N212" s="450"/>
      <c r="O212" s="450"/>
      <c r="P212" s="450"/>
      <c r="Q212" s="450"/>
      <c r="R212" s="450"/>
      <c r="S212" s="450"/>
      <c r="T212" s="450"/>
      <c r="U212" s="450"/>
      <c r="V212" s="450"/>
      <c r="W212" s="450"/>
      <c r="X212" s="450"/>
      <c r="Y212" s="450"/>
      <c r="Z212" s="63"/>
      <c r="AA212" s="63"/>
    </row>
    <row r="213" spans="1:67" ht="14.25" customHeight="1" x14ac:dyDescent="0.25">
      <c r="A213" s="451" t="s">
        <v>126</v>
      </c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1"/>
      <c r="P213" s="451"/>
      <c r="Q213" s="451"/>
      <c r="R213" s="451"/>
      <c r="S213" s="451"/>
      <c r="T213" s="451"/>
      <c r="U213" s="451"/>
      <c r="V213" s="451"/>
      <c r="W213" s="451"/>
      <c r="X213" s="451"/>
      <c r="Y213" s="451"/>
      <c r="Z213" s="64"/>
      <c r="AA213" s="64"/>
    </row>
    <row r="214" spans="1:67" ht="27" customHeight="1" x14ac:dyDescent="0.25">
      <c r="A214" s="61" t="s">
        <v>357</v>
      </c>
      <c r="B214" s="61" t="s">
        <v>358</v>
      </c>
      <c r="C214" s="35">
        <v>4301011717</v>
      </c>
      <c r="D214" s="452">
        <v>4680115884274</v>
      </c>
      <c r="E214" s="452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4"/>
      <c r="Q214" s="454"/>
      <c r="R214" s="454"/>
      <c r="S214" s="45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customHeight="1" x14ac:dyDescent="0.25">
      <c r="A215" s="61" t="s">
        <v>359</v>
      </c>
      <c r="B215" s="61" t="s">
        <v>360</v>
      </c>
      <c r="C215" s="35">
        <v>4301011719</v>
      </c>
      <c r="D215" s="452">
        <v>4680115884298</v>
      </c>
      <c r="E215" s="452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54"/>
      <c r="Q215" s="454"/>
      <c r="R215" s="454"/>
      <c r="S215" s="45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361</v>
      </c>
      <c r="B216" s="61" t="s">
        <v>362</v>
      </c>
      <c r="C216" s="35">
        <v>4301011733</v>
      </c>
      <c r="D216" s="452">
        <v>4680115884250</v>
      </c>
      <c r="E216" s="452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54"/>
      <c r="Q216" s="454"/>
      <c r="R216" s="454"/>
      <c r="S216" s="455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363</v>
      </c>
      <c r="B217" s="61" t="s">
        <v>364</v>
      </c>
      <c r="C217" s="35">
        <v>4301011718</v>
      </c>
      <c r="D217" s="452">
        <v>4680115884281</v>
      </c>
      <c r="E217" s="452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54"/>
      <c r="Q217" s="454"/>
      <c r="R217" s="454"/>
      <c r="S217" s="455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365</v>
      </c>
      <c r="B218" s="61" t="s">
        <v>366</v>
      </c>
      <c r="C218" s="35">
        <v>4301011720</v>
      </c>
      <c r="D218" s="452">
        <v>4680115884199</v>
      </c>
      <c r="E218" s="452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54"/>
      <c r="Q218" s="454"/>
      <c r="R218" s="454"/>
      <c r="S218" s="45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4301011716</v>
      </c>
      <c r="D219" s="452">
        <v>4680115884267</v>
      </c>
      <c r="E219" s="452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54"/>
      <c r="Q219" s="454"/>
      <c r="R219" s="454"/>
      <c r="S219" s="45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4301011593</v>
      </c>
      <c r="D220" s="452">
        <v>4680115882973</v>
      </c>
      <c r="E220" s="452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54"/>
      <c r="Q220" s="454"/>
      <c r="R220" s="454"/>
      <c r="S220" s="45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x14ac:dyDescent="0.2">
      <c r="A221" s="460"/>
      <c r="B221" s="460"/>
      <c r="C221" s="460"/>
      <c r="D221" s="460"/>
      <c r="E221" s="460"/>
      <c r="F221" s="460"/>
      <c r="G221" s="460"/>
      <c r="H221" s="460"/>
      <c r="I221" s="460"/>
      <c r="J221" s="460"/>
      <c r="K221" s="460"/>
      <c r="L221" s="460"/>
      <c r="M221" s="460"/>
      <c r="N221" s="461"/>
      <c r="O221" s="457" t="s">
        <v>43</v>
      </c>
      <c r="P221" s="458"/>
      <c r="Q221" s="458"/>
      <c r="R221" s="458"/>
      <c r="S221" s="458"/>
      <c r="T221" s="458"/>
      <c r="U221" s="459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x14ac:dyDescent="0.2">
      <c r="A222" s="460"/>
      <c r="B222" s="460"/>
      <c r="C222" s="460"/>
      <c r="D222" s="460"/>
      <c r="E222" s="460"/>
      <c r="F222" s="460"/>
      <c r="G222" s="460"/>
      <c r="H222" s="460"/>
      <c r="I222" s="460"/>
      <c r="J222" s="460"/>
      <c r="K222" s="460"/>
      <c r="L222" s="460"/>
      <c r="M222" s="460"/>
      <c r="N222" s="461"/>
      <c r="O222" s="457" t="s">
        <v>43</v>
      </c>
      <c r="P222" s="458"/>
      <c r="Q222" s="458"/>
      <c r="R222" s="458"/>
      <c r="S222" s="458"/>
      <c r="T222" s="458"/>
      <c r="U222" s="459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customHeight="1" x14ac:dyDescent="0.25">
      <c r="A223" s="451" t="s">
        <v>77</v>
      </c>
      <c r="B223" s="451"/>
      <c r="C223" s="451"/>
      <c r="D223" s="451"/>
      <c r="E223" s="451"/>
      <c r="F223" s="451"/>
      <c r="G223" s="451"/>
      <c r="H223" s="451"/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64"/>
      <c r="AA223" s="64"/>
    </row>
    <row r="224" spans="1:67" ht="27" customHeight="1" x14ac:dyDescent="0.25">
      <c r="A224" s="61" t="s">
        <v>371</v>
      </c>
      <c r="B224" s="61" t="s">
        <v>372</v>
      </c>
      <c r="C224" s="35">
        <v>4301031305</v>
      </c>
      <c r="D224" s="452">
        <v>4607091389845</v>
      </c>
      <c r="E224" s="452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4"/>
      <c r="Q224" s="454"/>
      <c r="R224" s="454"/>
      <c r="S224" s="455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373</v>
      </c>
      <c r="B225" s="61" t="s">
        <v>374</v>
      </c>
      <c r="C225" s="35">
        <v>4301031306</v>
      </c>
      <c r="D225" s="452">
        <v>4680115882881</v>
      </c>
      <c r="E225" s="452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4"/>
      <c r="Q225" s="454"/>
      <c r="R225" s="454"/>
      <c r="S225" s="455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60"/>
      <c r="B226" s="460"/>
      <c r="C226" s="460"/>
      <c r="D226" s="460"/>
      <c r="E226" s="460"/>
      <c r="F226" s="460"/>
      <c r="G226" s="460"/>
      <c r="H226" s="460"/>
      <c r="I226" s="460"/>
      <c r="J226" s="460"/>
      <c r="K226" s="460"/>
      <c r="L226" s="460"/>
      <c r="M226" s="460"/>
      <c r="N226" s="461"/>
      <c r="O226" s="457" t="s">
        <v>43</v>
      </c>
      <c r="P226" s="458"/>
      <c r="Q226" s="458"/>
      <c r="R226" s="458"/>
      <c r="S226" s="458"/>
      <c r="T226" s="458"/>
      <c r="U226" s="459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1"/>
      <c r="O227" s="457" t="s">
        <v>43</v>
      </c>
      <c r="P227" s="458"/>
      <c r="Q227" s="458"/>
      <c r="R227" s="458"/>
      <c r="S227" s="458"/>
      <c r="T227" s="458"/>
      <c r="U227" s="459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customHeight="1" x14ac:dyDescent="0.25">
      <c r="A228" s="450" t="s">
        <v>375</v>
      </c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0"/>
      <c r="M228" s="450"/>
      <c r="N228" s="450"/>
      <c r="O228" s="450"/>
      <c r="P228" s="450"/>
      <c r="Q228" s="450"/>
      <c r="R228" s="450"/>
      <c r="S228" s="450"/>
      <c r="T228" s="450"/>
      <c r="U228" s="450"/>
      <c r="V228" s="450"/>
      <c r="W228" s="450"/>
      <c r="X228" s="450"/>
      <c r="Y228" s="450"/>
      <c r="Z228" s="63"/>
      <c r="AA228" s="63"/>
    </row>
    <row r="229" spans="1:67" ht="14.25" customHeight="1" x14ac:dyDescent="0.25">
      <c r="A229" s="451" t="s">
        <v>126</v>
      </c>
      <c r="B229" s="451"/>
      <c r="C229" s="451"/>
      <c r="D229" s="451"/>
      <c r="E229" s="451"/>
      <c r="F229" s="451"/>
      <c r="G229" s="451"/>
      <c r="H229" s="451"/>
      <c r="I229" s="451"/>
      <c r="J229" s="451"/>
      <c r="K229" s="451"/>
      <c r="L229" s="451"/>
      <c r="M229" s="451"/>
      <c r="N229" s="451"/>
      <c r="O229" s="451"/>
      <c r="P229" s="451"/>
      <c r="Q229" s="451"/>
      <c r="R229" s="451"/>
      <c r="S229" s="451"/>
      <c r="T229" s="451"/>
      <c r="U229" s="451"/>
      <c r="V229" s="451"/>
      <c r="W229" s="451"/>
      <c r="X229" s="451"/>
      <c r="Y229" s="451"/>
      <c r="Z229" s="64"/>
      <c r="AA229" s="64"/>
    </row>
    <row r="230" spans="1:67" ht="27" customHeight="1" x14ac:dyDescent="0.25">
      <c r="A230" s="61" t="s">
        <v>376</v>
      </c>
      <c r="B230" s="61" t="s">
        <v>377</v>
      </c>
      <c r="C230" s="35">
        <v>4301011826</v>
      </c>
      <c r="D230" s="452">
        <v>4680115884137</v>
      </c>
      <c r="E230" s="452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4"/>
      <c r="Q230" s="454"/>
      <c r="R230" s="454"/>
      <c r="S230" s="45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customHeight="1" x14ac:dyDescent="0.25">
      <c r="A231" s="61" t="s">
        <v>376</v>
      </c>
      <c r="B231" s="61" t="s">
        <v>378</v>
      </c>
      <c r="C231" s="35">
        <v>4301011942</v>
      </c>
      <c r="D231" s="452">
        <v>4680115884137</v>
      </c>
      <c r="E231" s="452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92" t="s">
        <v>379</v>
      </c>
      <c r="P231" s="454"/>
      <c r="Q231" s="454"/>
      <c r="R231" s="454"/>
      <c r="S231" s="455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customHeight="1" x14ac:dyDescent="0.25">
      <c r="A232" s="61" t="s">
        <v>380</v>
      </c>
      <c r="B232" s="61" t="s">
        <v>381</v>
      </c>
      <c r="C232" s="35">
        <v>4301011724</v>
      </c>
      <c r="D232" s="452">
        <v>4680115884236</v>
      </c>
      <c r="E232" s="452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54"/>
      <c r="Q232" s="454"/>
      <c r="R232" s="454"/>
      <c r="S232" s="455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customHeight="1" x14ac:dyDescent="0.25">
      <c r="A233" s="61" t="s">
        <v>382</v>
      </c>
      <c r="B233" s="61" t="s">
        <v>383</v>
      </c>
      <c r="C233" s="35">
        <v>4301011721</v>
      </c>
      <c r="D233" s="452">
        <v>4680115884175</v>
      </c>
      <c r="E233" s="452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54"/>
      <c r="Q233" s="454"/>
      <c r="R233" s="454"/>
      <c r="S233" s="455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384</v>
      </c>
      <c r="B234" s="61" t="s">
        <v>385</v>
      </c>
      <c r="C234" s="35">
        <v>4301011824</v>
      </c>
      <c r="D234" s="452">
        <v>4680115884144</v>
      </c>
      <c r="E234" s="452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54"/>
      <c r="Q234" s="454"/>
      <c r="R234" s="454"/>
      <c r="S234" s="45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4301011963</v>
      </c>
      <c r="D235" s="452">
        <v>4680115885288</v>
      </c>
      <c r="E235" s="452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96" t="s">
        <v>388</v>
      </c>
      <c r="P235" s="454"/>
      <c r="Q235" s="454"/>
      <c r="R235" s="454"/>
      <c r="S235" s="45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4301011726</v>
      </c>
      <c r="D236" s="452">
        <v>4680115884182</v>
      </c>
      <c r="E236" s="452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54"/>
      <c r="Q236" s="454"/>
      <c r="R236" s="454"/>
      <c r="S236" s="45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4301011722</v>
      </c>
      <c r="D237" s="452">
        <v>4680115884205</v>
      </c>
      <c r="E237" s="45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54"/>
      <c r="Q237" s="454"/>
      <c r="R237" s="454"/>
      <c r="S237" s="45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x14ac:dyDescent="0.2">
      <c r="A238" s="460"/>
      <c r="B238" s="460"/>
      <c r="C238" s="460"/>
      <c r="D238" s="460"/>
      <c r="E238" s="460"/>
      <c r="F238" s="460"/>
      <c r="G238" s="460"/>
      <c r="H238" s="460"/>
      <c r="I238" s="460"/>
      <c r="J238" s="460"/>
      <c r="K238" s="460"/>
      <c r="L238" s="460"/>
      <c r="M238" s="460"/>
      <c r="N238" s="461"/>
      <c r="O238" s="457" t="s">
        <v>43</v>
      </c>
      <c r="P238" s="458"/>
      <c r="Q238" s="458"/>
      <c r="R238" s="458"/>
      <c r="S238" s="458"/>
      <c r="T238" s="458"/>
      <c r="U238" s="459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x14ac:dyDescent="0.2">
      <c r="A239" s="460"/>
      <c r="B239" s="460"/>
      <c r="C239" s="460"/>
      <c r="D239" s="460"/>
      <c r="E239" s="460"/>
      <c r="F239" s="460"/>
      <c r="G239" s="460"/>
      <c r="H239" s="460"/>
      <c r="I239" s="460"/>
      <c r="J239" s="460"/>
      <c r="K239" s="460"/>
      <c r="L239" s="460"/>
      <c r="M239" s="460"/>
      <c r="N239" s="461"/>
      <c r="O239" s="457" t="s">
        <v>43</v>
      </c>
      <c r="P239" s="458"/>
      <c r="Q239" s="458"/>
      <c r="R239" s="458"/>
      <c r="S239" s="458"/>
      <c r="T239" s="458"/>
      <c r="U239" s="459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customHeight="1" x14ac:dyDescent="0.25">
      <c r="A240" s="450" t="s">
        <v>393</v>
      </c>
      <c r="B240" s="450"/>
      <c r="C240" s="450"/>
      <c r="D240" s="450"/>
      <c r="E240" s="450"/>
      <c r="F240" s="450"/>
      <c r="G240" s="450"/>
      <c r="H240" s="450"/>
      <c r="I240" s="450"/>
      <c r="J240" s="450"/>
      <c r="K240" s="450"/>
      <c r="L240" s="450"/>
      <c r="M240" s="450"/>
      <c r="N240" s="450"/>
      <c r="O240" s="450"/>
      <c r="P240" s="450"/>
      <c r="Q240" s="450"/>
      <c r="R240" s="450"/>
      <c r="S240" s="450"/>
      <c r="T240" s="450"/>
      <c r="U240" s="450"/>
      <c r="V240" s="450"/>
      <c r="W240" s="450"/>
      <c r="X240" s="450"/>
      <c r="Y240" s="450"/>
      <c r="Z240" s="63"/>
      <c r="AA240" s="63"/>
    </row>
    <row r="241" spans="1:67" ht="14.25" customHeight="1" x14ac:dyDescent="0.25">
      <c r="A241" s="451" t="s">
        <v>126</v>
      </c>
      <c r="B241" s="451"/>
      <c r="C241" s="451"/>
      <c r="D241" s="451"/>
      <c r="E241" s="451"/>
      <c r="F241" s="451"/>
      <c r="G241" s="451"/>
      <c r="H241" s="451"/>
      <c r="I241" s="451"/>
      <c r="J241" s="451"/>
      <c r="K241" s="451"/>
      <c r="L241" s="451"/>
      <c r="M241" s="451"/>
      <c r="N241" s="451"/>
      <c r="O241" s="451"/>
      <c r="P241" s="451"/>
      <c r="Q241" s="451"/>
      <c r="R241" s="451"/>
      <c r="S241" s="451"/>
      <c r="T241" s="451"/>
      <c r="U241" s="451"/>
      <c r="V241" s="451"/>
      <c r="W241" s="451"/>
      <c r="X241" s="451"/>
      <c r="Y241" s="451"/>
      <c r="Z241" s="64"/>
      <c r="AA241" s="64"/>
    </row>
    <row r="242" spans="1:67" ht="27" customHeight="1" x14ac:dyDescent="0.25">
      <c r="A242" s="61" t="s">
        <v>394</v>
      </c>
      <c r="B242" s="61" t="s">
        <v>395</v>
      </c>
      <c r="C242" s="35">
        <v>4301012016</v>
      </c>
      <c r="D242" s="452">
        <v>4680115885554</v>
      </c>
      <c r="E242" s="45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99" t="s">
        <v>396</v>
      </c>
      <c r="P242" s="454"/>
      <c r="Q242" s="454"/>
      <c r="R242" s="454"/>
      <c r="S242" s="455"/>
      <c r="T242" s="38" t="s">
        <v>48</v>
      </c>
      <c r="U242" s="38" t="s">
        <v>48</v>
      </c>
      <c r="V242" s="39" t="s">
        <v>0</v>
      </c>
      <c r="W242" s="57">
        <v>10</v>
      </c>
      <c r="X242" s="54">
        <f t="shared" ref="X242:X249" si="49">IFERROR(IF(W242="",0,CEILING((W242/$H242),1)*$H242),"")</f>
        <v>10.8</v>
      </c>
      <c r="Y242" s="40">
        <f>IFERROR(IF(X242=0,"",ROUNDUP(X242/H242,0)*0.02175),"")</f>
        <v>2.1749999999999999E-2</v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10.444444444444443</v>
      </c>
      <c r="BM242" s="77">
        <f t="shared" ref="BM242:BM249" si="51">IFERROR(X242*I242/H242,"0")</f>
        <v>11.28</v>
      </c>
      <c r="BN242" s="77">
        <f t="shared" ref="BN242:BN249" si="52">IFERROR(1/J242*(W242/H242),"0")</f>
        <v>1.653439153439153E-2</v>
      </c>
      <c r="BO242" s="77">
        <f t="shared" ref="BO242:BO249" si="53">IFERROR(1/J242*(X242/H242),"0")</f>
        <v>1.7857142857142856E-2</v>
      </c>
    </row>
    <row r="243" spans="1:67" ht="27" customHeight="1" x14ac:dyDescent="0.25">
      <c r="A243" s="61" t="s">
        <v>397</v>
      </c>
      <c r="B243" s="61" t="s">
        <v>398</v>
      </c>
      <c r="C243" s="35">
        <v>4301012024</v>
      </c>
      <c r="D243" s="452">
        <v>4680115885615</v>
      </c>
      <c r="E243" s="452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600" t="s">
        <v>399</v>
      </c>
      <c r="P243" s="454"/>
      <c r="Q243" s="454"/>
      <c r="R243" s="454"/>
      <c r="S243" s="45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400</v>
      </c>
      <c r="B244" s="61" t="s">
        <v>401</v>
      </c>
      <c r="C244" s="35">
        <v>4301011858</v>
      </c>
      <c r="D244" s="452">
        <v>4680115885646</v>
      </c>
      <c r="E244" s="45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601" t="s">
        <v>402</v>
      </c>
      <c r="P244" s="454"/>
      <c r="Q244" s="454"/>
      <c r="R244" s="454"/>
      <c r="S244" s="45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4301011328</v>
      </c>
      <c r="D245" s="452">
        <v>4607091386011</v>
      </c>
      <c r="E245" s="452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54"/>
      <c r="Q245" s="454"/>
      <c r="R245" s="454"/>
      <c r="S245" s="45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405</v>
      </c>
      <c r="B246" s="61" t="s">
        <v>406</v>
      </c>
      <c r="C246" s="35">
        <v>4301011329</v>
      </c>
      <c r="D246" s="452">
        <v>4607091387308</v>
      </c>
      <c r="E246" s="452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6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54"/>
      <c r="Q246" s="454"/>
      <c r="R246" s="454"/>
      <c r="S246" s="45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407</v>
      </c>
      <c r="B247" s="61" t="s">
        <v>408</v>
      </c>
      <c r="C247" s="35">
        <v>4301011049</v>
      </c>
      <c r="D247" s="452">
        <v>4607091387339</v>
      </c>
      <c r="E247" s="452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54"/>
      <c r="Q247" s="454"/>
      <c r="R247" s="454"/>
      <c r="S247" s="45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customHeight="1" x14ac:dyDescent="0.25">
      <c r="A248" s="61" t="s">
        <v>409</v>
      </c>
      <c r="B248" s="61" t="s">
        <v>410</v>
      </c>
      <c r="C248" s="35">
        <v>4301011573</v>
      </c>
      <c r="D248" s="452">
        <v>4680115881938</v>
      </c>
      <c r="E248" s="45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54"/>
      <c r="Q248" s="454"/>
      <c r="R248" s="454"/>
      <c r="S248" s="45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customHeight="1" x14ac:dyDescent="0.25">
      <c r="A249" s="61" t="s">
        <v>411</v>
      </c>
      <c r="B249" s="61" t="s">
        <v>412</v>
      </c>
      <c r="C249" s="35">
        <v>4301010944</v>
      </c>
      <c r="D249" s="452">
        <v>4607091387346</v>
      </c>
      <c r="E249" s="452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54"/>
      <c r="Q249" s="454"/>
      <c r="R249" s="454"/>
      <c r="S249" s="45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460"/>
      <c r="B250" s="460"/>
      <c r="C250" s="460"/>
      <c r="D250" s="460"/>
      <c r="E250" s="460"/>
      <c r="F250" s="460"/>
      <c r="G250" s="460"/>
      <c r="H250" s="460"/>
      <c r="I250" s="460"/>
      <c r="J250" s="460"/>
      <c r="K250" s="460"/>
      <c r="L250" s="460"/>
      <c r="M250" s="460"/>
      <c r="N250" s="461"/>
      <c r="O250" s="457" t="s">
        <v>43</v>
      </c>
      <c r="P250" s="458"/>
      <c r="Q250" s="458"/>
      <c r="R250" s="458"/>
      <c r="S250" s="458"/>
      <c r="T250" s="458"/>
      <c r="U250" s="459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0.92592592592592582</v>
      </c>
      <c r="X250" s="42">
        <f>IFERROR(X242/H242,"0")+IFERROR(X243/H243,"0")+IFERROR(X244/H244,"0")+IFERROR(X245/H245,"0")+IFERROR(X246/H246,"0")+IFERROR(X247/H247,"0")+IFERROR(X248/H248,"0")+IFERROR(X249/H249,"0")</f>
        <v>1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2.1749999999999999E-2</v>
      </c>
      <c r="Z250" s="65"/>
      <c r="AA250" s="65"/>
    </row>
    <row r="251" spans="1:67" x14ac:dyDescent="0.2">
      <c r="A251" s="460"/>
      <c r="B251" s="460"/>
      <c r="C251" s="460"/>
      <c r="D251" s="460"/>
      <c r="E251" s="460"/>
      <c r="F251" s="460"/>
      <c r="G251" s="460"/>
      <c r="H251" s="460"/>
      <c r="I251" s="460"/>
      <c r="J251" s="460"/>
      <c r="K251" s="460"/>
      <c r="L251" s="460"/>
      <c r="M251" s="460"/>
      <c r="N251" s="461"/>
      <c r="O251" s="457" t="s">
        <v>43</v>
      </c>
      <c r="P251" s="458"/>
      <c r="Q251" s="458"/>
      <c r="R251" s="458"/>
      <c r="S251" s="458"/>
      <c r="T251" s="458"/>
      <c r="U251" s="459"/>
      <c r="V251" s="41" t="s">
        <v>0</v>
      </c>
      <c r="W251" s="42">
        <f>IFERROR(SUM(W242:W249),"0")</f>
        <v>10</v>
      </c>
      <c r="X251" s="42">
        <f>IFERROR(SUM(X242:X249),"0")</f>
        <v>10.8</v>
      </c>
      <c r="Y251" s="41"/>
      <c r="Z251" s="65"/>
      <c r="AA251" s="65"/>
    </row>
    <row r="252" spans="1:67" ht="14.25" customHeight="1" x14ac:dyDescent="0.25">
      <c r="A252" s="451" t="s">
        <v>77</v>
      </c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1"/>
      <c r="P252" s="451"/>
      <c r="Q252" s="451"/>
      <c r="R252" s="451"/>
      <c r="S252" s="451"/>
      <c r="T252" s="451"/>
      <c r="U252" s="451"/>
      <c r="V252" s="451"/>
      <c r="W252" s="451"/>
      <c r="X252" s="451"/>
      <c r="Y252" s="451"/>
      <c r="Z252" s="64"/>
      <c r="AA252" s="64"/>
    </row>
    <row r="253" spans="1:67" ht="27" customHeight="1" x14ac:dyDescent="0.25">
      <c r="A253" s="61" t="s">
        <v>413</v>
      </c>
      <c r="B253" s="61" t="s">
        <v>414</v>
      </c>
      <c r="C253" s="35">
        <v>4301030878</v>
      </c>
      <c r="D253" s="452">
        <v>4607091387193</v>
      </c>
      <c r="E253" s="45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4"/>
      <c r="Q253" s="454"/>
      <c r="R253" s="454"/>
      <c r="S253" s="455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452">
        <v>4607091387230</v>
      </c>
      <c r="E254" s="452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4"/>
      <c r="Q254" s="454"/>
      <c r="R254" s="454"/>
      <c r="S254" s="455"/>
      <c r="T254" s="38" t="s">
        <v>48</v>
      </c>
      <c r="U254" s="38" t="s">
        <v>48</v>
      </c>
      <c r="V254" s="39" t="s">
        <v>0</v>
      </c>
      <c r="W254" s="57">
        <v>20</v>
      </c>
      <c r="X254" s="54">
        <f>IFERROR(IF(W254="",0,CEILING((W254/$H254),1)*$H254),"")</f>
        <v>21</v>
      </c>
      <c r="Y254" s="40">
        <f>IFERROR(IF(X254=0,"",ROUNDUP(X254/H254,0)*0.00753),"")</f>
        <v>3.7650000000000003E-2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21.238095238095237</v>
      </c>
      <c r="BM254" s="77">
        <f>IFERROR(X254*I254/H254,"0")</f>
        <v>22.299999999999997</v>
      </c>
      <c r="BN254" s="77">
        <f>IFERROR(1/J254*(W254/H254),"0")</f>
        <v>3.0525030525030524E-2</v>
      </c>
      <c r="BO254" s="77">
        <f>IFERROR(1/J254*(X254/H254),"0")</f>
        <v>3.2051282051282048E-2</v>
      </c>
    </row>
    <row r="255" spans="1:67" ht="27" customHeight="1" x14ac:dyDescent="0.25">
      <c r="A255" s="61" t="s">
        <v>417</v>
      </c>
      <c r="B255" s="61" t="s">
        <v>418</v>
      </c>
      <c r="C255" s="35">
        <v>4301031152</v>
      </c>
      <c r="D255" s="452">
        <v>4607091387285</v>
      </c>
      <c r="E255" s="452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4"/>
      <c r="Q255" s="454"/>
      <c r="R255" s="454"/>
      <c r="S255" s="455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x14ac:dyDescent="0.2">
      <c r="A256" s="460"/>
      <c r="B256" s="460"/>
      <c r="C256" s="460"/>
      <c r="D256" s="460"/>
      <c r="E256" s="460"/>
      <c r="F256" s="460"/>
      <c r="G256" s="460"/>
      <c r="H256" s="460"/>
      <c r="I256" s="460"/>
      <c r="J256" s="460"/>
      <c r="K256" s="460"/>
      <c r="L256" s="460"/>
      <c r="M256" s="460"/>
      <c r="N256" s="461"/>
      <c r="O256" s="457" t="s">
        <v>43</v>
      </c>
      <c r="P256" s="458"/>
      <c r="Q256" s="458"/>
      <c r="R256" s="458"/>
      <c r="S256" s="458"/>
      <c r="T256" s="458"/>
      <c r="U256" s="459"/>
      <c r="V256" s="41" t="s">
        <v>42</v>
      </c>
      <c r="W256" s="42">
        <f>IFERROR(W253/H253,"0")+IFERROR(W254/H254,"0")+IFERROR(W255/H255,"0")</f>
        <v>4.7619047619047619</v>
      </c>
      <c r="X256" s="42">
        <f>IFERROR(X253/H253,"0")+IFERROR(X254/H254,"0")+IFERROR(X255/H255,"0")</f>
        <v>5</v>
      </c>
      <c r="Y256" s="42">
        <f>IFERROR(IF(Y253="",0,Y253),"0")+IFERROR(IF(Y254="",0,Y254),"0")+IFERROR(IF(Y255="",0,Y255),"0")</f>
        <v>3.7650000000000003E-2</v>
      </c>
      <c r="Z256" s="65"/>
      <c r="AA256" s="65"/>
    </row>
    <row r="257" spans="1:67" x14ac:dyDescent="0.2">
      <c r="A257" s="460"/>
      <c r="B257" s="460"/>
      <c r="C257" s="460"/>
      <c r="D257" s="460"/>
      <c r="E257" s="460"/>
      <c r="F257" s="460"/>
      <c r="G257" s="460"/>
      <c r="H257" s="460"/>
      <c r="I257" s="460"/>
      <c r="J257" s="460"/>
      <c r="K257" s="460"/>
      <c r="L257" s="460"/>
      <c r="M257" s="460"/>
      <c r="N257" s="461"/>
      <c r="O257" s="457" t="s">
        <v>43</v>
      </c>
      <c r="P257" s="458"/>
      <c r="Q257" s="458"/>
      <c r="R257" s="458"/>
      <c r="S257" s="458"/>
      <c r="T257" s="458"/>
      <c r="U257" s="459"/>
      <c r="V257" s="41" t="s">
        <v>0</v>
      </c>
      <c r="W257" s="42">
        <f>IFERROR(SUM(W253:W255),"0")</f>
        <v>20</v>
      </c>
      <c r="X257" s="42">
        <f>IFERROR(SUM(X253:X255),"0")</f>
        <v>21</v>
      </c>
      <c r="Y257" s="41"/>
      <c r="Z257" s="65"/>
      <c r="AA257" s="65"/>
    </row>
    <row r="258" spans="1:67" ht="14.25" customHeight="1" x14ac:dyDescent="0.25">
      <c r="A258" s="451" t="s">
        <v>85</v>
      </c>
      <c r="B258" s="451"/>
      <c r="C258" s="451"/>
      <c r="D258" s="451"/>
      <c r="E258" s="451"/>
      <c r="F258" s="451"/>
      <c r="G258" s="451"/>
      <c r="H258" s="451"/>
      <c r="I258" s="451"/>
      <c r="J258" s="451"/>
      <c r="K258" s="451"/>
      <c r="L258" s="451"/>
      <c r="M258" s="451"/>
      <c r="N258" s="451"/>
      <c r="O258" s="451"/>
      <c r="P258" s="451"/>
      <c r="Q258" s="451"/>
      <c r="R258" s="451"/>
      <c r="S258" s="451"/>
      <c r="T258" s="451"/>
      <c r="U258" s="451"/>
      <c r="V258" s="451"/>
      <c r="W258" s="451"/>
      <c r="X258" s="451"/>
      <c r="Y258" s="451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452">
        <v>4607091387766</v>
      </c>
      <c r="E259" s="45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6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54"/>
      <c r="Q259" s="454"/>
      <c r="R259" s="454"/>
      <c r="S259" s="455"/>
      <c r="T259" s="38" t="s">
        <v>48</v>
      </c>
      <c r="U259" s="38" t="s">
        <v>48</v>
      </c>
      <c r="V259" s="39" t="s">
        <v>0</v>
      </c>
      <c r="W259" s="57">
        <v>4400</v>
      </c>
      <c r="X259" s="54">
        <f t="shared" ref="X259:X265" si="54">IFERROR(IF(W259="",0,CEILING((W259/$H259),1)*$H259),"")</f>
        <v>4407</v>
      </c>
      <c r="Y259" s="40">
        <f>IFERROR(IF(X259=0,"",ROUNDUP(X259/H259,0)*0.02175),"")</f>
        <v>12.288749999999999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4714.7692307692314</v>
      </c>
      <c r="BM259" s="77">
        <f t="shared" ref="BM259:BM265" si="56">IFERROR(X259*I259/H259,"0")</f>
        <v>4722.2700000000004</v>
      </c>
      <c r="BN259" s="77">
        <f t="shared" ref="BN259:BN265" si="57">IFERROR(1/J259*(W259/H259),"0")</f>
        <v>10.073260073260073</v>
      </c>
      <c r="BO259" s="77">
        <f t="shared" ref="BO259:BO265" si="58">IFERROR(1/J259*(X259/H259),"0")</f>
        <v>10.089285714285714</v>
      </c>
    </row>
    <row r="260" spans="1:67" ht="27" customHeight="1" x14ac:dyDescent="0.25">
      <c r="A260" s="61" t="s">
        <v>421</v>
      </c>
      <c r="B260" s="61" t="s">
        <v>422</v>
      </c>
      <c r="C260" s="35">
        <v>4301051116</v>
      </c>
      <c r="D260" s="452">
        <v>4607091387957</v>
      </c>
      <c r="E260" s="45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54"/>
      <c r="Q260" s="454"/>
      <c r="R260" s="454"/>
      <c r="S260" s="455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customHeight="1" x14ac:dyDescent="0.25">
      <c r="A261" s="61" t="s">
        <v>423</v>
      </c>
      <c r="B261" s="61" t="s">
        <v>424</v>
      </c>
      <c r="C261" s="35">
        <v>4301051115</v>
      </c>
      <c r="D261" s="452">
        <v>4607091387964</v>
      </c>
      <c r="E261" s="45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6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54"/>
      <c r="Q261" s="454"/>
      <c r="R261" s="454"/>
      <c r="S261" s="455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customHeight="1" x14ac:dyDescent="0.25">
      <c r="A262" s="61" t="s">
        <v>425</v>
      </c>
      <c r="B262" s="61" t="s">
        <v>426</v>
      </c>
      <c r="C262" s="35">
        <v>4301051731</v>
      </c>
      <c r="D262" s="452">
        <v>4680115884618</v>
      </c>
      <c r="E262" s="452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6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54"/>
      <c r="Q262" s="454"/>
      <c r="R262" s="454"/>
      <c r="S262" s="455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54"/>
        <v>0</v>
      </c>
      <c r="Y262" s="40" t="str">
        <f>IFERROR(IF(X262=0,"",ROUNDUP(X262/H262,0)*0.00937),"")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0</v>
      </c>
      <c r="BM262" s="77">
        <f t="shared" si="56"/>
        <v>0</v>
      </c>
      <c r="BN262" s="77">
        <f t="shared" si="57"/>
        <v>0</v>
      </c>
      <c r="BO262" s="77">
        <f t="shared" si="58"/>
        <v>0</v>
      </c>
    </row>
    <row r="263" spans="1:67" ht="27" customHeight="1" x14ac:dyDescent="0.25">
      <c r="A263" s="61" t="s">
        <v>427</v>
      </c>
      <c r="B263" s="61" t="s">
        <v>428</v>
      </c>
      <c r="C263" s="35">
        <v>4301051705</v>
      </c>
      <c r="D263" s="452">
        <v>4680115884588</v>
      </c>
      <c r="E263" s="452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6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54"/>
      <c r="Q263" s="454"/>
      <c r="R263" s="454"/>
      <c r="S263" s="455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customHeight="1" x14ac:dyDescent="0.25">
      <c r="A264" s="61" t="s">
        <v>429</v>
      </c>
      <c r="B264" s="61" t="s">
        <v>430</v>
      </c>
      <c r="C264" s="35">
        <v>4301051130</v>
      </c>
      <c r="D264" s="452">
        <v>4607091387537</v>
      </c>
      <c r="E264" s="452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54"/>
      <c r="Q264" s="454"/>
      <c r="R264" s="454"/>
      <c r="S264" s="455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customHeight="1" x14ac:dyDescent="0.25">
      <c r="A265" s="61" t="s">
        <v>431</v>
      </c>
      <c r="B265" s="61" t="s">
        <v>432</v>
      </c>
      <c r="C265" s="35">
        <v>4301051132</v>
      </c>
      <c r="D265" s="452">
        <v>4607091387513</v>
      </c>
      <c r="E265" s="452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6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54"/>
      <c r="Q265" s="454"/>
      <c r="R265" s="454"/>
      <c r="S265" s="45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460"/>
      <c r="B266" s="460"/>
      <c r="C266" s="460"/>
      <c r="D266" s="460"/>
      <c r="E266" s="460"/>
      <c r="F266" s="460"/>
      <c r="G266" s="460"/>
      <c r="H266" s="460"/>
      <c r="I266" s="460"/>
      <c r="J266" s="460"/>
      <c r="K266" s="460"/>
      <c r="L266" s="460"/>
      <c r="M266" s="460"/>
      <c r="N266" s="461"/>
      <c r="O266" s="457" t="s">
        <v>43</v>
      </c>
      <c r="P266" s="458"/>
      <c r="Q266" s="458"/>
      <c r="R266" s="458"/>
      <c r="S266" s="458"/>
      <c r="T266" s="458"/>
      <c r="U266" s="459"/>
      <c r="V266" s="41" t="s">
        <v>42</v>
      </c>
      <c r="W266" s="42">
        <f>IFERROR(W259/H259,"0")+IFERROR(W260/H260,"0")+IFERROR(W261/H261,"0")+IFERROR(W262/H262,"0")+IFERROR(W263/H263,"0")+IFERROR(W264/H264,"0")+IFERROR(W265/H265,"0")</f>
        <v>564.10256410256409</v>
      </c>
      <c r="X266" s="42">
        <f>IFERROR(X259/H259,"0")+IFERROR(X260/H260,"0")+IFERROR(X261/H261,"0")+IFERROR(X262/H262,"0")+IFERROR(X263/H263,"0")+IFERROR(X264/H264,"0")+IFERROR(X265/H265,"0")</f>
        <v>565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12.288749999999999</v>
      </c>
      <c r="Z266" s="65"/>
      <c r="AA266" s="65"/>
    </row>
    <row r="267" spans="1:67" x14ac:dyDescent="0.2">
      <c r="A267" s="460"/>
      <c r="B267" s="460"/>
      <c r="C267" s="460"/>
      <c r="D267" s="460"/>
      <c r="E267" s="460"/>
      <c r="F267" s="460"/>
      <c r="G267" s="460"/>
      <c r="H267" s="460"/>
      <c r="I267" s="460"/>
      <c r="J267" s="460"/>
      <c r="K267" s="460"/>
      <c r="L267" s="460"/>
      <c r="M267" s="460"/>
      <c r="N267" s="461"/>
      <c r="O267" s="457" t="s">
        <v>43</v>
      </c>
      <c r="P267" s="458"/>
      <c r="Q267" s="458"/>
      <c r="R267" s="458"/>
      <c r="S267" s="458"/>
      <c r="T267" s="458"/>
      <c r="U267" s="459"/>
      <c r="V267" s="41" t="s">
        <v>0</v>
      </c>
      <c r="W267" s="42">
        <f>IFERROR(SUM(W259:W265),"0")</f>
        <v>4400</v>
      </c>
      <c r="X267" s="42">
        <f>IFERROR(SUM(X259:X265),"0")</f>
        <v>4407</v>
      </c>
      <c r="Y267" s="41"/>
      <c r="Z267" s="65"/>
      <c r="AA267" s="65"/>
    </row>
    <row r="268" spans="1:67" ht="14.25" customHeight="1" x14ac:dyDescent="0.25">
      <c r="A268" s="451" t="s">
        <v>228</v>
      </c>
      <c r="B268" s="451"/>
      <c r="C268" s="451"/>
      <c r="D268" s="451"/>
      <c r="E268" s="451"/>
      <c r="F268" s="451"/>
      <c r="G268" s="451"/>
      <c r="H268" s="451"/>
      <c r="I268" s="451"/>
      <c r="J268" s="451"/>
      <c r="K268" s="451"/>
      <c r="L268" s="451"/>
      <c r="M268" s="451"/>
      <c r="N268" s="451"/>
      <c r="O268" s="451"/>
      <c r="P268" s="451"/>
      <c r="Q268" s="451"/>
      <c r="R268" s="451"/>
      <c r="S268" s="451"/>
      <c r="T268" s="451"/>
      <c r="U268" s="451"/>
      <c r="V268" s="451"/>
      <c r="W268" s="451"/>
      <c r="X268" s="451"/>
      <c r="Y268" s="451"/>
      <c r="Z268" s="64"/>
      <c r="AA268" s="64"/>
    </row>
    <row r="269" spans="1:67" ht="16.5" customHeight="1" x14ac:dyDescent="0.25">
      <c r="A269" s="61" t="s">
        <v>433</v>
      </c>
      <c r="B269" s="61" t="s">
        <v>434</v>
      </c>
      <c r="C269" s="35">
        <v>4301060379</v>
      </c>
      <c r="D269" s="452">
        <v>4607091380880</v>
      </c>
      <c r="E269" s="452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617" t="s">
        <v>435</v>
      </c>
      <c r="P269" s="454"/>
      <c r="Q269" s="454"/>
      <c r="R269" s="454"/>
      <c r="S269" s="455"/>
      <c r="T269" s="38" t="s">
        <v>48</v>
      </c>
      <c r="U269" s="38" t="s">
        <v>48</v>
      </c>
      <c r="V269" s="39" t="s">
        <v>0</v>
      </c>
      <c r="W269" s="57">
        <v>0</v>
      </c>
      <c r="X269" s="54">
        <f>IFERROR(IF(W269="",0,CEILING((W269/$H269),1)*$H269),"")</f>
        <v>0</v>
      </c>
      <c r="Y269" s="40" t="str">
        <f>IFERROR(IF(X269=0,"",ROUNDUP(X269/H269,0)*0.02175),"")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0</v>
      </c>
      <c r="BM269" s="77">
        <f>IFERROR(X269*I269/H269,"0")</f>
        <v>0</v>
      </c>
      <c r="BN269" s="77">
        <f>IFERROR(1/J269*(W269/H269),"0")</f>
        <v>0</v>
      </c>
      <c r="BO269" s="77">
        <f>IFERROR(1/J269*(X269/H269),"0")</f>
        <v>0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452">
        <v>4607091384482</v>
      </c>
      <c r="E270" s="452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54"/>
      <c r="Q270" s="454"/>
      <c r="R270" s="454"/>
      <c r="S270" s="455"/>
      <c r="T270" s="38" t="s">
        <v>48</v>
      </c>
      <c r="U270" s="38" t="s">
        <v>48</v>
      </c>
      <c r="V270" s="39" t="s">
        <v>0</v>
      </c>
      <c r="W270" s="57">
        <v>124</v>
      </c>
      <c r="X270" s="54">
        <f>IFERROR(IF(W270="",0,CEILING((W270/$H270),1)*$H270),"")</f>
        <v>124.8</v>
      </c>
      <c r="Y270" s="40">
        <f>IFERROR(IF(X270=0,"",ROUNDUP(X270/H270,0)*0.02175),"")</f>
        <v>0.34799999999999998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132.96615384615387</v>
      </c>
      <c r="BM270" s="77">
        <f>IFERROR(X270*I270/H270,"0")</f>
        <v>133.82400000000001</v>
      </c>
      <c r="BN270" s="77">
        <f>IFERROR(1/J270*(W270/H270),"0")</f>
        <v>0.28388278388278387</v>
      </c>
      <c r="BO270" s="77">
        <f>IFERROR(1/J270*(X270/H270),"0")</f>
        <v>0.2857142857142857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452">
        <v>4607091380897</v>
      </c>
      <c r="E271" s="452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54"/>
      <c r="Q271" s="454"/>
      <c r="R271" s="454"/>
      <c r="S271" s="455"/>
      <c r="T271" s="38" t="s">
        <v>48</v>
      </c>
      <c r="U271" s="38" t="s">
        <v>48</v>
      </c>
      <c r="V271" s="39" t="s">
        <v>0</v>
      </c>
      <c r="W271" s="57">
        <v>20</v>
      </c>
      <c r="X271" s="54">
        <f>IFERROR(IF(W271="",0,CEILING((W271/$H271),1)*$H271),"")</f>
        <v>25.200000000000003</v>
      </c>
      <c r="Y271" s="40">
        <f>IFERROR(IF(X271=0,"",ROUNDUP(X271/H271,0)*0.02175),"")</f>
        <v>6.5250000000000002E-2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21.342857142857142</v>
      </c>
      <c r="BM271" s="77">
        <f>IFERROR(X271*I271/H271,"0")</f>
        <v>26.892000000000003</v>
      </c>
      <c r="BN271" s="77">
        <f>IFERROR(1/J271*(W271/H271),"0")</f>
        <v>4.2517006802721087E-2</v>
      </c>
      <c r="BO271" s="77">
        <f>IFERROR(1/J271*(X271/H271),"0")</f>
        <v>5.3571428571428568E-2</v>
      </c>
    </row>
    <row r="272" spans="1:67" x14ac:dyDescent="0.2">
      <c r="A272" s="460"/>
      <c r="B272" s="460"/>
      <c r="C272" s="460"/>
      <c r="D272" s="460"/>
      <c r="E272" s="460"/>
      <c r="F272" s="460"/>
      <c r="G272" s="460"/>
      <c r="H272" s="460"/>
      <c r="I272" s="460"/>
      <c r="J272" s="460"/>
      <c r="K272" s="460"/>
      <c r="L272" s="460"/>
      <c r="M272" s="460"/>
      <c r="N272" s="461"/>
      <c r="O272" s="457" t="s">
        <v>43</v>
      </c>
      <c r="P272" s="458"/>
      <c r="Q272" s="458"/>
      <c r="R272" s="458"/>
      <c r="S272" s="458"/>
      <c r="T272" s="458"/>
      <c r="U272" s="459"/>
      <c r="V272" s="41" t="s">
        <v>42</v>
      </c>
      <c r="W272" s="42">
        <f>IFERROR(W269/H269,"0")+IFERROR(W270/H270,"0")+IFERROR(W271/H271,"0")</f>
        <v>18.278388278388277</v>
      </c>
      <c r="X272" s="42">
        <f>IFERROR(X269/H269,"0")+IFERROR(X270/H270,"0")+IFERROR(X271/H271,"0")</f>
        <v>19</v>
      </c>
      <c r="Y272" s="42">
        <f>IFERROR(IF(Y269="",0,Y269),"0")+IFERROR(IF(Y270="",0,Y270),"0")+IFERROR(IF(Y271="",0,Y271),"0")</f>
        <v>0.41325000000000001</v>
      </c>
      <c r="Z272" s="65"/>
      <c r="AA272" s="65"/>
    </row>
    <row r="273" spans="1:67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1"/>
      <c r="O273" s="457" t="s">
        <v>43</v>
      </c>
      <c r="P273" s="458"/>
      <c r="Q273" s="458"/>
      <c r="R273" s="458"/>
      <c r="S273" s="458"/>
      <c r="T273" s="458"/>
      <c r="U273" s="459"/>
      <c r="V273" s="41" t="s">
        <v>0</v>
      </c>
      <c r="W273" s="42">
        <f>IFERROR(SUM(W269:W271),"0")</f>
        <v>144</v>
      </c>
      <c r="X273" s="42">
        <f>IFERROR(SUM(X269:X271),"0")</f>
        <v>150</v>
      </c>
      <c r="Y273" s="41"/>
      <c r="Z273" s="65"/>
      <c r="AA273" s="65"/>
    </row>
    <row r="274" spans="1:67" ht="14.25" customHeight="1" x14ac:dyDescent="0.25">
      <c r="A274" s="451" t="s">
        <v>104</v>
      </c>
      <c r="B274" s="451"/>
      <c r="C274" s="451"/>
      <c r="D274" s="451"/>
      <c r="E274" s="451"/>
      <c r="F274" s="451"/>
      <c r="G274" s="451"/>
      <c r="H274" s="451"/>
      <c r="I274" s="451"/>
      <c r="J274" s="451"/>
      <c r="K274" s="451"/>
      <c r="L274" s="451"/>
      <c r="M274" s="451"/>
      <c r="N274" s="451"/>
      <c r="O274" s="451"/>
      <c r="P274" s="451"/>
      <c r="Q274" s="451"/>
      <c r="R274" s="451"/>
      <c r="S274" s="451"/>
      <c r="T274" s="451"/>
      <c r="U274" s="451"/>
      <c r="V274" s="451"/>
      <c r="W274" s="451"/>
      <c r="X274" s="451"/>
      <c r="Y274" s="451"/>
      <c r="Z274" s="64"/>
      <c r="AA274" s="64"/>
    </row>
    <row r="275" spans="1:67" ht="16.5" customHeight="1" x14ac:dyDescent="0.25">
      <c r="A275" s="61" t="s">
        <v>440</v>
      </c>
      <c r="B275" s="61" t="s">
        <v>441</v>
      </c>
      <c r="C275" s="35">
        <v>4301030232</v>
      </c>
      <c r="D275" s="452">
        <v>4607091388374</v>
      </c>
      <c r="E275" s="452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620" t="s">
        <v>442</v>
      </c>
      <c r="P275" s="454"/>
      <c r="Q275" s="454"/>
      <c r="R275" s="454"/>
      <c r="S275" s="455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customHeight="1" x14ac:dyDescent="0.25">
      <c r="A276" s="61" t="s">
        <v>443</v>
      </c>
      <c r="B276" s="61" t="s">
        <v>444</v>
      </c>
      <c r="C276" s="35">
        <v>4301030235</v>
      </c>
      <c r="D276" s="452">
        <v>4607091388381</v>
      </c>
      <c r="E276" s="452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621" t="s">
        <v>445</v>
      </c>
      <c r="P276" s="454"/>
      <c r="Q276" s="454"/>
      <c r="R276" s="454"/>
      <c r="S276" s="455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446</v>
      </c>
      <c r="B277" s="61" t="s">
        <v>447</v>
      </c>
      <c r="C277" s="35">
        <v>4301030233</v>
      </c>
      <c r="D277" s="452">
        <v>4607091388404</v>
      </c>
      <c r="E277" s="452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54"/>
      <c r="Q277" s="454"/>
      <c r="R277" s="454"/>
      <c r="S277" s="45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x14ac:dyDescent="0.2">
      <c r="A278" s="460"/>
      <c r="B278" s="460"/>
      <c r="C278" s="460"/>
      <c r="D278" s="460"/>
      <c r="E278" s="460"/>
      <c r="F278" s="460"/>
      <c r="G278" s="460"/>
      <c r="H278" s="460"/>
      <c r="I278" s="460"/>
      <c r="J278" s="460"/>
      <c r="K278" s="460"/>
      <c r="L278" s="460"/>
      <c r="M278" s="460"/>
      <c r="N278" s="461"/>
      <c r="O278" s="457" t="s">
        <v>43</v>
      </c>
      <c r="P278" s="458"/>
      <c r="Q278" s="458"/>
      <c r="R278" s="458"/>
      <c r="S278" s="458"/>
      <c r="T278" s="458"/>
      <c r="U278" s="459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x14ac:dyDescent="0.2">
      <c r="A279" s="460"/>
      <c r="B279" s="460"/>
      <c r="C279" s="460"/>
      <c r="D279" s="460"/>
      <c r="E279" s="460"/>
      <c r="F279" s="460"/>
      <c r="G279" s="460"/>
      <c r="H279" s="460"/>
      <c r="I279" s="460"/>
      <c r="J279" s="460"/>
      <c r="K279" s="460"/>
      <c r="L279" s="460"/>
      <c r="M279" s="460"/>
      <c r="N279" s="461"/>
      <c r="O279" s="457" t="s">
        <v>43</v>
      </c>
      <c r="P279" s="458"/>
      <c r="Q279" s="458"/>
      <c r="R279" s="458"/>
      <c r="S279" s="458"/>
      <c r="T279" s="458"/>
      <c r="U279" s="459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customHeight="1" x14ac:dyDescent="0.25">
      <c r="A280" s="451" t="s">
        <v>448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1"/>
      <c r="X280" s="451"/>
      <c r="Y280" s="451"/>
      <c r="Z280" s="64"/>
      <c r="AA280" s="64"/>
    </row>
    <row r="281" spans="1:67" ht="16.5" customHeight="1" x14ac:dyDescent="0.25">
      <c r="A281" s="61" t="s">
        <v>449</v>
      </c>
      <c r="B281" s="61" t="s">
        <v>450</v>
      </c>
      <c r="C281" s="35">
        <v>4301180007</v>
      </c>
      <c r="D281" s="452">
        <v>4680115881808</v>
      </c>
      <c r="E281" s="452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54"/>
      <c r="Q281" s="454"/>
      <c r="R281" s="454"/>
      <c r="S281" s="455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453</v>
      </c>
      <c r="B282" s="61" t="s">
        <v>454</v>
      </c>
      <c r="C282" s="35">
        <v>4301180006</v>
      </c>
      <c r="D282" s="452">
        <v>4680115881822</v>
      </c>
      <c r="E282" s="452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54"/>
      <c r="Q282" s="454"/>
      <c r="R282" s="454"/>
      <c r="S282" s="455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455</v>
      </c>
      <c r="B283" s="61" t="s">
        <v>456</v>
      </c>
      <c r="C283" s="35">
        <v>4301180001</v>
      </c>
      <c r="D283" s="452">
        <v>4680115880016</v>
      </c>
      <c r="E283" s="452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54"/>
      <c r="Q283" s="454"/>
      <c r="R283" s="454"/>
      <c r="S283" s="45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60"/>
      <c r="B284" s="460"/>
      <c r="C284" s="460"/>
      <c r="D284" s="460"/>
      <c r="E284" s="460"/>
      <c r="F284" s="460"/>
      <c r="G284" s="460"/>
      <c r="H284" s="460"/>
      <c r="I284" s="460"/>
      <c r="J284" s="460"/>
      <c r="K284" s="460"/>
      <c r="L284" s="460"/>
      <c r="M284" s="460"/>
      <c r="N284" s="461"/>
      <c r="O284" s="457" t="s">
        <v>43</v>
      </c>
      <c r="P284" s="458"/>
      <c r="Q284" s="458"/>
      <c r="R284" s="458"/>
      <c r="S284" s="458"/>
      <c r="T284" s="458"/>
      <c r="U284" s="459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60"/>
      <c r="B285" s="460"/>
      <c r="C285" s="460"/>
      <c r="D285" s="460"/>
      <c r="E285" s="460"/>
      <c r="F285" s="460"/>
      <c r="G285" s="460"/>
      <c r="H285" s="460"/>
      <c r="I285" s="460"/>
      <c r="J285" s="460"/>
      <c r="K285" s="460"/>
      <c r="L285" s="460"/>
      <c r="M285" s="460"/>
      <c r="N285" s="461"/>
      <c r="O285" s="457" t="s">
        <v>43</v>
      </c>
      <c r="P285" s="458"/>
      <c r="Q285" s="458"/>
      <c r="R285" s="458"/>
      <c r="S285" s="458"/>
      <c r="T285" s="458"/>
      <c r="U285" s="459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customHeight="1" x14ac:dyDescent="0.25">
      <c r="A286" s="450" t="s">
        <v>457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63"/>
      <c r="AA286" s="63"/>
    </row>
    <row r="287" spans="1:67" ht="14.25" customHeight="1" x14ac:dyDescent="0.25">
      <c r="A287" s="451" t="s">
        <v>126</v>
      </c>
      <c r="B287" s="451"/>
      <c r="C287" s="451"/>
      <c r="D287" s="451"/>
      <c r="E287" s="451"/>
      <c r="F287" s="451"/>
      <c r="G287" s="451"/>
      <c r="H287" s="451"/>
      <c r="I287" s="451"/>
      <c r="J287" s="451"/>
      <c r="K287" s="451"/>
      <c r="L287" s="451"/>
      <c r="M287" s="451"/>
      <c r="N287" s="451"/>
      <c r="O287" s="451"/>
      <c r="P287" s="451"/>
      <c r="Q287" s="451"/>
      <c r="R287" s="451"/>
      <c r="S287" s="451"/>
      <c r="T287" s="451"/>
      <c r="U287" s="451"/>
      <c r="V287" s="451"/>
      <c r="W287" s="451"/>
      <c r="X287" s="451"/>
      <c r="Y287" s="451"/>
      <c r="Z287" s="64"/>
      <c r="AA287" s="64"/>
    </row>
    <row r="288" spans="1:67" ht="27" customHeight="1" x14ac:dyDescent="0.25">
      <c r="A288" s="61" t="s">
        <v>458</v>
      </c>
      <c r="B288" s="61" t="s">
        <v>459</v>
      </c>
      <c r="C288" s="35">
        <v>4301011315</v>
      </c>
      <c r="D288" s="452">
        <v>4607091387421</v>
      </c>
      <c r="E288" s="452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54"/>
      <c r="Q288" s="454"/>
      <c r="R288" s="454"/>
      <c r="S288" s="455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customHeight="1" x14ac:dyDescent="0.25">
      <c r="A289" s="61" t="s">
        <v>458</v>
      </c>
      <c r="B289" s="61" t="s">
        <v>460</v>
      </c>
      <c r="C289" s="35">
        <v>4301011121</v>
      </c>
      <c r="D289" s="452">
        <v>4607091387421</v>
      </c>
      <c r="E289" s="452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54"/>
      <c r="Q289" s="454"/>
      <c r="R289" s="454"/>
      <c r="S289" s="455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customHeight="1" x14ac:dyDescent="0.25">
      <c r="A290" s="61" t="s">
        <v>461</v>
      </c>
      <c r="B290" s="61" t="s">
        <v>462</v>
      </c>
      <c r="C290" s="35">
        <v>4301011322</v>
      </c>
      <c r="D290" s="452">
        <v>4607091387452</v>
      </c>
      <c r="E290" s="452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6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54"/>
      <c r="Q290" s="454"/>
      <c r="R290" s="454"/>
      <c r="S290" s="455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customHeight="1" x14ac:dyDescent="0.25">
      <c r="A291" s="61" t="s">
        <v>461</v>
      </c>
      <c r="B291" s="61" t="s">
        <v>463</v>
      </c>
      <c r="C291" s="35">
        <v>4301011619</v>
      </c>
      <c r="D291" s="452">
        <v>4607091387452</v>
      </c>
      <c r="E291" s="452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6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54"/>
      <c r="Q291" s="454"/>
      <c r="R291" s="454"/>
      <c r="S291" s="455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customHeight="1" x14ac:dyDescent="0.25">
      <c r="A292" s="61" t="s">
        <v>464</v>
      </c>
      <c r="B292" s="61" t="s">
        <v>465</v>
      </c>
      <c r="C292" s="35">
        <v>4301011313</v>
      </c>
      <c r="D292" s="452">
        <v>4607091385984</v>
      </c>
      <c r="E292" s="452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54"/>
      <c r="Q292" s="454"/>
      <c r="R292" s="454"/>
      <c r="S292" s="455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si="59"/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0</v>
      </c>
      <c r="BM292" s="77">
        <f t="shared" si="61"/>
        <v>0</v>
      </c>
      <c r="BN292" s="77">
        <f t="shared" si="62"/>
        <v>0</v>
      </c>
      <c r="BO292" s="77">
        <f t="shared" si="63"/>
        <v>0</v>
      </c>
    </row>
    <row r="293" spans="1:67" ht="27" customHeight="1" x14ac:dyDescent="0.25">
      <c r="A293" s="61" t="s">
        <v>466</v>
      </c>
      <c r="B293" s="61" t="s">
        <v>467</v>
      </c>
      <c r="C293" s="35">
        <v>4301011316</v>
      </c>
      <c r="D293" s="452">
        <v>4607091387438</v>
      </c>
      <c r="E293" s="452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54"/>
      <c r="Q293" s="454"/>
      <c r="R293" s="454"/>
      <c r="S293" s="455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59"/>
        <v>0</v>
      </c>
      <c r="Y293" s="40" t="str">
        <f>IFERROR(IF(X293=0,"",ROUNDUP(X293/H293,0)*0.00937),"")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0</v>
      </c>
      <c r="BM293" s="77">
        <f t="shared" si="61"/>
        <v>0</v>
      </c>
      <c r="BN293" s="77">
        <f t="shared" si="62"/>
        <v>0</v>
      </c>
      <c r="BO293" s="77">
        <f t="shared" si="63"/>
        <v>0</v>
      </c>
    </row>
    <row r="294" spans="1:67" ht="27" customHeight="1" x14ac:dyDescent="0.25">
      <c r="A294" s="61" t="s">
        <v>468</v>
      </c>
      <c r="B294" s="61" t="s">
        <v>469</v>
      </c>
      <c r="C294" s="35">
        <v>4301011319</v>
      </c>
      <c r="D294" s="452">
        <v>4607091387469</v>
      </c>
      <c r="E294" s="452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54"/>
      <c r="Q294" s="454"/>
      <c r="R294" s="454"/>
      <c r="S294" s="455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1"/>
      <c r="O295" s="457" t="s">
        <v>43</v>
      </c>
      <c r="P295" s="458"/>
      <c r="Q295" s="458"/>
      <c r="R295" s="458"/>
      <c r="S295" s="458"/>
      <c r="T295" s="458"/>
      <c r="U295" s="459"/>
      <c r="V295" s="41" t="s">
        <v>42</v>
      </c>
      <c r="W295" s="42">
        <f>IFERROR(W288/H288,"0")+IFERROR(W289/H289,"0")+IFERROR(W290/H290,"0")+IFERROR(W291/H291,"0")+IFERROR(W292/H292,"0")+IFERROR(W293/H293,"0")+IFERROR(W294/H294,"0")</f>
        <v>0</v>
      </c>
      <c r="X295" s="42">
        <f>IFERROR(X288/H288,"0")+IFERROR(X289/H289,"0")+IFERROR(X290/H290,"0")+IFERROR(X291/H291,"0")+IFERROR(X292/H292,"0")+IFERROR(X293/H293,"0")+IFERROR(X294/H294,"0")</f>
        <v>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5"/>
      <c r="AA295" s="65"/>
    </row>
    <row r="296" spans="1:67" x14ac:dyDescent="0.2">
      <c r="A296" s="460"/>
      <c r="B296" s="460"/>
      <c r="C296" s="460"/>
      <c r="D296" s="460"/>
      <c r="E296" s="460"/>
      <c r="F296" s="460"/>
      <c r="G296" s="460"/>
      <c r="H296" s="460"/>
      <c r="I296" s="460"/>
      <c r="J296" s="460"/>
      <c r="K296" s="460"/>
      <c r="L296" s="460"/>
      <c r="M296" s="460"/>
      <c r="N296" s="461"/>
      <c r="O296" s="457" t="s">
        <v>43</v>
      </c>
      <c r="P296" s="458"/>
      <c r="Q296" s="458"/>
      <c r="R296" s="458"/>
      <c r="S296" s="458"/>
      <c r="T296" s="458"/>
      <c r="U296" s="459"/>
      <c r="V296" s="41" t="s">
        <v>0</v>
      </c>
      <c r="W296" s="42">
        <f>IFERROR(SUM(W288:W294),"0")</f>
        <v>0</v>
      </c>
      <c r="X296" s="42">
        <f>IFERROR(SUM(X288:X294),"0")</f>
        <v>0</v>
      </c>
      <c r="Y296" s="41"/>
      <c r="Z296" s="65"/>
      <c r="AA296" s="65"/>
    </row>
    <row r="297" spans="1:67" ht="14.25" customHeight="1" x14ac:dyDescent="0.25">
      <c r="A297" s="451" t="s">
        <v>77</v>
      </c>
      <c r="B297" s="451"/>
      <c r="C297" s="451"/>
      <c r="D297" s="451"/>
      <c r="E297" s="451"/>
      <c r="F297" s="451"/>
      <c r="G297" s="451"/>
      <c r="H297" s="451"/>
      <c r="I297" s="451"/>
      <c r="J297" s="451"/>
      <c r="K297" s="451"/>
      <c r="L297" s="451"/>
      <c r="M297" s="451"/>
      <c r="N297" s="451"/>
      <c r="O297" s="451"/>
      <c r="P297" s="451"/>
      <c r="Q297" s="451"/>
      <c r="R297" s="451"/>
      <c r="S297" s="451"/>
      <c r="T297" s="451"/>
      <c r="U297" s="451"/>
      <c r="V297" s="451"/>
      <c r="W297" s="451"/>
      <c r="X297" s="451"/>
      <c r="Y297" s="451"/>
      <c r="Z297" s="64"/>
      <c r="AA297" s="64"/>
    </row>
    <row r="298" spans="1:67" ht="27" customHeight="1" x14ac:dyDescent="0.25">
      <c r="A298" s="61" t="s">
        <v>470</v>
      </c>
      <c r="B298" s="61" t="s">
        <v>471</v>
      </c>
      <c r="C298" s="35">
        <v>4301031154</v>
      </c>
      <c r="D298" s="452">
        <v>4607091387292</v>
      </c>
      <c r="E298" s="452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54"/>
      <c r="Q298" s="454"/>
      <c r="R298" s="454"/>
      <c r="S298" s="455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1"/>
      <c r="O299" s="457" t="s">
        <v>43</v>
      </c>
      <c r="P299" s="458"/>
      <c r="Q299" s="458"/>
      <c r="R299" s="458"/>
      <c r="S299" s="458"/>
      <c r="T299" s="458"/>
      <c r="U299" s="459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1"/>
      <c r="O300" s="457" t="s">
        <v>43</v>
      </c>
      <c r="P300" s="458"/>
      <c r="Q300" s="458"/>
      <c r="R300" s="458"/>
      <c r="S300" s="458"/>
      <c r="T300" s="458"/>
      <c r="U300" s="459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customHeight="1" x14ac:dyDescent="0.25">
      <c r="A301" s="450" t="s">
        <v>472</v>
      </c>
      <c r="B301" s="450"/>
      <c r="C301" s="450"/>
      <c r="D301" s="450"/>
      <c r="E301" s="450"/>
      <c r="F301" s="450"/>
      <c r="G301" s="450"/>
      <c r="H301" s="450"/>
      <c r="I301" s="450"/>
      <c r="J301" s="450"/>
      <c r="K301" s="450"/>
      <c r="L301" s="450"/>
      <c r="M301" s="450"/>
      <c r="N301" s="450"/>
      <c r="O301" s="450"/>
      <c r="P301" s="450"/>
      <c r="Q301" s="450"/>
      <c r="R301" s="450"/>
      <c r="S301" s="450"/>
      <c r="T301" s="450"/>
      <c r="U301" s="450"/>
      <c r="V301" s="450"/>
      <c r="W301" s="450"/>
      <c r="X301" s="450"/>
      <c r="Y301" s="450"/>
      <c r="Z301" s="63"/>
      <c r="AA301" s="63"/>
    </row>
    <row r="302" spans="1:67" ht="14.25" customHeight="1" x14ac:dyDescent="0.25">
      <c r="A302" s="451" t="s">
        <v>77</v>
      </c>
      <c r="B302" s="451"/>
      <c r="C302" s="451"/>
      <c r="D302" s="451"/>
      <c r="E302" s="451"/>
      <c r="F302" s="451"/>
      <c r="G302" s="451"/>
      <c r="H302" s="451"/>
      <c r="I302" s="451"/>
      <c r="J302" s="451"/>
      <c r="K302" s="451"/>
      <c r="L302" s="451"/>
      <c r="M302" s="451"/>
      <c r="N302" s="451"/>
      <c r="O302" s="451"/>
      <c r="P302" s="451"/>
      <c r="Q302" s="451"/>
      <c r="R302" s="451"/>
      <c r="S302" s="451"/>
      <c r="T302" s="451"/>
      <c r="U302" s="451"/>
      <c r="V302" s="451"/>
      <c r="W302" s="451"/>
      <c r="X302" s="451"/>
      <c r="Y302" s="451"/>
      <c r="Z302" s="64"/>
      <c r="AA302" s="64"/>
    </row>
    <row r="303" spans="1:67" ht="27" customHeight="1" x14ac:dyDescent="0.25">
      <c r="A303" s="61" t="s">
        <v>473</v>
      </c>
      <c r="B303" s="61" t="s">
        <v>474</v>
      </c>
      <c r="C303" s="35">
        <v>4301031066</v>
      </c>
      <c r="D303" s="452">
        <v>4607091383836</v>
      </c>
      <c r="E303" s="452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54"/>
      <c r="Q303" s="454"/>
      <c r="R303" s="454"/>
      <c r="S303" s="455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1"/>
      <c r="O304" s="457" t="s">
        <v>43</v>
      </c>
      <c r="P304" s="458"/>
      <c r="Q304" s="458"/>
      <c r="R304" s="458"/>
      <c r="S304" s="458"/>
      <c r="T304" s="458"/>
      <c r="U304" s="459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1"/>
      <c r="O305" s="457" t="s">
        <v>43</v>
      </c>
      <c r="P305" s="458"/>
      <c r="Q305" s="458"/>
      <c r="R305" s="458"/>
      <c r="S305" s="458"/>
      <c r="T305" s="458"/>
      <c r="U305" s="459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customHeight="1" x14ac:dyDescent="0.25">
      <c r="A306" s="451" t="s">
        <v>85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452">
        <v>4607091387919</v>
      </c>
      <c r="E307" s="452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54"/>
      <c r="Q307" s="454"/>
      <c r="R307" s="454"/>
      <c r="S307" s="455"/>
      <c r="T307" s="38" t="s">
        <v>48</v>
      </c>
      <c r="U307" s="38" t="s">
        <v>48</v>
      </c>
      <c r="V307" s="39" t="s">
        <v>0</v>
      </c>
      <c r="W307" s="57">
        <v>40</v>
      </c>
      <c r="X307" s="54">
        <f>IFERROR(IF(W307="",0,CEILING((W307/$H307),1)*$H307),"")</f>
        <v>40.5</v>
      </c>
      <c r="Y307" s="40">
        <f>IFERROR(IF(X307=0,"",ROUNDUP(X307/H307,0)*0.02175),"")</f>
        <v>0.10874999999999999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42.785185185185185</v>
      </c>
      <c r="BM307" s="77">
        <f>IFERROR(X307*I307/H307,"0")</f>
        <v>43.32</v>
      </c>
      <c r="BN307" s="77">
        <f>IFERROR(1/J307*(W307/H307),"0")</f>
        <v>8.8183421516754859E-2</v>
      </c>
      <c r="BO307" s="77">
        <f>IFERROR(1/J307*(X307/H307),"0")</f>
        <v>8.9285714285714274E-2</v>
      </c>
    </row>
    <row r="308" spans="1:67" ht="27" customHeight="1" x14ac:dyDescent="0.25">
      <c r="A308" s="61" t="s">
        <v>477</v>
      </c>
      <c r="B308" s="61" t="s">
        <v>478</v>
      </c>
      <c r="C308" s="35">
        <v>4301051461</v>
      </c>
      <c r="D308" s="452">
        <v>4680115883604</v>
      </c>
      <c r="E308" s="452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54"/>
      <c r="Q308" s="454"/>
      <c r="R308" s="454"/>
      <c r="S308" s="455"/>
      <c r="T308" s="38" t="s">
        <v>48</v>
      </c>
      <c r="U308" s="38" t="s">
        <v>48</v>
      </c>
      <c r="V308" s="39" t="s">
        <v>0</v>
      </c>
      <c r="W308" s="57">
        <v>8</v>
      </c>
      <c r="X308" s="54">
        <f>IFERROR(IF(W308="",0,CEILING((W308/$H308),1)*$H308),"")</f>
        <v>8.4</v>
      </c>
      <c r="Y308" s="40">
        <f>IFERROR(IF(X308=0,"",ROUNDUP(X308/H308,0)*0.00753),"")</f>
        <v>3.0120000000000001E-2</v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9.036190476190475</v>
      </c>
      <c r="BM308" s="77">
        <f>IFERROR(X308*I308/H308,"0")</f>
        <v>9.4879999999999995</v>
      </c>
      <c r="BN308" s="77">
        <f>IFERROR(1/J308*(W308/H308),"0")</f>
        <v>2.4420024420024417E-2</v>
      </c>
      <c r="BO308" s="77">
        <f>IFERROR(1/J308*(X308/H308),"0")</f>
        <v>2.564102564102564E-2</v>
      </c>
    </row>
    <row r="309" spans="1:67" ht="27" customHeight="1" x14ac:dyDescent="0.25">
      <c r="A309" s="61" t="s">
        <v>479</v>
      </c>
      <c r="B309" s="61" t="s">
        <v>480</v>
      </c>
      <c r="C309" s="35">
        <v>4301051485</v>
      </c>
      <c r="D309" s="452">
        <v>4680115883567</v>
      </c>
      <c r="E309" s="452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54"/>
      <c r="Q309" s="454"/>
      <c r="R309" s="454"/>
      <c r="S309" s="455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0"/>
      <c r="B310" s="460"/>
      <c r="C310" s="460"/>
      <c r="D310" s="460"/>
      <c r="E310" s="460"/>
      <c r="F310" s="460"/>
      <c r="G310" s="460"/>
      <c r="H310" s="460"/>
      <c r="I310" s="460"/>
      <c r="J310" s="460"/>
      <c r="K310" s="460"/>
      <c r="L310" s="460"/>
      <c r="M310" s="460"/>
      <c r="N310" s="461"/>
      <c r="O310" s="457" t="s">
        <v>43</v>
      </c>
      <c r="P310" s="458"/>
      <c r="Q310" s="458"/>
      <c r="R310" s="458"/>
      <c r="S310" s="458"/>
      <c r="T310" s="458"/>
      <c r="U310" s="459"/>
      <c r="V310" s="41" t="s">
        <v>42</v>
      </c>
      <c r="W310" s="42">
        <f>IFERROR(W307/H307,"0")+IFERROR(W308/H308,"0")+IFERROR(W309/H309,"0")</f>
        <v>8.7477954144620824</v>
      </c>
      <c r="X310" s="42">
        <f>IFERROR(X307/H307,"0")+IFERROR(X308/H308,"0")+IFERROR(X309/H309,"0")</f>
        <v>9</v>
      </c>
      <c r="Y310" s="42">
        <f>IFERROR(IF(Y307="",0,Y307),"0")+IFERROR(IF(Y308="",0,Y308),"0")+IFERROR(IF(Y309="",0,Y309),"0")</f>
        <v>0.13886999999999999</v>
      </c>
      <c r="Z310" s="65"/>
      <c r="AA310" s="65"/>
    </row>
    <row r="311" spans="1:67" x14ac:dyDescent="0.2">
      <c r="A311" s="460"/>
      <c r="B311" s="460"/>
      <c r="C311" s="460"/>
      <c r="D311" s="460"/>
      <c r="E311" s="460"/>
      <c r="F311" s="460"/>
      <c r="G311" s="460"/>
      <c r="H311" s="460"/>
      <c r="I311" s="460"/>
      <c r="J311" s="460"/>
      <c r="K311" s="460"/>
      <c r="L311" s="460"/>
      <c r="M311" s="460"/>
      <c r="N311" s="461"/>
      <c r="O311" s="457" t="s">
        <v>43</v>
      </c>
      <c r="P311" s="458"/>
      <c r="Q311" s="458"/>
      <c r="R311" s="458"/>
      <c r="S311" s="458"/>
      <c r="T311" s="458"/>
      <c r="U311" s="459"/>
      <c r="V311" s="41" t="s">
        <v>0</v>
      </c>
      <c r="W311" s="42">
        <f>IFERROR(SUM(W307:W309),"0")</f>
        <v>48</v>
      </c>
      <c r="X311" s="42">
        <f>IFERROR(SUM(X307:X309),"0")</f>
        <v>48.9</v>
      </c>
      <c r="Y311" s="41"/>
      <c r="Z311" s="65"/>
      <c r="AA311" s="65"/>
    </row>
    <row r="312" spans="1:67" ht="14.25" customHeight="1" x14ac:dyDescent="0.25">
      <c r="A312" s="451" t="s">
        <v>104</v>
      </c>
      <c r="B312" s="451"/>
      <c r="C312" s="451"/>
      <c r="D312" s="451"/>
      <c r="E312" s="451"/>
      <c r="F312" s="451"/>
      <c r="G312" s="451"/>
      <c r="H312" s="451"/>
      <c r="I312" s="451"/>
      <c r="J312" s="451"/>
      <c r="K312" s="451"/>
      <c r="L312" s="451"/>
      <c r="M312" s="451"/>
      <c r="N312" s="451"/>
      <c r="O312" s="451"/>
      <c r="P312" s="451"/>
      <c r="Q312" s="451"/>
      <c r="R312" s="451"/>
      <c r="S312" s="451"/>
      <c r="T312" s="451"/>
      <c r="U312" s="451"/>
      <c r="V312" s="451"/>
      <c r="W312" s="451"/>
      <c r="X312" s="451"/>
      <c r="Y312" s="451"/>
      <c r="Z312" s="64"/>
      <c r="AA312" s="64"/>
    </row>
    <row r="313" spans="1:67" ht="27" customHeight="1" x14ac:dyDescent="0.25">
      <c r="A313" s="61" t="s">
        <v>481</v>
      </c>
      <c r="B313" s="61" t="s">
        <v>482</v>
      </c>
      <c r="C313" s="35">
        <v>4301032015</v>
      </c>
      <c r="D313" s="452">
        <v>4607091383102</v>
      </c>
      <c r="E313" s="452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54"/>
      <c r="Q313" s="454"/>
      <c r="R313" s="454"/>
      <c r="S313" s="45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x14ac:dyDescent="0.2">
      <c r="A314" s="460"/>
      <c r="B314" s="460"/>
      <c r="C314" s="460"/>
      <c r="D314" s="460"/>
      <c r="E314" s="460"/>
      <c r="F314" s="460"/>
      <c r="G314" s="460"/>
      <c r="H314" s="460"/>
      <c r="I314" s="460"/>
      <c r="J314" s="460"/>
      <c r="K314" s="460"/>
      <c r="L314" s="460"/>
      <c r="M314" s="460"/>
      <c r="N314" s="461"/>
      <c r="O314" s="457" t="s">
        <v>43</v>
      </c>
      <c r="P314" s="458"/>
      <c r="Q314" s="458"/>
      <c r="R314" s="458"/>
      <c r="S314" s="458"/>
      <c r="T314" s="458"/>
      <c r="U314" s="459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1"/>
      <c r="O315" s="457" t="s">
        <v>43</v>
      </c>
      <c r="P315" s="458"/>
      <c r="Q315" s="458"/>
      <c r="R315" s="458"/>
      <c r="S315" s="458"/>
      <c r="T315" s="458"/>
      <c r="U315" s="459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customHeight="1" x14ac:dyDescent="0.2">
      <c r="A316" s="449" t="s">
        <v>483</v>
      </c>
      <c r="B316" s="449"/>
      <c r="C316" s="449"/>
      <c r="D316" s="449"/>
      <c r="E316" s="449"/>
      <c r="F316" s="449"/>
      <c r="G316" s="449"/>
      <c r="H316" s="449"/>
      <c r="I316" s="449"/>
      <c r="J316" s="449"/>
      <c r="K316" s="449"/>
      <c r="L316" s="449"/>
      <c r="M316" s="449"/>
      <c r="N316" s="449"/>
      <c r="O316" s="449"/>
      <c r="P316" s="449"/>
      <c r="Q316" s="449"/>
      <c r="R316" s="449"/>
      <c r="S316" s="449"/>
      <c r="T316" s="449"/>
      <c r="U316" s="449"/>
      <c r="V316" s="449"/>
      <c r="W316" s="449"/>
      <c r="X316" s="449"/>
      <c r="Y316" s="449"/>
      <c r="Z316" s="53"/>
      <c r="AA316" s="53"/>
    </row>
    <row r="317" spans="1:67" ht="16.5" customHeight="1" x14ac:dyDescent="0.25">
      <c r="A317" s="450" t="s">
        <v>484</v>
      </c>
      <c r="B317" s="450"/>
      <c r="C317" s="450"/>
      <c r="D317" s="450"/>
      <c r="E317" s="450"/>
      <c r="F317" s="450"/>
      <c r="G317" s="450"/>
      <c r="H317" s="450"/>
      <c r="I317" s="450"/>
      <c r="J317" s="450"/>
      <c r="K317" s="450"/>
      <c r="L317" s="450"/>
      <c r="M317" s="450"/>
      <c r="N317" s="450"/>
      <c r="O317" s="450"/>
      <c r="P317" s="450"/>
      <c r="Q317" s="450"/>
      <c r="R317" s="450"/>
      <c r="S317" s="450"/>
      <c r="T317" s="450"/>
      <c r="U317" s="450"/>
      <c r="V317" s="450"/>
      <c r="W317" s="450"/>
      <c r="X317" s="450"/>
      <c r="Y317" s="450"/>
      <c r="Z317" s="63"/>
      <c r="AA317" s="63"/>
    </row>
    <row r="318" spans="1:67" ht="14.25" customHeight="1" x14ac:dyDescent="0.25">
      <c r="A318" s="451" t="s">
        <v>126</v>
      </c>
      <c r="B318" s="451"/>
      <c r="C318" s="451"/>
      <c r="D318" s="451"/>
      <c r="E318" s="451"/>
      <c r="F318" s="451"/>
      <c r="G318" s="451"/>
      <c r="H318" s="451"/>
      <c r="I318" s="451"/>
      <c r="J318" s="451"/>
      <c r="K318" s="451"/>
      <c r="L318" s="451"/>
      <c r="M318" s="451"/>
      <c r="N318" s="451"/>
      <c r="O318" s="451"/>
      <c r="P318" s="451"/>
      <c r="Q318" s="451"/>
      <c r="R318" s="451"/>
      <c r="S318" s="451"/>
      <c r="T318" s="451"/>
      <c r="U318" s="451"/>
      <c r="V318" s="451"/>
      <c r="W318" s="451"/>
      <c r="X318" s="451"/>
      <c r="Y318" s="451"/>
      <c r="Z318" s="64"/>
      <c r="AA318" s="64"/>
    </row>
    <row r="319" spans="1:67" ht="37.5" customHeight="1" x14ac:dyDescent="0.25">
      <c r="A319" s="61" t="s">
        <v>485</v>
      </c>
      <c r="B319" s="61" t="s">
        <v>486</v>
      </c>
      <c r="C319" s="35">
        <v>4301011875</v>
      </c>
      <c r="D319" s="452">
        <v>4680115884885</v>
      </c>
      <c r="E319" s="452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54"/>
      <c r="Q319" s="454"/>
      <c r="R319" s="454"/>
      <c r="S319" s="455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customHeight="1" x14ac:dyDescent="0.25">
      <c r="A320" s="61" t="s">
        <v>487</v>
      </c>
      <c r="B320" s="61" t="s">
        <v>488</v>
      </c>
      <c r="C320" s="35">
        <v>4301011874</v>
      </c>
      <c r="D320" s="452">
        <v>4680115884892</v>
      </c>
      <c r="E320" s="452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54"/>
      <c r="Q320" s="454"/>
      <c r="R320" s="454"/>
      <c r="S320" s="455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customHeight="1" x14ac:dyDescent="0.25">
      <c r="A321" s="61" t="s">
        <v>489</v>
      </c>
      <c r="B321" s="61" t="s">
        <v>490</v>
      </c>
      <c r="C321" s="35">
        <v>4301011943</v>
      </c>
      <c r="D321" s="452">
        <v>4680115884830</v>
      </c>
      <c r="E321" s="452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6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54"/>
      <c r="Q321" s="454"/>
      <c r="R321" s="454"/>
      <c r="S321" s="455"/>
      <c r="T321" s="38" t="s">
        <v>48</v>
      </c>
      <c r="U321" s="38" t="s">
        <v>48</v>
      </c>
      <c r="V321" s="39" t="s">
        <v>0</v>
      </c>
      <c r="W321" s="57">
        <v>4300</v>
      </c>
      <c r="X321" s="54">
        <f t="shared" si="64"/>
        <v>4305</v>
      </c>
      <c r="Y321" s="40">
        <f>IFERROR(IF(X321=0,"",ROUNDUP(X321/H321,0)*0.02039),"")</f>
        <v>5.8519299999999994</v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4437.6000000000004</v>
      </c>
      <c r="BM321" s="77">
        <f t="shared" si="66"/>
        <v>4442.76</v>
      </c>
      <c r="BN321" s="77">
        <f t="shared" si="67"/>
        <v>5.9722222222222223</v>
      </c>
      <c r="BO321" s="77">
        <f t="shared" si="68"/>
        <v>5.9791666666666661</v>
      </c>
    </row>
    <row r="322" spans="1:67" ht="27" customHeight="1" x14ac:dyDescent="0.25">
      <c r="A322" s="61" t="s">
        <v>489</v>
      </c>
      <c r="B322" s="61" t="s">
        <v>491</v>
      </c>
      <c r="C322" s="35">
        <v>4301011867</v>
      </c>
      <c r="D322" s="452">
        <v>4680115884830</v>
      </c>
      <c r="E322" s="452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54"/>
      <c r="Q322" s="454"/>
      <c r="R322" s="454"/>
      <c r="S322" s="455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customHeight="1" x14ac:dyDescent="0.25">
      <c r="A323" s="61" t="s">
        <v>492</v>
      </c>
      <c r="B323" s="61" t="s">
        <v>493</v>
      </c>
      <c r="C323" s="35">
        <v>4301011946</v>
      </c>
      <c r="D323" s="452">
        <v>4680115884847</v>
      </c>
      <c r="E323" s="452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54"/>
      <c r="Q323" s="454"/>
      <c r="R323" s="454"/>
      <c r="S323" s="455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customHeight="1" x14ac:dyDescent="0.25">
      <c r="A324" s="61" t="s">
        <v>492</v>
      </c>
      <c r="B324" s="61" t="s">
        <v>494</v>
      </c>
      <c r="C324" s="35">
        <v>4301011869</v>
      </c>
      <c r="D324" s="452">
        <v>4680115884847</v>
      </c>
      <c r="E324" s="452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54"/>
      <c r="Q324" s="454"/>
      <c r="R324" s="454"/>
      <c r="S324" s="455"/>
      <c r="T324" s="38" t="s">
        <v>48</v>
      </c>
      <c r="U324" s="38" t="s">
        <v>48</v>
      </c>
      <c r="V324" s="39" t="s">
        <v>0</v>
      </c>
      <c r="W324" s="57">
        <v>100</v>
      </c>
      <c r="X324" s="54">
        <f t="shared" si="64"/>
        <v>105</v>
      </c>
      <c r="Y324" s="40">
        <f>IFERROR(IF(X324=0,"",ROUNDUP(X324/H324,0)*0.02175),"")</f>
        <v>0.15225</v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103.2</v>
      </c>
      <c r="BM324" s="77">
        <f t="shared" si="66"/>
        <v>108.36</v>
      </c>
      <c r="BN324" s="77">
        <f t="shared" si="67"/>
        <v>0.1388888888888889</v>
      </c>
      <c r="BO324" s="77">
        <f t="shared" si="68"/>
        <v>0.14583333333333331</v>
      </c>
    </row>
    <row r="325" spans="1:67" ht="27" customHeight="1" x14ac:dyDescent="0.25">
      <c r="A325" s="61" t="s">
        <v>495</v>
      </c>
      <c r="B325" s="61" t="s">
        <v>496</v>
      </c>
      <c r="C325" s="35">
        <v>4301011947</v>
      </c>
      <c r="D325" s="452">
        <v>4680115884854</v>
      </c>
      <c r="E325" s="452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54"/>
      <c r="Q325" s="454"/>
      <c r="R325" s="454"/>
      <c r="S325" s="455"/>
      <c r="T325" s="38" t="s">
        <v>48</v>
      </c>
      <c r="U325" s="38" t="s">
        <v>48</v>
      </c>
      <c r="V325" s="39" t="s">
        <v>0</v>
      </c>
      <c r="W325" s="57">
        <v>3100</v>
      </c>
      <c r="X325" s="54">
        <f t="shared" si="64"/>
        <v>3105</v>
      </c>
      <c r="Y325" s="40">
        <f>IFERROR(IF(X325=0,"",ROUNDUP(X325/H325,0)*0.02039),"")</f>
        <v>4.2207299999999996</v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3199.2</v>
      </c>
      <c r="BM325" s="77">
        <f t="shared" si="66"/>
        <v>3204.36</v>
      </c>
      <c r="BN325" s="77">
        <f t="shared" si="67"/>
        <v>4.3055555555555554</v>
      </c>
      <c r="BO325" s="77">
        <f t="shared" si="68"/>
        <v>4.3125</v>
      </c>
    </row>
    <row r="326" spans="1:67" ht="27" customHeight="1" x14ac:dyDescent="0.25">
      <c r="A326" s="61" t="s">
        <v>495</v>
      </c>
      <c r="B326" s="61" t="s">
        <v>497</v>
      </c>
      <c r="C326" s="35">
        <v>4301011870</v>
      </c>
      <c r="D326" s="452">
        <v>4680115884854</v>
      </c>
      <c r="E326" s="452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54"/>
      <c r="Q326" s="454"/>
      <c r="R326" s="454"/>
      <c r="S326" s="455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customHeight="1" x14ac:dyDescent="0.25">
      <c r="A327" s="61" t="s">
        <v>498</v>
      </c>
      <c r="B327" s="61" t="s">
        <v>499</v>
      </c>
      <c r="C327" s="35">
        <v>4301011871</v>
      </c>
      <c r="D327" s="452">
        <v>4680115884908</v>
      </c>
      <c r="E327" s="452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54"/>
      <c r="Q327" s="454"/>
      <c r="R327" s="454"/>
      <c r="S327" s="455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customHeight="1" x14ac:dyDescent="0.25">
      <c r="A328" s="61" t="s">
        <v>500</v>
      </c>
      <c r="B328" s="61" t="s">
        <v>501</v>
      </c>
      <c r="C328" s="35">
        <v>4301011868</v>
      </c>
      <c r="D328" s="452">
        <v>4680115884861</v>
      </c>
      <c r="E328" s="452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54"/>
      <c r="Q328" s="454"/>
      <c r="R328" s="454"/>
      <c r="S328" s="455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64"/>
        <v>0</v>
      </c>
      <c r="Y328" s="40" t="str">
        <f>IFERROR(IF(X328=0,"",ROUNDUP(X328/H328,0)*0.00937),"")</f>
        <v/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0</v>
      </c>
      <c r="BM328" s="77">
        <f t="shared" si="66"/>
        <v>0</v>
      </c>
      <c r="BN328" s="77">
        <f t="shared" si="67"/>
        <v>0</v>
      </c>
      <c r="BO328" s="77">
        <f t="shared" si="68"/>
        <v>0</v>
      </c>
    </row>
    <row r="329" spans="1:67" ht="27" customHeight="1" x14ac:dyDescent="0.25">
      <c r="A329" s="61" t="s">
        <v>502</v>
      </c>
      <c r="B329" s="61" t="s">
        <v>503</v>
      </c>
      <c r="C329" s="35">
        <v>4301011952</v>
      </c>
      <c r="D329" s="452">
        <v>4680115884922</v>
      </c>
      <c r="E329" s="452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54"/>
      <c r="Q329" s="454"/>
      <c r="R329" s="454"/>
      <c r="S329" s="455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customHeight="1" x14ac:dyDescent="0.25">
      <c r="A330" s="61" t="s">
        <v>504</v>
      </c>
      <c r="B330" s="61" t="s">
        <v>505</v>
      </c>
      <c r="C330" s="35">
        <v>4301011433</v>
      </c>
      <c r="D330" s="452">
        <v>4680115882638</v>
      </c>
      <c r="E330" s="452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54"/>
      <c r="Q330" s="454"/>
      <c r="R330" s="454"/>
      <c r="S330" s="455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1"/>
      <c r="O331" s="457" t="s">
        <v>43</v>
      </c>
      <c r="P331" s="458"/>
      <c r="Q331" s="458"/>
      <c r="R331" s="458"/>
      <c r="S331" s="458"/>
      <c r="T331" s="458"/>
      <c r="U331" s="459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500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501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10.224909999999999</v>
      </c>
      <c r="Z331" s="65"/>
      <c r="AA331" s="65"/>
    </row>
    <row r="332" spans="1:67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1"/>
      <c r="O332" s="457" t="s">
        <v>43</v>
      </c>
      <c r="P332" s="458"/>
      <c r="Q332" s="458"/>
      <c r="R332" s="458"/>
      <c r="S332" s="458"/>
      <c r="T332" s="458"/>
      <c r="U332" s="459"/>
      <c r="V332" s="41" t="s">
        <v>0</v>
      </c>
      <c r="W332" s="42">
        <f>IFERROR(SUM(W319:W330),"0")</f>
        <v>7500</v>
      </c>
      <c r="X332" s="42">
        <f>IFERROR(SUM(X319:X330),"0")</f>
        <v>7515</v>
      </c>
      <c r="Y332" s="41"/>
      <c r="Z332" s="65"/>
      <c r="AA332" s="65"/>
    </row>
    <row r="333" spans="1:67" ht="14.25" customHeight="1" x14ac:dyDescent="0.25">
      <c r="A333" s="451" t="s">
        <v>118</v>
      </c>
      <c r="B333" s="451"/>
      <c r="C333" s="451"/>
      <c r="D333" s="451"/>
      <c r="E333" s="451"/>
      <c r="F333" s="451"/>
      <c r="G333" s="451"/>
      <c r="H333" s="451"/>
      <c r="I333" s="451"/>
      <c r="J333" s="451"/>
      <c r="K333" s="451"/>
      <c r="L333" s="451"/>
      <c r="M333" s="451"/>
      <c r="N333" s="451"/>
      <c r="O333" s="451"/>
      <c r="P333" s="451"/>
      <c r="Q333" s="451"/>
      <c r="R333" s="451"/>
      <c r="S333" s="451"/>
      <c r="T333" s="451"/>
      <c r="U333" s="451"/>
      <c r="V333" s="451"/>
      <c r="W333" s="451"/>
      <c r="X333" s="451"/>
      <c r="Y333" s="451"/>
      <c r="Z333" s="64"/>
      <c r="AA333" s="64"/>
    </row>
    <row r="334" spans="1:67" ht="27" customHeight="1" x14ac:dyDescent="0.25">
      <c r="A334" s="61" t="s">
        <v>506</v>
      </c>
      <c r="B334" s="61" t="s">
        <v>507</v>
      </c>
      <c r="C334" s="35">
        <v>4301020178</v>
      </c>
      <c r="D334" s="452">
        <v>4607091383980</v>
      </c>
      <c r="E334" s="45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54"/>
      <c r="Q334" s="454"/>
      <c r="R334" s="454"/>
      <c r="S334" s="455"/>
      <c r="T334" s="38" t="s">
        <v>48</v>
      </c>
      <c r="U334" s="38" t="s">
        <v>48</v>
      </c>
      <c r="V334" s="39" t="s">
        <v>0</v>
      </c>
      <c r="W334" s="57">
        <v>900</v>
      </c>
      <c r="X334" s="54">
        <f>IFERROR(IF(W334="",0,CEILING((W334/$H334),1)*$H334),"")</f>
        <v>900</v>
      </c>
      <c r="Y334" s="40">
        <f>IFERROR(IF(X334=0,"",ROUNDUP(X334/H334,0)*0.02175),"")</f>
        <v>1.3049999999999999</v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928.8</v>
      </c>
      <c r="BM334" s="77">
        <f>IFERROR(X334*I334/H334,"0")</f>
        <v>928.8</v>
      </c>
      <c r="BN334" s="77">
        <f>IFERROR(1/J334*(W334/H334),"0")</f>
        <v>1.25</v>
      </c>
      <c r="BO334" s="77">
        <f>IFERROR(1/J334*(X334/H334),"0")</f>
        <v>1.25</v>
      </c>
    </row>
    <row r="335" spans="1:67" ht="16.5" customHeight="1" x14ac:dyDescent="0.25">
      <c r="A335" s="61" t="s">
        <v>508</v>
      </c>
      <c r="B335" s="61" t="s">
        <v>509</v>
      </c>
      <c r="C335" s="35">
        <v>4301020270</v>
      </c>
      <c r="D335" s="452">
        <v>4680115883314</v>
      </c>
      <c r="E335" s="452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6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54"/>
      <c r="Q335" s="454"/>
      <c r="R335" s="454"/>
      <c r="S335" s="455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customHeight="1" x14ac:dyDescent="0.25">
      <c r="A336" s="61" t="s">
        <v>510</v>
      </c>
      <c r="B336" s="61" t="s">
        <v>511</v>
      </c>
      <c r="C336" s="35">
        <v>4301020179</v>
      </c>
      <c r="D336" s="452">
        <v>4607091384178</v>
      </c>
      <c r="E336" s="452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54"/>
      <c r="Q336" s="454"/>
      <c r="R336" s="454"/>
      <c r="S336" s="455"/>
      <c r="T336" s="38" t="s">
        <v>48</v>
      </c>
      <c r="U336" s="38" t="s">
        <v>48</v>
      </c>
      <c r="V336" s="39" t="s">
        <v>0</v>
      </c>
      <c r="W336" s="57">
        <v>0</v>
      </c>
      <c r="X336" s="54">
        <f>IFERROR(IF(W336="",0,CEILING((W336/$H336),1)*$H336),"")</f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0</v>
      </c>
      <c r="BM336" s="77">
        <f>IFERROR(X336*I336/H336,"0")</f>
        <v>0</v>
      </c>
      <c r="BN336" s="77">
        <f>IFERROR(1/J336*(W336/H336),"0")</f>
        <v>0</v>
      </c>
      <c r="BO336" s="77">
        <f>IFERROR(1/J336*(X336/H336),"0")</f>
        <v>0</v>
      </c>
    </row>
    <row r="337" spans="1:67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1"/>
      <c r="O337" s="457" t="s">
        <v>43</v>
      </c>
      <c r="P337" s="458"/>
      <c r="Q337" s="458"/>
      <c r="R337" s="458"/>
      <c r="S337" s="458"/>
      <c r="T337" s="458"/>
      <c r="U337" s="459"/>
      <c r="V337" s="41" t="s">
        <v>42</v>
      </c>
      <c r="W337" s="42">
        <f>IFERROR(W334/H334,"0")+IFERROR(W335/H335,"0")+IFERROR(W336/H336,"0")</f>
        <v>60</v>
      </c>
      <c r="X337" s="42">
        <f>IFERROR(X334/H334,"0")+IFERROR(X335/H335,"0")+IFERROR(X336/H336,"0")</f>
        <v>60</v>
      </c>
      <c r="Y337" s="42">
        <f>IFERROR(IF(Y334="",0,Y334),"0")+IFERROR(IF(Y335="",0,Y335),"0")+IFERROR(IF(Y336="",0,Y336),"0")</f>
        <v>1.3049999999999999</v>
      </c>
      <c r="Z337" s="65"/>
      <c r="AA337" s="65"/>
    </row>
    <row r="338" spans="1:67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1"/>
      <c r="O338" s="457" t="s">
        <v>43</v>
      </c>
      <c r="P338" s="458"/>
      <c r="Q338" s="458"/>
      <c r="R338" s="458"/>
      <c r="S338" s="458"/>
      <c r="T338" s="458"/>
      <c r="U338" s="459"/>
      <c r="V338" s="41" t="s">
        <v>0</v>
      </c>
      <c r="W338" s="42">
        <f>IFERROR(SUM(W334:W336),"0")</f>
        <v>900</v>
      </c>
      <c r="X338" s="42">
        <f>IFERROR(SUM(X334:X336),"0")</f>
        <v>900</v>
      </c>
      <c r="Y338" s="41"/>
      <c r="Z338" s="65"/>
      <c r="AA338" s="65"/>
    </row>
    <row r="339" spans="1:67" ht="14.25" customHeight="1" x14ac:dyDescent="0.25">
      <c r="A339" s="451" t="s">
        <v>85</v>
      </c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1"/>
      <c r="O339" s="451"/>
      <c r="P339" s="451"/>
      <c r="Q339" s="451"/>
      <c r="R339" s="451"/>
      <c r="S339" s="451"/>
      <c r="T339" s="451"/>
      <c r="U339" s="451"/>
      <c r="V339" s="451"/>
      <c r="W339" s="451"/>
      <c r="X339" s="451"/>
      <c r="Y339" s="451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452">
        <v>4607091383928</v>
      </c>
      <c r="E340" s="452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54"/>
      <c r="Q340" s="454"/>
      <c r="R340" s="454"/>
      <c r="S340" s="455"/>
      <c r="T340" s="38" t="s">
        <v>48</v>
      </c>
      <c r="U340" s="38" t="s">
        <v>48</v>
      </c>
      <c r="V340" s="39" t="s">
        <v>0</v>
      </c>
      <c r="W340" s="57">
        <v>1000</v>
      </c>
      <c r="X340" s="54">
        <f>IFERROR(IF(W340="",0,CEILING((W340/$H340),1)*$H340),"")</f>
        <v>1006.1999999999999</v>
      </c>
      <c r="Y340" s="40">
        <f>IFERROR(IF(X340=0,"",ROUNDUP(X340/H340,0)*0.02175),"")</f>
        <v>2.8057499999999997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1073.0769230769231</v>
      </c>
      <c r="BM340" s="77">
        <f>IFERROR(X340*I340/H340,"0")</f>
        <v>1079.7299999999998</v>
      </c>
      <c r="BN340" s="77">
        <f>IFERROR(1/J340*(W340/H340),"0")</f>
        <v>2.2893772893772892</v>
      </c>
      <c r="BO340" s="77">
        <f>IFERROR(1/J340*(X340/H340),"0")</f>
        <v>2.3035714285714284</v>
      </c>
    </row>
    <row r="341" spans="1:67" ht="27" customHeight="1" x14ac:dyDescent="0.25">
      <c r="A341" s="61" t="s">
        <v>512</v>
      </c>
      <c r="B341" s="61" t="s">
        <v>514</v>
      </c>
      <c r="C341" s="35">
        <v>4301051639</v>
      </c>
      <c r="D341" s="452">
        <v>4607091383928</v>
      </c>
      <c r="E341" s="452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54"/>
      <c r="Q341" s="454"/>
      <c r="R341" s="454"/>
      <c r="S341" s="455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452">
        <v>4607091384260</v>
      </c>
      <c r="E342" s="452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54"/>
      <c r="Q342" s="454"/>
      <c r="R342" s="454"/>
      <c r="S342" s="455"/>
      <c r="T342" s="38" t="s">
        <v>48</v>
      </c>
      <c r="U342" s="38" t="s">
        <v>48</v>
      </c>
      <c r="V342" s="39" t="s">
        <v>0</v>
      </c>
      <c r="W342" s="57">
        <v>230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246.63076923076926</v>
      </c>
      <c r="BM342" s="77">
        <f>IFERROR(X342*I342/H342,"0")</f>
        <v>250.92000000000002</v>
      </c>
      <c r="BN342" s="77">
        <f>IFERROR(1/J342*(W342/H342),"0")</f>
        <v>0.52655677655677657</v>
      </c>
      <c r="BO342" s="77">
        <f>IFERROR(1/J342*(X342/H342),"0")</f>
        <v>0.5357142857142857</v>
      </c>
    </row>
    <row r="343" spans="1:67" x14ac:dyDescent="0.2">
      <c r="A343" s="460"/>
      <c r="B343" s="460"/>
      <c r="C343" s="460"/>
      <c r="D343" s="460"/>
      <c r="E343" s="460"/>
      <c r="F343" s="460"/>
      <c r="G343" s="460"/>
      <c r="H343" s="460"/>
      <c r="I343" s="460"/>
      <c r="J343" s="460"/>
      <c r="K343" s="460"/>
      <c r="L343" s="460"/>
      <c r="M343" s="460"/>
      <c r="N343" s="461"/>
      <c r="O343" s="457" t="s">
        <v>43</v>
      </c>
      <c r="P343" s="458"/>
      <c r="Q343" s="458"/>
      <c r="R343" s="458"/>
      <c r="S343" s="458"/>
      <c r="T343" s="458"/>
      <c r="U343" s="459"/>
      <c r="V343" s="41" t="s">
        <v>42</v>
      </c>
      <c r="W343" s="42">
        <f>IFERROR(W340/H340,"0")+IFERROR(W341/H341,"0")+IFERROR(W342/H342,"0")</f>
        <v>157.69230769230768</v>
      </c>
      <c r="X343" s="42">
        <f>IFERROR(X340/H340,"0")+IFERROR(X341/H341,"0")+IFERROR(X342/H342,"0")</f>
        <v>159</v>
      </c>
      <c r="Y343" s="42">
        <f>IFERROR(IF(Y340="",0,Y340),"0")+IFERROR(IF(Y341="",0,Y341),"0")+IFERROR(IF(Y342="",0,Y342),"0")</f>
        <v>3.4582499999999996</v>
      </c>
      <c r="Z343" s="65"/>
      <c r="AA343" s="65"/>
    </row>
    <row r="344" spans="1:67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1"/>
      <c r="O344" s="457" t="s">
        <v>43</v>
      </c>
      <c r="P344" s="458"/>
      <c r="Q344" s="458"/>
      <c r="R344" s="458"/>
      <c r="S344" s="458"/>
      <c r="T344" s="458"/>
      <c r="U344" s="459"/>
      <c r="V344" s="41" t="s">
        <v>0</v>
      </c>
      <c r="W344" s="42">
        <f>IFERROR(SUM(W340:W342),"0")</f>
        <v>1230</v>
      </c>
      <c r="X344" s="42">
        <f>IFERROR(SUM(X340:X342),"0")</f>
        <v>1240.1999999999998</v>
      </c>
      <c r="Y344" s="41"/>
      <c r="Z344" s="65"/>
      <c r="AA344" s="65"/>
    </row>
    <row r="345" spans="1:67" ht="14.25" customHeight="1" x14ac:dyDescent="0.25">
      <c r="A345" s="451" t="s">
        <v>228</v>
      </c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1"/>
      <c r="P345" s="451"/>
      <c r="Q345" s="451"/>
      <c r="R345" s="451"/>
      <c r="S345" s="451"/>
      <c r="T345" s="451"/>
      <c r="U345" s="451"/>
      <c r="V345" s="451"/>
      <c r="W345" s="451"/>
      <c r="X345" s="451"/>
      <c r="Y345" s="451"/>
      <c r="Z345" s="64"/>
      <c r="AA345" s="64"/>
    </row>
    <row r="346" spans="1:67" ht="16.5" customHeight="1" x14ac:dyDescent="0.25">
      <c r="A346" s="61" t="s">
        <v>517</v>
      </c>
      <c r="B346" s="61" t="s">
        <v>518</v>
      </c>
      <c r="C346" s="35">
        <v>4301060314</v>
      </c>
      <c r="D346" s="452">
        <v>4607091384673</v>
      </c>
      <c r="E346" s="452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54"/>
      <c r="Q346" s="454"/>
      <c r="R346" s="454"/>
      <c r="S346" s="455"/>
      <c r="T346" s="38" t="s">
        <v>48</v>
      </c>
      <c r="U346" s="38" t="s">
        <v>48</v>
      </c>
      <c r="V346" s="39" t="s">
        <v>0</v>
      </c>
      <c r="W346" s="57">
        <v>50</v>
      </c>
      <c r="X346" s="54">
        <f>IFERROR(IF(W346="",0,CEILING((W346/$H346),1)*$H346),"")</f>
        <v>54.6</v>
      </c>
      <c r="Y346" s="40">
        <f>IFERROR(IF(X346=0,"",ROUNDUP(X346/H346,0)*0.02175),"")</f>
        <v>0.15225</v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53.61538461538462</v>
      </c>
      <c r="BM346" s="77">
        <f>IFERROR(X346*I346/H346,"0")</f>
        <v>58.548000000000009</v>
      </c>
      <c r="BN346" s="77">
        <f>IFERROR(1/J346*(W346/H346),"0")</f>
        <v>0.11446886446886446</v>
      </c>
      <c r="BO346" s="77">
        <f>IFERROR(1/J346*(X346/H346),"0")</f>
        <v>0.125</v>
      </c>
    </row>
    <row r="347" spans="1:67" ht="16.5" customHeight="1" x14ac:dyDescent="0.25">
      <c r="A347" s="61" t="s">
        <v>517</v>
      </c>
      <c r="B347" s="61" t="s">
        <v>519</v>
      </c>
      <c r="C347" s="35">
        <v>4301060345</v>
      </c>
      <c r="D347" s="452">
        <v>4607091384673</v>
      </c>
      <c r="E347" s="452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54"/>
      <c r="Q347" s="454"/>
      <c r="R347" s="454"/>
      <c r="S347" s="455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x14ac:dyDescent="0.2">
      <c r="A348" s="460"/>
      <c r="B348" s="460"/>
      <c r="C348" s="460"/>
      <c r="D348" s="460"/>
      <c r="E348" s="460"/>
      <c r="F348" s="460"/>
      <c r="G348" s="460"/>
      <c r="H348" s="460"/>
      <c r="I348" s="460"/>
      <c r="J348" s="460"/>
      <c r="K348" s="460"/>
      <c r="L348" s="460"/>
      <c r="M348" s="460"/>
      <c r="N348" s="461"/>
      <c r="O348" s="457" t="s">
        <v>43</v>
      </c>
      <c r="P348" s="458"/>
      <c r="Q348" s="458"/>
      <c r="R348" s="458"/>
      <c r="S348" s="458"/>
      <c r="T348" s="458"/>
      <c r="U348" s="459"/>
      <c r="V348" s="41" t="s">
        <v>42</v>
      </c>
      <c r="W348" s="42">
        <f>IFERROR(W346/H346,"0")+IFERROR(W347/H347,"0")</f>
        <v>6.4102564102564106</v>
      </c>
      <c r="X348" s="42">
        <f>IFERROR(X346/H346,"0")+IFERROR(X347/H347,"0")</f>
        <v>7</v>
      </c>
      <c r="Y348" s="42">
        <f>IFERROR(IF(Y346="",0,Y346),"0")+IFERROR(IF(Y347="",0,Y347),"0")</f>
        <v>0.15225</v>
      </c>
      <c r="Z348" s="65"/>
      <c r="AA348" s="65"/>
    </row>
    <row r="349" spans="1:67" x14ac:dyDescent="0.2">
      <c r="A349" s="460"/>
      <c r="B349" s="460"/>
      <c r="C349" s="460"/>
      <c r="D349" s="460"/>
      <c r="E349" s="460"/>
      <c r="F349" s="460"/>
      <c r="G349" s="460"/>
      <c r="H349" s="460"/>
      <c r="I349" s="460"/>
      <c r="J349" s="460"/>
      <c r="K349" s="460"/>
      <c r="L349" s="460"/>
      <c r="M349" s="460"/>
      <c r="N349" s="461"/>
      <c r="O349" s="457" t="s">
        <v>43</v>
      </c>
      <c r="P349" s="458"/>
      <c r="Q349" s="458"/>
      <c r="R349" s="458"/>
      <c r="S349" s="458"/>
      <c r="T349" s="458"/>
      <c r="U349" s="459"/>
      <c r="V349" s="41" t="s">
        <v>0</v>
      </c>
      <c r="W349" s="42">
        <f>IFERROR(SUM(W346:W347),"0")</f>
        <v>50</v>
      </c>
      <c r="X349" s="42">
        <f>IFERROR(SUM(X346:X347),"0")</f>
        <v>54.6</v>
      </c>
      <c r="Y349" s="41"/>
      <c r="Z349" s="65"/>
      <c r="AA349" s="65"/>
    </row>
    <row r="350" spans="1:67" ht="16.5" customHeight="1" x14ac:dyDescent="0.25">
      <c r="A350" s="450" t="s">
        <v>520</v>
      </c>
      <c r="B350" s="450"/>
      <c r="C350" s="450"/>
      <c r="D350" s="450"/>
      <c r="E350" s="450"/>
      <c r="F350" s="450"/>
      <c r="G350" s="450"/>
      <c r="H350" s="450"/>
      <c r="I350" s="450"/>
      <c r="J350" s="450"/>
      <c r="K350" s="450"/>
      <c r="L350" s="450"/>
      <c r="M350" s="450"/>
      <c r="N350" s="450"/>
      <c r="O350" s="450"/>
      <c r="P350" s="450"/>
      <c r="Q350" s="450"/>
      <c r="R350" s="450"/>
      <c r="S350" s="450"/>
      <c r="T350" s="450"/>
      <c r="U350" s="450"/>
      <c r="V350" s="450"/>
      <c r="W350" s="450"/>
      <c r="X350" s="450"/>
      <c r="Y350" s="450"/>
      <c r="Z350" s="63"/>
      <c r="AA350" s="63"/>
    </row>
    <row r="351" spans="1:67" ht="14.25" customHeight="1" x14ac:dyDescent="0.25">
      <c r="A351" s="451" t="s">
        <v>126</v>
      </c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1"/>
      <c r="O351" s="451"/>
      <c r="P351" s="451"/>
      <c r="Q351" s="451"/>
      <c r="R351" s="451"/>
      <c r="S351" s="451"/>
      <c r="T351" s="451"/>
      <c r="U351" s="451"/>
      <c r="V351" s="451"/>
      <c r="W351" s="451"/>
      <c r="X351" s="451"/>
      <c r="Y351" s="451"/>
      <c r="Z351" s="64"/>
      <c r="AA351" s="64"/>
    </row>
    <row r="352" spans="1:67" ht="37.5" customHeight="1" x14ac:dyDescent="0.25">
      <c r="A352" s="61" t="s">
        <v>521</v>
      </c>
      <c r="B352" s="61" t="s">
        <v>522</v>
      </c>
      <c r="C352" s="35">
        <v>4301011324</v>
      </c>
      <c r="D352" s="452">
        <v>4607091384185</v>
      </c>
      <c r="E352" s="452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6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54"/>
      <c r="Q352" s="454"/>
      <c r="R352" s="454"/>
      <c r="S352" s="455"/>
      <c r="T352" s="38" t="s">
        <v>48</v>
      </c>
      <c r="U352" s="38" t="s">
        <v>48</v>
      </c>
      <c r="V352" s="39" t="s">
        <v>0</v>
      </c>
      <c r="W352" s="57">
        <v>60</v>
      </c>
      <c r="X352" s="54">
        <f>IFERROR(IF(W352="",0,CEILING((W352/$H352),1)*$H352),"")</f>
        <v>60</v>
      </c>
      <c r="Y352" s="40">
        <f>IFERROR(IF(X352=0,"",ROUNDUP(X352/H352,0)*0.02175),"")</f>
        <v>0.10874999999999999</v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62.400000000000006</v>
      </c>
      <c r="BM352" s="77">
        <f>IFERROR(X352*I352/H352,"0")</f>
        <v>62.400000000000006</v>
      </c>
      <c r="BN352" s="77">
        <f>IFERROR(1/J352*(W352/H352),"0")</f>
        <v>8.9285714285714274E-2</v>
      </c>
      <c r="BO352" s="77">
        <f>IFERROR(1/J352*(X352/H352),"0")</f>
        <v>8.9285714285714274E-2</v>
      </c>
    </row>
    <row r="353" spans="1:67" ht="37.5" customHeight="1" x14ac:dyDescent="0.25">
      <c r="A353" s="61" t="s">
        <v>523</v>
      </c>
      <c r="B353" s="61" t="s">
        <v>524</v>
      </c>
      <c r="C353" s="35">
        <v>4301011312</v>
      </c>
      <c r="D353" s="452">
        <v>4607091384192</v>
      </c>
      <c r="E353" s="452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54"/>
      <c r="Q353" s="454"/>
      <c r="R353" s="454"/>
      <c r="S353" s="455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525</v>
      </c>
      <c r="B354" s="61" t="s">
        <v>526</v>
      </c>
      <c r="C354" s="35">
        <v>4301011483</v>
      </c>
      <c r="D354" s="452">
        <v>4680115881907</v>
      </c>
      <c r="E354" s="452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54"/>
      <c r="Q354" s="454"/>
      <c r="R354" s="454"/>
      <c r="S354" s="455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customHeight="1" x14ac:dyDescent="0.25">
      <c r="A355" s="61" t="s">
        <v>527</v>
      </c>
      <c r="B355" s="61" t="s">
        <v>528</v>
      </c>
      <c r="C355" s="35">
        <v>4301011655</v>
      </c>
      <c r="D355" s="452">
        <v>4680115883925</v>
      </c>
      <c r="E355" s="452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6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54"/>
      <c r="Q355" s="454"/>
      <c r="R355" s="454"/>
      <c r="S355" s="45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1"/>
      <c r="O356" s="457" t="s">
        <v>43</v>
      </c>
      <c r="P356" s="458"/>
      <c r="Q356" s="458"/>
      <c r="R356" s="458"/>
      <c r="S356" s="458"/>
      <c r="T356" s="458"/>
      <c r="U356" s="459"/>
      <c r="V356" s="41" t="s">
        <v>42</v>
      </c>
      <c r="W356" s="42">
        <f>IFERROR(W352/H352,"0")+IFERROR(W353/H353,"0")+IFERROR(W354/H354,"0")+IFERROR(W355/H355,"0")</f>
        <v>5</v>
      </c>
      <c r="X356" s="42">
        <f>IFERROR(X352/H352,"0")+IFERROR(X353/H353,"0")+IFERROR(X354/H354,"0")+IFERROR(X355/H355,"0")</f>
        <v>5</v>
      </c>
      <c r="Y356" s="42">
        <f>IFERROR(IF(Y352="",0,Y352),"0")+IFERROR(IF(Y353="",0,Y353),"0")+IFERROR(IF(Y354="",0,Y354),"0")+IFERROR(IF(Y355="",0,Y355),"0")</f>
        <v>0.10874999999999999</v>
      </c>
      <c r="Z356" s="65"/>
      <c r="AA356" s="65"/>
    </row>
    <row r="357" spans="1:67" x14ac:dyDescent="0.2">
      <c r="A357" s="460"/>
      <c r="B357" s="460"/>
      <c r="C357" s="460"/>
      <c r="D357" s="460"/>
      <c r="E357" s="460"/>
      <c r="F357" s="460"/>
      <c r="G357" s="460"/>
      <c r="H357" s="460"/>
      <c r="I357" s="460"/>
      <c r="J357" s="460"/>
      <c r="K357" s="460"/>
      <c r="L357" s="460"/>
      <c r="M357" s="460"/>
      <c r="N357" s="461"/>
      <c r="O357" s="457" t="s">
        <v>43</v>
      </c>
      <c r="P357" s="458"/>
      <c r="Q357" s="458"/>
      <c r="R357" s="458"/>
      <c r="S357" s="458"/>
      <c r="T357" s="458"/>
      <c r="U357" s="459"/>
      <c r="V357" s="41" t="s">
        <v>0</v>
      </c>
      <c r="W357" s="42">
        <f>IFERROR(SUM(W352:W355),"0")</f>
        <v>60</v>
      </c>
      <c r="X357" s="42">
        <f>IFERROR(SUM(X352:X355),"0")</f>
        <v>60</v>
      </c>
      <c r="Y357" s="41"/>
      <c r="Z357" s="65"/>
      <c r="AA357" s="65"/>
    </row>
    <row r="358" spans="1:67" ht="14.25" customHeight="1" x14ac:dyDescent="0.25">
      <c r="A358" s="451" t="s">
        <v>77</v>
      </c>
      <c r="B358" s="451"/>
      <c r="C358" s="451"/>
      <c r="D358" s="451"/>
      <c r="E358" s="451"/>
      <c r="F358" s="451"/>
      <c r="G358" s="451"/>
      <c r="H358" s="451"/>
      <c r="I358" s="451"/>
      <c r="J358" s="451"/>
      <c r="K358" s="451"/>
      <c r="L358" s="451"/>
      <c r="M358" s="451"/>
      <c r="N358" s="451"/>
      <c r="O358" s="451"/>
      <c r="P358" s="451"/>
      <c r="Q358" s="451"/>
      <c r="R358" s="451"/>
      <c r="S358" s="451"/>
      <c r="T358" s="451"/>
      <c r="U358" s="451"/>
      <c r="V358" s="451"/>
      <c r="W358" s="451"/>
      <c r="X358" s="451"/>
      <c r="Y358" s="451"/>
      <c r="Z358" s="64"/>
      <c r="AA358" s="64"/>
    </row>
    <row r="359" spans="1:67" ht="27" customHeight="1" x14ac:dyDescent="0.25">
      <c r="A359" s="61" t="s">
        <v>529</v>
      </c>
      <c r="B359" s="61" t="s">
        <v>530</v>
      </c>
      <c r="C359" s="35">
        <v>4301031303</v>
      </c>
      <c r="D359" s="452">
        <v>4607091384802</v>
      </c>
      <c r="E359" s="452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54"/>
      <c r="Q359" s="454"/>
      <c r="R359" s="454"/>
      <c r="S359" s="455"/>
      <c r="T359" s="38" t="s">
        <v>48</v>
      </c>
      <c r="U359" s="38" t="s">
        <v>48</v>
      </c>
      <c r="V359" s="39" t="s">
        <v>0</v>
      </c>
      <c r="W359" s="57">
        <v>40</v>
      </c>
      <c r="X359" s="54">
        <f>IFERROR(IF(W359="",0,CEILING((W359/$H359),1)*$H359),"")</f>
        <v>43.8</v>
      </c>
      <c r="Y359" s="40">
        <f>IFERROR(IF(X359=0,"",ROUNDUP(X359/H359,0)*0.00753),"")</f>
        <v>7.5300000000000006E-2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42.374429223744293</v>
      </c>
      <c r="BM359" s="77">
        <f>IFERROR(X359*I359/H359,"0")</f>
        <v>46.399999999999991</v>
      </c>
      <c r="BN359" s="77">
        <f>IFERROR(1/J359*(W359/H359),"0")</f>
        <v>5.8541154431565393E-2</v>
      </c>
      <c r="BO359" s="77">
        <f>IFERROR(1/J359*(X359/H359),"0")</f>
        <v>6.4102564102564097E-2</v>
      </c>
    </row>
    <row r="360" spans="1:67" ht="27" customHeight="1" x14ac:dyDescent="0.25">
      <c r="A360" s="61" t="s">
        <v>529</v>
      </c>
      <c r="B360" s="61" t="s">
        <v>531</v>
      </c>
      <c r="C360" s="35">
        <v>4301031139</v>
      </c>
      <c r="D360" s="452">
        <v>4607091384802</v>
      </c>
      <c r="E360" s="452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54"/>
      <c r="Q360" s="454"/>
      <c r="R360" s="454"/>
      <c r="S360" s="45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532</v>
      </c>
      <c r="B361" s="61" t="s">
        <v>533</v>
      </c>
      <c r="C361" s="35">
        <v>4301031304</v>
      </c>
      <c r="D361" s="452">
        <v>4607091384826</v>
      </c>
      <c r="E361" s="452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54"/>
      <c r="Q361" s="454"/>
      <c r="R361" s="454"/>
      <c r="S361" s="45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1"/>
      <c r="O362" s="457" t="s">
        <v>43</v>
      </c>
      <c r="P362" s="458"/>
      <c r="Q362" s="458"/>
      <c r="R362" s="458"/>
      <c r="S362" s="458"/>
      <c r="T362" s="458"/>
      <c r="U362" s="459"/>
      <c r="V362" s="41" t="s">
        <v>42</v>
      </c>
      <c r="W362" s="42">
        <f>IFERROR(W359/H359,"0")+IFERROR(W360/H360,"0")+IFERROR(W361/H361,"0")</f>
        <v>9.1324200913242013</v>
      </c>
      <c r="X362" s="42">
        <f>IFERROR(X359/H359,"0")+IFERROR(X360/H360,"0")+IFERROR(X361/H361,"0")</f>
        <v>10</v>
      </c>
      <c r="Y362" s="42">
        <f>IFERROR(IF(Y359="",0,Y359),"0")+IFERROR(IF(Y360="",0,Y360),"0")+IFERROR(IF(Y361="",0,Y361),"0")</f>
        <v>7.5300000000000006E-2</v>
      </c>
      <c r="Z362" s="65"/>
      <c r="AA362" s="65"/>
    </row>
    <row r="363" spans="1:67" x14ac:dyDescent="0.2">
      <c r="A363" s="460"/>
      <c r="B363" s="460"/>
      <c r="C363" s="460"/>
      <c r="D363" s="460"/>
      <c r="E363" s="460"/>
      <c r="F363" s="460"/>
      <c r="G363" s="460"/>
      <c r="H363" s="460"/>
      <c r="I363" s="460"/>
      <c r="J363" s="460"/>
      <c r="K363" s="460"/>
      <c r="L363" s="460"/>
      <c r="M363" s="460"/>
      <c r="N363" s="461"/>
      <c r="O363" s="457" t="s">
        <v>43</v>
      </c>
      <c r="P363" s="458"/>
      <c r="Q363" s="458"/>
      <c r="R363" s="458"/>
      <c r="S363" s="458"/>
      <c r="T363" s="458"/>
      <c r="U363" s="459"/>
      <c r="V363" s="41" t="s">
        <v>0</v>
      </c>
      <c r="W363" s="42">
        <f>IFERROR(SUM(W359:W361),"0")</f>
        <v>40</v>
      </c>
      <c r="X363" s="42">
        <f>IFERROR(SUM(X359:X361),"0")</f>
        <v>43.8</v>
      </c>
      <c r="Y363" s="41"/>
      <c r="Z363" s="65"/>
      <c r="AA363" s="65"/>
    </row>
    <row r="364" spans="1:67" ht="14.25" customHeight="1" x14ac:dyDescent="0.25">
      <c r="A364" s="451" t="s">
        <v>85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64"/>
      <c r="AA364" s="64"/>
    </row>
    <row r="365" spans="1:67" ht="27" customHeight="1" x14ac:dyDescent="0.25">
      <c r="A365" s="61" t="s">
        <v>534</v>
      </c>
      <c r="B365" s="61" t="s">
        <v>535</v>
      </c>
      <c r="C365" s="35">
        <v>4301051635</v>
      </c>
      <c r="D365" s="452">
        <v>4607091384246</v>
      </c>
      <c r="E365" s="452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66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54"/>
      <c r="Q365" s="454"/>
      <c r="R365" s="454"/>
      <c r="S365" s="455"/>
      <c r="T365" s="38" t="s">
        <v>48</v>
      </c>
      <c r="U365" s="38" t="s">
        <v>48</v>
      </c>
      <c r="V365" s="39" t="s">
        <v>0</v>
      </c>
      <c r="W365" s="57">
        <v>140</v>
      </c>
      <c r="X365" s="54">
        <f>IFERROR(IF(W365="",0,CEILING((W365/$H365),1)*$H365),"")</f>
        <v>140.4</v>
      </c>
      <c r="Y365" s="40">
        <f>IFERROR(IF(X365=0,"",ROUNDUP(X365/H365,0)*0.02175),"")</f>
        <v>0.39149999999999996</v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150.12307692307692</v>
      </c>
      <c r="BM365" s="77">
        <f>IFERROR(X365*I365/H365,"0")</f>
        <v>150.55200000000002</v>
      </c>
      <c r="BN365" s="77">
        <f>IFERROR(1/J365*(W365/H365),"0")</f>
        <v>0.32051282051282048</v>
      </c>
      <c r="BO365" s="77">
        <f>IFERROR(1/J365*(X365/H365),"0")</f>
        <v>0.3214285714285714</v>
      </c>
    </row>
    <row r="366" spans="1:67" ht="27" customHeight="1" x14ac:dyDescent="0.25">
      <c r="A366" s="61" t="s">
        <v>536</v>
      </c>
      <c r="B366" s="61" t="s">
        <v>537</v>
      </c>
      <c r="C366" s="35">
        <v>4301051445</v>
      </c>
      <c r="D366" s="452">
        <v>4680115881976</v>
      </c>
      <c r="E366" s="452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54"/>
      <c r="Q366" s="454"/>
      <c r="R366" s="454"/>
      <c r="S366" s="455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538</v>
      </c>
      <c r="B367" s="61" t="s">
        <v>539</v>
      </c>
      <c r="C367" s="35">
        <v>4301051297</v>
      </c>
      <c r="D367" s="452">
        <v>4607091384253</v>
      </c>
      <c r="E367" s="452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54"/>
      <c r="Q367" s="454"/>
      <c r="R367" s="454"/>
      <c r="S367" s="455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538</v>
      </c>
      <c r="B368" s="61" t="s">
        <v>540</v>
      </c>
      <c r="C368" s="35">
        <v>4301051634</v>
      </c>
      <c r="D368" s="452">
        <v>4607091384253</v>
      </c>
      <c r="E368" s="452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54"/>
      <c r="Q368" s="454"/>
      <c r="R368" s="454"/>
      <c r="S368" s="45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541</v>
      </c>
      <c r="B369" s="61" t="s">
        <v>542</v>
      </c>
      <c r="C369" s="35">
        <v>4301051444</v>
      </c>
      <c r="D369" s="452">
        <v>4680115881969</v>
      </c>
      <c r="E369" s="452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54"/>
      <c r="Q369" s="454"/>
      <c r="R369" s="454"/>
      <c r="S369" s="45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x14ac:dyDescent="0.2">
      <c r="A370" s="460"/>
      <c r="B370" s="460"/>
      <c r="C370" s="460"/>
      <c r="D370" s="460"/>
      <c r="E370" s="460"/>
      <c r="F370" s="460"/>
      <c r="G370" s="460"/>
      <c r="H370" s="460"/>
      <c r="I370" s="460"/>
      <c r="J370" s="460"/>
      <c r="K370" s="460"/>
      <c r="L370" s="460"/>
      <c r="M370" s="460"/>
      <c r="N370" s="461"/>
      <c r="O370" s="457" t="s">
        <v>43</v>
      </c>
      <c r="P370" s="458"/>
      <c r="Q370" s="458"/>
      <c r="R370" s="458"/>
      <c r="S370" s="458"/>
      <c r="T370" s="458"/>
      <c r="U370" s="459"/>
      <c r="V370" s="41" t="s">
        <v>42</v>
      </c>
      <c r="W370" s="42">
        <f>IFERROR(W365/H365,"0")+IFERROR(W366/H366,"0")+IFERROR(W367/H367,"0")+IFERROR(W368/H368,"0")+IFERROR(W369/H369,"0")</f>
        <v>17.948717948717949</v>
      </c>
      <c r="X370" s="42">
        <f>IFERROR(X365/H365,"0")+IFERROR(X366/H366,"0")+IFERROR(X367/H367,"0")+IFERROR(X368/H368,"0")+IFERROR(X369/H369,"0")</f>
        <v>18</v>
      </c>
      <c r="Y370" s="42">
        <f>IFERROR(IF(Y365="",0,Y365),"0")+IFERROR(IF(Y366="",0,Y366),"0")+IFERROR(IF(Y367="",0,Y367),"0")+IFERROR(IF(Y368="",0,Y368),"0")+IFERROR(IF(Y369="",0,Y369),"0")</f>
        <v>0.39149999999999996</v>
      </c>
      <c r="Z370" s="65"/>
      <c r="AA370" s="65"/>
    </row>
    <row r="371" spans="1:67" x14ac:dyDescent="0.2">
      <c r="A371" s="460"/>
      <c r="B371" s="460"/>
      <c r="C371" s="460"/>
      <c r="D371" s="460"/>
      <c r="E371" s="460"/>
      <c r="F371" s="460"/>
      <c r="G371" s="460"/>
      <c r="H371" s="460"/>
      <c r="I371" s="460"/>
      <c r="J371" s="460"/>
      <c r="K371" s="460"/>
      <c r="L371" s="460"/>
      <c r="M371" s="460"/>
      <c r="N371" s="461"/>
      <c r="O371" s="457" t="s">
        <v>43</v>
      </c>
      <c r="P371" s="458"/>
      <c r="Q371" s="458"/>
      <c r="R371" s="458"/>
      <c r="S371" s="458"/>
      <c r="T371" s="458"/>
      <c r="U371" s="459"/>
      <c r="V371" s="41" t="s">
        <v>0</v>
      </c>
      <c r="W371" s="42">
        <f>IFERROR(SUM(W365:W369),"0")</f>
        <v>140</v>
      </c>
      <c r="X371" s="42">
        <f>IFERROR(SUM(X365:X369),"0")</f>
        <v>140.4</v>
      </c>
      <c r="Y371" s="41"/>
      <c r="Z371" s="65"/>
      <c r="AA371" s="65"/>
    </row>
    <row r="372" spans="1:67" ht="14.25" customHeight="1" x14ac:dyDescent="0.25">
      <c r="A372" s="451" t="s">
        <v>228</v>
      </c>
      <c r="B372" s="451"/>
      <c r="C372" s="451"/>
      <c r="D372" s="451"/>
      <c r="E372" s="451"/>
      <c r="F372" s="451"/>
      <c r="G372" s="451"/>
      <c r="H372" s="451"/>
      <c r="I372" s="451"/>
      <c r="J372" s="451"/>
      <c r="K372" s="451"/>
      <c r="L372" s="451"/>
      <c r="M372" s="451"/>
      <c r="N372" s="451"/>
      <c r="O372" s="451"/>
      <c r="P372" s="451"/>
      <c r="Q372" s="451"/>
      <c r="R372" s="451"/>
      <c r="S372" s="451"/>
      <c r="T372" s="451"/>
      <c r="U372" s="451"/>
      <c r="V372" s="451"/>
      <c r="W372" s="451"/>
      <c r="X372" s="451"/>
      <c r="Y372" s="451"/>
      <c r="Z372" s="64"/>
      <c r="AA372" s="64"/>
    </row>
    <row r="373" spans="1:67" ht="27" customHeight="1" x14ac:dyDescent="0.25">
      <c r="A373" s="61" t="s">
        <v>543</v>
      </c>
      <c r="B373" s="61" t="s">
        <v>544</v>
      </c>
      <c r="C373" s="35">
        <v>4301060322</v>
      </c>
      <c r="D373" s="452">
        <v>4607091389357</v>
      </c>
      <c r="E373" s="45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6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54"/>
      <c r="Q373" s="454"/>
      <c r="R373" s="454"/>
      <c r="S373" s="455"/>
      <c r="T373" s="38" t="s">
        <v>48</v>
      </c>
      <c r="U373" s="38" t="s">
        <v>48</v>
      </c>
      <c r="V373" s="39" t="s">
        <v>0</v>
      </c>
      <c r="W373" s="57">
        <v>60</v>
      </c>
      <c r="X373" s="54">
        <f>IFERROR(IF(W373="",0,CEILING((W373/$H373),1)*$H373),"")</f>
        <v>62.4</v>
      </c>
      <c r="Y373" s="40">
        <f>IFERROR(IF(X373=0,"",ROUNDUP(X373/H373,0)*0.02175),"")</f>
        <v>0.17399999999999999</v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63.692307692307686</v>
      </c>
      <c r="BM373" s="77">
        <f>IFERROR(X373*I373/H373,"0")</f>
        <v>66.239999999999995</v>
      </c>
      <c r="BN373" s="77">
        <f>IFERROR(1/J373*(W373/H373),"0")</f>
        <v>0.13736263736263735</v>
      </c>
      <c r="BO373" s="77">
        <f>IFERROR(1/J373*(X373/H373),"0")</f>
        <v>0.14285714285714285</v>
      </c>
    </row>
    <row r="374" spans="1:67" ht="27" customHeight="1" x14ac:dyDescent="0.25">
      <c r="A374" s="61" t="s">
        <v>543</v>
      </c>
      <c r="B374" s="61" t="s">
        <v>545</v>
      </c>
      <c r="C374" s="35">
        <v>4301060377</v>
      </c>
      <c r="D374" s="452">
        <v>4607091389357</v>
      </c>
      <c r="E374" s="45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67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54"/>
      <c r="Q374" s="454"/>
      <c r="R374" s="454"/>
      <c r="S374" s="45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1"/>
      <c r="O375" s="457" t="s">
        <v>43</v>
      </c>
      <c r="P375" s="458"/>
      <c r="Q375" s="458"/>
      <c r="R375" s="458"/>
      <c r="S375" s="458"/>
      <c r="T375" s="458"/>
      <c r="U375" s="459"/>
      <c r="V375" s="41" t="s">
        <v>42</v>
      </c>
      <c r="W375" s="42">
        <f>IFERROR(W373/H373,"0")+IFERROR(W374/H374,"0")</f>
        <v>7.6923076923076925</v>
      </c>
      <c r="X375" s="42">
        <f>IFERROR(X373/H373,"0")+IFERROR(X374/H374,"0")</f>
        <v>8</v>
      </c>
      <c r="Y375" s="42">
        <f>IFERROR(IF(Y373="",0,Y373),"0")+IFERROR(IF(Y374="",0,Y374),"0")</f>
        <v>0.17399999999999999</v>
      </c>
      <c r="Z375" s="65"/>
      <c r="AA375" s="65"/>
    </row>
    <row r="376" spans="1:67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1"/>
      <c r="O376" s="457" t="s">
        <v>43</v>
      </c>
      <c r="P376" s="458"/>
      <c r="Q376" s="458"/>
      <c r="R376" s="458"/>
      <c r="S376" s="458"/>
      <c r="T376" s="458"/>
      <c r="U376" s="459"/>
      <c r="V376" s="41" t="s">
        <v>0</v>
      </c>
      <c r="W376" s="42">
        <f>IFERROR(SUM(W373:W374),"0")</f>
        <v>60</v>
      </c>
      <c r="X376" s="42">
        <f>IFERROR(SUM(X373:X374),"0")</f>
        <v>62.4</v>
      </c>
      <c r="Y376" s="41"/>
      <c r="Z376" s="65"/>
      <c r="AA376" s="65"/>
    </row>
    <row r="377" spans="1:67" ht="27.75" customHeight="1" x14ac:dyDescent="0.2">
      <c r="A377" s="449" t="s">
        <v>546</v>
      </c>
      <c r="B377" s="449"/>
      <c r="C377" s="449"/>
      <c r="D377" s="449"/>
      <c r="E377" s="449"/>
      <c r="F377" s="449"/>
      <c r="G377" s="449"/>
      <c r="H377" s="449"/>
      <c r="I377" s="449"/>
      <c r="J377" s="449"/>
      <c r="K377" s="449"/>
      <c r="L377" s="449"/>
      <c r="M377" s="449"/>
      <c r="N377" s="449"/>
      <c r="O377" s="449"/>
      <c r="P377" s="449"/>
      <c r="Q377" s="449"/>
      <c r="R377" s="449"/>
      <c r="S377" s="449"/>
      <c r="T377" s="449"/>
      <c r="U377" s="449"/>
      <c r="V377" s="449"/>
      <c r="W377" s="449"/>
      <c r="X377" s="449"/>
      <c r="Y377" s="449"/>
      <c r="Z377" s="53"/>
      <c r="AA377" s="53"/>
    </row>
    <row r="378" spans="1:67" ht="16.5" customHeight="1" x14ac:dyDescent="0.25">
      <c r="A378" s="450" t="s">
        <v>547</v>
      </c>
      <c r="B378" s="450"/>
      <c r="C378" s="450"/>
      <c r="D378" s="450"/>
      <c r="E378" s="450"/>
      <c r="F378" s="450"/>
      <c r="G378" s="450"/>
      <c r="H378" s="450"/>
      <c r="I378" s="450"/>
      <c r="J378" s="450"/>
      <c r="K378" s="450"/>
      <c r="L378" s="450"/>
      <c r="M378" s="450"/>
      <c r="N378" s="450"/>
      <c r="O378" s="450"/>
      <c r="P378" s="450"/>
      <c r="Q378" s="450"/>
      <c r="R378" s="450"/>
      <c r="S378" s="450"/>
      <c r="T378" s="450"/>
      <c r="U378" s="450"/>
      <c r="V378" s="450"/>
      <c r="W378" s="450"/>
      <c r="X378" s="450"/>
      <c r="Y378" s="450"/>
      <c r="Z378" s="63"/>
      <c r="AA378" s="63"/>
    </row>
    <row r="379" spans="1:67" ht="14.25" customHeight="1" x14ac:dyDescent="0.25">
      <c r="A379" s="451" t="s">
        <v>126</v>
      </c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1"/>
      <c r="O379" s="451"/>
      <c r="P379" s="451"/>
      <c r="Q379" s="451"/>
      <c r="R379" s="451"/>
      <c r="S379" s="451"/>
      <c r="T379" s="451"/>
      <c r="U379" s="451"/>
      <c r="V379" s="451"/>
      <c r="W379" s="451"/>
      <c r="X379" s="451"/>
      <c r="Y379" s="451"/>
      <c r="Z379" s="64"/>
      <c r="AA379" s="64"/>
    </row>
    <row r="380" spans="1:67" ht="27" customHeight="1" x14ac:dyDescent="0.25">
      <c r="A380" s="61" t="s">
        <v>548</v>
      </c>
      <c r="B380" s="61" t="s">
        <v>549</v>
      </c>
      <c r="C380" s="35">
        <v>4301011428</v>
      </c>
      <c r="D380" s="452">
        <v>4607091389708</v>
      </c>
      <c r="E380" s="452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6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54"/>
      <c r="Q380" s="454"/>
      <c r="R380" s="454"/>
      <c r="S380" s="45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550</v>
      </c>
      <c r="B381" s="61" t="s">
        <v>551</v>
      </c>
      <c r="C381" s="35">
        <v>4301011427</v>
      </c>
      <c r="D381" s="452">
        <v>4607091389692</v>
      </c>
      <c r="E381" s="452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6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54"/>
      <c r="Q381" s="454"/>
      <c r="R381" s="454"/>
      <c r="S381" s="45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x14ac:dyDescent="0.2">
      <c r="A382" s="460"/>
      <c r="B382" s="460"/>
      <c r="C382" s="460"/>
      <c r="D382" s="460"/>
      <c r="E382" s="460"/>
      <c r="F382" s="460"/>
      <c r="G382" s="460"/>
      <c r="H382" s="460"/>
      <c r="I382" s="460"/>
      <c r="J382" s="460"/>
      <c r="K382" s="460"/>
      <c r="L382" s="460"/>
      <c r="M382" s="460"/>
      <c r="N382" s="461"/>
      <c r="O382" s="457" t="s">
        <v>43</v>
      </c>
      <c r="P382" s="458"/>
      <c r="Q382" s="458"/>
      <c r="R382" s="458"/>
      <c r="S382" s="458"/>
      <c r="T382" s="458"/>
      <c r="U382" s="459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x14ac:dyDescent="0.2">
      <c r="A383" s="460"/>
      <c r="B383" s="460"/>
      <c r="C383" s="460"/>
      <c r="D383" s="460"/>
      <c r="E383" s="460"/>
      <c r="F383" s="460"/>
      <c r="G383" s="460"/>
      <c r="H383" s="460"/>
      <c r="I383" s="460"/>
      <c r="J383" s="460"/>
      <c r="K383" s="460"/>
      <c r="L383" s="460"/>
      <c r="M383" s="460"/>
      <c r="N383" s="461"/>
      <c r="O383" s="457" t="s">
        <v>43</v>
      </c>
      <c r="P383" s="458"/>
      <c r="Q383" s="458"/>
      <c r="R383" s="458"/>
      <c r="S383" s="458"/>
      <c r="T383" s="458"/>
      <c r="U383" s="459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customHeight="1" x14ac:dyDescent="0.25">
      <c r="A384" s="451" t="s">
        <v>77</v>
      </c>
      <c r="B384" s="451"/>
      <c r="C384" s="451"/>
      <c r="D384" s="451"/>
      <c r="E384" s="451"/>
      <c r="F384" s="451"/>
      <c r="G384" s="451"/>
      <c r="H384" s="451"/>
      <c r="I384" s="451"/>
      <c r="J384" s="451"/>
      <c r="K384" s="451"/>
      <c r="L384" s="451"/>
      <c r="M384" s="451"/>
      <c r="N384" s="451"/>
      <c r="O384" s="451"/>
      <c r="P384" s="451"/>
      <c r="Q384" s="451"/>
      <c r="R384" s="451"/>
      <c r="S384" s="451"/>
      <c r="T384" s="451"/>
      <c r="U384" s="451"/>
      <c r="V384" s="451"/>
      <c r="W384" s="451"/>
      <c r="X384" s="451"/>
      <c r="Y384" s="451"/>
      <c r="Z384" s="64"/>
      <c r="AA384" s="64"/>
    </row>
    <row r="385" spans="1:67" ht="27" customHeight="1" x14ac:dyDescent="0.25">
      <c r="A385" s="61" t="s">
        <v>552</v>
      </c>
      <c r="B385" s="61" t="s">
        <v>553</v>
      </c>
      <c r="C385" s="35">
        <v>4301031322</v>
      </c>
      <c r="D385" s="452">
        <v>4607091389753</v>
      </c>
      <c r="E385" s="452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675" t="s">
        <v>554</v>
      </c>
      <c r="P385" s="454"/>
      <c r="Q385" s="454"/>
      <c r="R385" s="454"/>
      <c r="S385" s="455"/>
      <c r="T385" s="38" t="s">
        <v>48</v>
      </c>
      <c r="U385" s="38" t="s">
        <v>48</v>
      </c>
      <c r="V385" s="39" t="s">
        <v>0</v>
      </c>
      <c r="W385" s="57">
        <v>16</v>
      </c>
      <c r="X385" s="54">
        <f t="shared" ref="X385:X407" si="69">IFERROR(IF(W385="",0,CEILING((W385/$H385),1)*$H385),"")</f>
        <v>16.8</v>
      </c>
      <c r="Y385" s="40">
        <f t="shared" ref="Y385:Y391" si="70">IFERROR(IF(X385=0,"",ROUNDUP(X385/H385,0)*0.00753),"")</f>
        <v>3.0120000000000001E-2</v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16.876190476190473</v>
      </c>
      <c r="BM385" s="77">
        <f t="shared" ref="BM385:BM407" si="72">IFERROR(X385*I385/H385,"0")</f>
        <v>17.72</v>
      </c>
      <c r="BN385" s="77">
        <f t="shared" ref="BN385:BN407" si="73">IFERROR(1/J385*(W385/H385),"0")</f>
        <v>2.4420024420024417E-2</v>
      </c>
      <c r="BO385" s="77">
        <f t="shared" ref="BO385:BO407" si="74">IFERROR(1/J385*(X385/H385),"0")</f>
        <v>2.564102564102564E-2</v>
      </c>
    </row>
    <row r="386" spans="1:67" ht="27" customHeight="1" x14ac:dyDescent="0.25">
      <c r="A386" s="61" t="s">
        <v>552</v>
      </c>
      <c r="B386" s="61" t="s">
        <v>555</v>
      </c>
      <c r="C386" s="35">
        <v>4301031177</v>
      </c>
      <c r="D386" s="452">
        <v>4607091389753</v>
      </c>
      <c r="E386" s="452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54"/>
      <c r="Q386" s="454"/>
      <c r="R386" s="454"/>
      <c r="S386" s="455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customHeight="1" x14ac:dyDescent="0.25">
      <c r="A387" s="61" t="s">
        <v>556</v>
      </c>
      <c r="B387" s="61" t="s">
        <v>557</v>
      </c>
      <c r="C387" s="35">
        <v>4301031323</v>
      </c>
      <c r="D387" s="452">
        <v>4607091389760</v>
      </c>
      <c r="E387" s="452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677" t="s">
        <v>558</v>
      </c>
      <c r="P387" s="454"/>
      <c r="Q387" s="454"/>
      <c r="R387" s="454"/>
      <c r="S387" s="455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customHeight="1" x14ac:dyDescent="0.25">
      <c r="A388" s="61" t="s">
        <v>556</v>
      </c>
      <c r="B388" s="61" t="s">
        <v>559</v>
      </c>
      <c r="C388" s="35">
        <v>4301031174</v>
      </c>
      <c r="D388" s="452">
        <v>4607091389760</v>
      </c>
      <c r="E388" s="452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6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54"/>
      <c r="Q388" s="454"/>
      <c r="R388" s="454"/>
      <c r="S388" s="455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customHeight="1" x14ac:dyDescent="0.25">
      <c r="A389" s="61" t="s">
        <v>560</v>
      </c>
      <c r="B389" s="61" t="s">
        <v>561</v>
      </c>
      <c r="C389" s="35">
        <v>4301031325</v>
      </c>
      <c r="D389" s="452">
        <v>4607091389746</v>
      </c>
      <c r="E389" s="452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679" t="s">
        <v>562</v>
      </c>
      <c r="P389" s="454"/>
      <c r="Q389" s="454"/>
      <c r="R389" s="454"/>
      <c r="S389" s="455"/>
      <c r="T389" s="38" t="s">
        <v>48</v>
      </c>
      <c r="U389" s="38" t="s">
        <v>48</v>
      </c>
      <c r="V389" s="39" t="s">
        <v>0</v>
      </c>
      <c r="W389" s="57">
        <v>8</v>
      </c>
      <c r="X389" s="54">
        <f t="shared" si="69"/>
        <v>8.4</v>
      </c>
      <c r="Y389" s="40">
        <f t="shared" si="70"/>
        <v>1.506E-2</v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8.4380952380952365</v>
      </c>
      <c r="BM389" s="77">
        <f t="shared" si="72"/>
        <v>8.86</v>
      </c>
      <c r="BN389" s="77">
        <f t="shared" si="73"/>
        <v>1.2210012210012208E-2</v>
      </c>
      <c r="BO389" s="77">
        <f t="shared" si="74"/>
        <v>1.282051282051282E-2</v>
      </c>
    </row>
    <row r="390" spans="1:67" ht="27" customHeight="1" x14ac:dyDescent="0.25">
      <c r="A390" s="61" t="s">
        <v>560</v>
      </c>
      <c r="B390" s="61" t="s">
        <v>563</v>
      </c>
      <c r="C390" s="35">
        <v>4301031356</v>
      </c>
      <c r="D390" s="452">
        <v>4607091389746</v>
      </c>
      <c r="E390" s="45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80" t="s">
        <v>562</v>
      </c>
      <c r="P390" s="454"/>
      <c r="Q390" s="454"/>
      <c r="R390" s="454"/>
      <c r="S390" s="455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customHeight="1" x14ac:dyDescent="0.25">
      <c r="A391" s="61" t="s">
        <v>564</v>
      </c>
      <c r="B391" s="61" t="s">
        <v>565</v>
      </c>
      <c r="C391" s="35">
        <v>4301031236</v>
      </c>
      <c r="D391" s="452">
        <v>4680115882928</v>
      </c>
      <c r="E391" s="452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6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54"/>
      <c r="Q391" s="454"/>
      <c r="R391" s="454"/>
      <c r="S391" s="45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customHeight="1" x14ac:dyDescent="0.25">
      <c r="A392" s="61" t="s">
        <v>566</v>
      </c>
      <c r="B392" s="61" t="s">
        <v>567</v>
      </c>
      <c r="C392" s="35">
        <v>4301031335</v>
      </c>
      <c r="D392" s="452">
        <v>4680115883147</v>
      </c>
      <c r="E392" s="452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682" t="s">
        <v>568</v>
      </c>
      <c r="P392" s="454"/>
      <c r="Q392" s="454"/>
      <c r="R392" s="454"/>
      <c r="S392" s="45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566</v>
      </c>
      <c r="B393" s="61" t="s">
        <v>569</v>
      </c>
      <c r="C393" s="35">
        <v>4301031257</v>
      </c>
      <c r="D393" s="452">
        <v>4680115883147</v>
      </c>
      <c r="E393" s="452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54"/>
      <c r="Q393" s="454"/>
      <c r="R393" s="454"/>
      <c r="S393" s="45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570</v>
      </c>
      <c r="B394" s="61" t="s">
        <v>571</v>
      </c>
      <c r="C394" s="35">
        <v>4301031330</v>
      </c>
      <c r="D394" s="452">
        <v>4607091384338</v>
      </c>
      <c r="E394" s="452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684" t="s">
        <v>572</v>
      </c>
      <c r="P394" s="454"/>
      <c r="Q394" s="454"/>
      <c r="R394" s="454"/>
      <c r="S394" s="45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customHeight="1" x14ac:dyDescent="0.25">
      <c r="A395" s="61" t="s">
        <v>570</v>
      </c>
      <c r="B395" s="61" t="s">
        <v>573</v>
      </c>
      <c r="C395" s="35">
        <v>4301031178</v>
      </c>
      <c r="D395" s="452">
        <v>4607091384338</v>
      </c>
      <c r="E395" s="45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4"/>
      <c r="Q395" s="454"/>
      <c r="R395" s="454"/>
      <c r="S395" s="45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574</v>
      </c>
      <c r="B396" s="61" t="s">
        <v>575</v>
      </c>
      <c r="C396" s="35">
        <v>4301031336</v>
      </c>
      <c r="D396" s="452">
        <v>4680115883154</v>
      </c>
      <c r="E396" s="45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86" t="s">
        <v>576</v>
      </c>
      <c r="P396" s="454"/>
      <c r="Q396" s="454"/>
      <c r="R396" s="454"/>
      <c r="S396" s="45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customHeight="1" x14ac:dyDescent="0.25">
      <c r="A397" s="61" t="s">
        <v>574</v>
      </c>
      <c r="B397" s="61" t="s">
        <v>577</v>
      </c>
      <c r="C397" s="35">
        <v>4301031254</v>
      </c>
      <c r="D397" s="452">
        <v>4680115883154</v>
      </c>
      <c r="E397" s="45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4"/>
      <c r="Q397" s="454"/>
      <c r="R397" s="454"/>
      <c r="S397" s="45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customHeight="1" x14ac:dyDescent="0.25">
      <c r="A398" s="61" t="s">
        <v>578</v>
      </c>
      <c r="B398" s="61" t="s">
        <v>579</v>
      </c>
      <c r="C398" s="35">
        <v>4301031331</v>
      </c>
      <c r="D398" s="452">
        <v>4607091389524</v>
      </c>
      <c r="E398" s="45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688" t="s">
        <v>580</v>
      </c>
      <c r="P398" s="454"/>
      <c r="Q398" s="454"/>
      <c r="R398" s="454"/>
      <c r="S398" s="45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customHeight="1" x14ac:dyDescent="0.25">
      <c r="A399" s="61" t="s">
        <v>578</v>
      </c>
      <c r="B399" s="61" t="s">
        <v>581</v>
      </c>
      <c r="C399" s="35">
        <v>4301031171</v>
      </c>
      <c r="D399" s="452">
        <v>4607091389524</v>
      </c>
      <c r="E399" s="45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54"/>
      <c r="Q399" s="454"/>
      <c r="R399" s="454"/>
      <c r="S399" s="45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582</v>
      </c>
      <c r="B400" s="61" t="s">
        <v>583</v>
      </c>
      <c r="C400" s="35">
        <v>4301031258</v>
      </c>
      <c r="D400" s="452">
        <v>4680115883161</v>
      </c>
      <c r="E400" s="45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54"/>
      <c r="Q400" s="454"/>
      <c r="R400" s="454"/>
      <c r="S400" s="45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582</v>
      </c>
      <c r="B401" s="61" t="s">
        <v>584</v>
      </c>
      <c r="C401" s="35">
        <v>4301031337</v>
      </c>
      <c r="D401" s="452">
        <v>4680115883161</v>
      </c>
      <c r="E401" s="45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691" t="s">
        <v>585</v>
      </c>
      <c r="P401" s="454"/>
      <c r="Q401" s="454"/>
      <c r="R401" s="454"/>
      <c r="S401" s="45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customHeight="1" x14ac:dyDescent="0.25">
      <c r="A402" s="61" t="s">
        <v>586</v>
      </c>
      <c r="B402" s="61" t="s">
        <v>587</v>
      </c>
      <c r="C402" s="35">
        <v>4301031332</v>
      </c>
      <c r="D402" s="452">
        <v>4607091384345</v>
      </c>
      <c r="E402" s="45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692" t="s">
        <v>588</v>
      </c>
      <c r="P402" s="454"/>
      <c r="Q402" s="454"/>
      <c r="R402" s="454"/>
      <c r="S402" s="45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customHeight="1" x14ac:dyDescent="0.25">
      <c r="A403" s="61" t="s">
        <v>589</v>
      </c>
      <c r="B403" s="61" t="s">
        <v>590</v>
      </c>
      <c r="C403" s="35">
        <v>4301031256</v>
      </c>
      <c r="D403" s="452">
        <v>4680115883178</v>
      </c>
      <c r="E403" s="45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54"/>
      <c r="Q403" s="454"/>
      <c r="R403" s="454"/>
      <c r="S403" s="45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customHeight="1" x14ac:dyDescent="0.25">
      <c r="A404" s="61" t="s">
        <v>591</v>
      </c>
      <c r="B404" s="61" t="s">
        <v>592</v>
      </c>
      <c r="C404" s="35">
        <v>4301031333</v>
      </c>
      <c r="D404" s="452">
        <v>4607091389531</v>
      </c>
      <c r="E404" s="452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94" t="s">
        <v>593</v>
      </c>
      <c r="P404" s="454"/>
      <c r="Q404" s="454"/>
      <c r="R404" s="454"/>
      <c r="S404" s="45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customHeight="1" x14ac:dyDescent="0.25">
      <c r="A405" s="61" t="s">
        <v>591</v>
      </c>
      <c r="B405" s="61" t="s">
        <v>594</v>
      </c>
      <c r="C405" s="35">
        <v>4301031172</v>
      </c>
      <c r="D405" s="452">
        <v>4607091389531</v>
      </c>
      <c r="E405" s="452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4"/>
      <c r="Q405" s="454"/>
      <c r="R405" s="454"/>
      <c r="S405" s="45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customHeight="1" x14ac:dyDescent="0.25">
      <c r="A406" s="61" t="s">
        <v>595</v>
      </c>
      <c r="B406" s="61" t="s">
        <v>596</v>
      </c>
      <c r="C406" s="35">
        <v>4301031255</v>
      </c>
      <c r="D406" s="452">
        <v>4680115883185</v>
      </c>
      <c r="E406" s="452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4"/>
      <c r="Q406" s="454"/>
      <c r="R406" s="454"/>
      <c r="S406" s="45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customHeight="1" x14ac:dyDescent="0.25">
      <c r="A407" s="61" t="s">
        <v>595</v>
      </c>
      <c r="B407" s="61" t="s">
        <v>597</v>
      </c>
      <c r="C407" s="35">
        <v>4301031338</v>
      </c>
      <c r="D407" s="452">
        <v>4680115883185</v>
      </c>
      <c r="E407" s="45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697" t="s">
        <v>598</v>
      </c>
      <c r="P407" s="454"/>
      <c r="Q407" s="454"/>
      <c r="R407" s="454"/>
      <c r="S407" s="45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x14ac:dyDescent="0.2">
      <c r="A408" s="460"/>
      <c r="B408" s="460"/>
      <c r="C408" s="460"/>
      <c r="D408" s="460"/>
      <c r="E408" s="460"/>
      <c r="F408" s="460"/>
      <c r="G408" s="460"/>
      <c r="H408" s="460"/>
      <c r="I408" s="460"/>
      <c r="J408" s="460"/>
      <c r="K408" s="460"/>
      <c r="L408" s="460"/>
      <c r="M408" s="460"/>
      <c r="N408" s="461"/>
      <c r="O408" s="457" t="s">
        <v>43</v>
      </c>
      <c r="P408" s="458"/>
      <c r="Q408" s="458"/>
      <c r="R408" s="458"/>
      <c r="S408" s="458"/>
      <c r="T408" s="458"/>
      <c r="U408" s="459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5.7142857142857135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6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4.5179999999999998E-2</v>
      </c>
      <c r="Z408" s="65"/>
      <c r="AA408" s="65"/>
    </row>
    <row r="409" spans="1:67" x14ac:dyDescent="0.2">
      <c r="A409" s="460"/>
      <c r="B409" s="460"/>
      <c r="C409" s="460"/>
      <c r="D409" s="460"/>
      <c r="E409" s="460"/>
      <c r="F409" s="460"/>
      <c r="G409" s="460"/>
      <c r="H409" s="460"/>
      <c r="I409" s="460"/>
      <c r="J409" s="460"/>
      <c r="K409" s="460"/>
      <c r="L409" s="460"/>
      <c r="M409" s="460"/>
      <c r="N409" s="461"/>
      <c r="O409" s="457" t="s">
        <v>43</v>
      </c>
      <c r="P409" s="458"/>
      <c r="Q409" s="458"/>
      <c r="R409" s="458"/>
      <c r="S409" s="458"/>
      <c r="T409" s="458"/>
      <c r="U409" s="459"/>
      <c r="V409" s="41" t="s">
        <v>0</v>
      </c>
      <c r="W409" s="42">
        <f>IFERROR(SUM(W385:W407),"0")</f>
        <v>24</v>
      </c>
      <c r="X409" s="42">
        <f>IFERROR(SUM(X385:X407),"0")</f>
        <v>25.200000000000003</v>
      </c>
      <c r="Y409" s="41"/>
      <c r="Z409" s="65"/>
      <c r="AA409" s="65"/>
    </row>
    <row r="410" spans="1:67" ht="14.25" customHeight="1" x14ac:dyDescent="0.25">
      <c r="A410" s="451" t="s">
        <v>85</v>
      </c>
      <c r="B410" s="451"/>
      <c r="C410" s="451"/>
      <c r="D410" s="451"/>
      <c r="E410" s="451"/>
      <c r="F410" s="451"/>
      <c r="G410" s="451"/>
      <c r="H410" s="451"/>
      <c r="I410" s="451"/>
      <c r="J410" s="451"/>
      <c r="K410" s="451"/>
      <c r="L410" s="451"/>
      <c r="M410" s="451"/>
      <c r="N410" s="451"/>
      <c r="O410" s="451"/>
      <c r="P410" s="451"/>
      <c r="Q410" s="451"/>
      <c r="R410" s="451"/>
      <c r="S410" s="451"/>
      <c r="T410" s="451"/>
      <c r="U410" s="451"/>
      <c r="V410" s="451"/>
      <c r="W410" s="451"/>
      <c r="X410" s="451"/>
      <c r="Y410" s="451"/>
      <c r="Z410" s="64"/>
      <c r="AA410" s="64"/>
    </row>
    <row r="411" spans="1:67" ht="27" customHeight="1" x14ac:dyDescent="0.25">
      <c r="A411" s="61" t="s">
        <v>599</v>
      </c>
      <c r="B411" s="61" t="s">
        <v>600</v>
      </c>
      <c r="C411" s="35">
        <v>4301051431</v>
      </c>
      <c r="D411" s="452">
        <v>4607091389654</v>
      </c>
      <c r="E411" s="452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4"/>
      <c r="Q411" s="454"/>
      <c r="R411" s="454"/>
      <c r="S411" s="455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601</v>
      </c>
      <c r="B412" s="61" t="s">
        <v>602</v>
      </c>
      <c r="C412" s="35">
        <v>4301051284</v>
      </c>
      <c r="D412" s="452">
        <v>4607091384352</v>
      </c>
      <c r="E412" s="452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4"/>
      <c r="Q412" s="454"/>
      <c r="R412" s="454"/>
      <c r="S412" s="455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1"/>
      <c r="O413" s="457" t="s">
        <v>43</v>
      </c>
      <c r="P413" s="458"/>
      <c r="Q413" s="458"/>
      <c r="R413" s="458"/>
      <c r="S413" s="458"/>
      <c r="T413" s="458"/>
      <c r="U413" s="459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1"/>
      <c r="O414" s="457" t="s">
        <v>43</v>
      </c>
      <c r="P414" s="458"/>
      <c r="Q414" s="458"/>
      <c r="R414" s="458"/>
      <c r="S414" s="458"/>
      <c r="T414" s="458"/>
      <c r="U414" s="459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customHeight="1" x14ac:dyDescent="0.25">
      <c r="A415" s="451" t="s">
        <v>104</v>
      </c>
      <c r="B415" s="451"/>
      <c r="C415" s="451"/>
      <c r="D415" s="451"/>
      <c r="E415" s="451"/>
      <c r="F415" s="451"/>
      <c r="G415" s="451"/>
      <c r="H415" s="451"/>
      <c r="I415" s="451"/>
      <c r="J415" s="451"/>
      <c r="K415" s="451"/>
      <c r="L415" s="451"/>
      <c r="M415" s="451"/>
      <c r="N415" s="451"/>
      <c r="O415" s="451"/>
      <c r="P415" s="451"/>
      <c r="Q415" s="451"/>
      <c r="R415" s="451"/>
      <c r="S415" s="451"/>
      <c r="T415" s="451"/>
      <c r="U415" s="451"/>
      <c r="V415" s="451"/>
      <c r="W415" s="451"/>
      <c r="X415" s="451"/>
      <c r="Y415" s="451"/>
      <c r="Z415" s="64"/>
      <c r="AA415" s="64"/>
    </row>
    <row r="416" spans="1:67" ht="27" customHeight="1" x14ac:dyDescent="0.25">
      <c r="A416" s="61" t="s">
        <v>603</v>
      </c>
      <c r="B416" s="61" t="s">
        <v>604</v>
      </c>
      <c r="C416" s="35">
        <v>4301032045</v>
      </c>
      <c r="D416" s="452">
        <v>4680115884335</v>
      </c>
      <c r="E416" s="452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7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4"/>
      <c r="Q416" s="454"/>
      <c r="R416" s="454"/>
      <c r="S416" s="455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607</v>
      </c>
      <c r="B417" s="61" t="s">
        <v>608</v>
      </c>
      <c r="C417" s="35">
        <v>4301032047</v>
      </c>
      <c r="D417" s="452">
        <v>4680115884342</v>
      </c>
      <c r="E417" s="45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7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4"/>
      <c r="Q417" s="454"/>
      <c r="R417" s="454"/>
      <c r="S417" s="45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609</v>
      </c>
      <c r="B418" s="61" t="s">
        <v>610</v>
      </c>
      <c r="C418" s="35">
        <v>4301170011</v>
      </c>
      <c r="D418" s="452">
        <v>4680115884113</v>
      </c>
      <c r="E418" s="452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4"/>
      <c r="Q418" s="454"/>
      <c r="R418" s="454"/>
      <c r="S418" s="45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1"/>
      <c r="O419" s="457" t="s">
        <v>43</v>
      </c>
      <c r="P419" s="458"/>
      <c r="Q419" s="458"/>
      <c r="R419" s="458"/>
      <c r="S419" s="458"/>
      <c r="T419" s="458"/>
      <c r="U419" s="459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60"/>
      <c r="B420" s="460"/>
      <c r="C420" s="460"/>
      <c r="D420" s="460"/>
      <c r="E420" s="460"/>
      <c r="F420" s="460"/>
      <c r="G420" s="460"/>
      <c r="H420" s="460"/>
      <c r="I420" s="460"/>
      <c r="J420" s="460"/>
      <c r="K420" s="460"/>
      <c r="L420" s="460"/>
      <c r="M420" s="460"/>
      <c r="N420" s="461"/>
      <c r="O420" s="457" t="s">
        <v>43</v>
      </c>
      <c r="P420" s="458"/>
      <c r="Q420" s="458"/>
      <c r="R420" s="458"/>
      <c r="S420" s="458"/>
      <c r="T420" s="458"/>
      <c r="U420" s="459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50" t="s">
        <v>611</v>
      </c>
      <c r="B421" s="450"/>
      <c r="C421" s="450"/>
      <c r="D421" s="450"/>
      <c r="E421" s="450"/>
      <c r="F421" s="450"/>
      <c r="G421" s="450"/>
      <c r="H421" s="450"/>
      <c r="I421" s="450"/>
      <c r="J421" s="450"/>
      <c r="K421" s="450"/>
      <c r="L421" s="450"/>
      <c r="M421" s="450"/>
      <c r="N421" s="450"/>
      <c r="O421" s="450"/>
      <c r="P421" s="450"/>
      <c r="Q421" s="450"/>
      <c r="R421" s="450"/>
      <c r="S421" s="450"/>
      <c r="T421" s="450"/>
      <c r="U421" s="450"/>
      <c r="V421" s="450"/>
      <c r="W421" s="450"/>
      <c r="X421" s="450"/>
      <c r="Y421" s="450"/>
      <c r="Z421" s="63"/>
      <c r="AA421" s="63"/>
    </row>
    <row r="422" spans="1:67" ht="14.25" customHeight="1" x14ac:dyDescent="0.25">
      <c r="A422" s="451" t="s">
        <v>118</v>
      </c>
      <c r="B422" s="451"/>
      <c r="C422" s="451"/>
      <c r="D422" s="451"/>
      <c r="E422" s="451"/>
      <c r="F422" s="451"/>
      <c r="G422" s="451"/>
      <c r="H422" s="451"/>
      <c r="I422" s="451"/>
      <c r="J422" s="451"/>
      <c r="K422" s="451"/>
      <c r="L422" s="451"/>
      <c r="M422" s="451"/>
      <c r="N422" s="451"/>
      <c r="O422" s="451"/>
      <c r="P422" s="451"/>
      <c r="Q422" s="451"/>
      <c r="R422" s="451"/>
      <c r="S422" s="451"/>
      <c r="T422" s="451"/>
      <c r="U422" s="451"/>
      <c r="V422" s="451"/>
      <c r="W422" s="451"/>
      <c r="X422" s="451"/>
      <c r="Y422" s="451"/>
      <c r="Z422" s="64"/>
      <c r="AA422" s="64"/>
    </row>
    <row r="423" spans="1:67" ht="27" customHeight="1" x14ac:dyDescent="0.25">
      <c r="A423" s="61" t="s">
        <v>612</v>
      </c>
      <c r="B423" s="61" t="s">
        <v>613</v>
      </c>
      <c r="C423" s="35">
        <v>4301020214</v>
      </c>
      <c r="D423" s="452">
        <v>4607091389388</v>
      </c>
      <c r="E423" s="452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7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4"/>
      <c r="Q423" s="454"/>
      <c r="R423" s="454"/>
      <c r="S423" s="455"/>
      <c r="T423" s="38" t="s">
        <v>48</v>
      </c>
      <c r="U423" s="38" t="s">
        <v>48</v>
      </c>
      <c r="V423" s="39" t="s">
        <v>0</v>
      </c>
      <c r="W423" s="57">
        <v>40</v>
      </c>
      <c r="X423" s="54">
        <f>IFERROR(IF(W423="",0,CEILING((W423/$H423),1)*$H423),"")</f>
        <v>41.6</v>
      </c>
      <c r="Y423" s="40">
        <f>IFERROR(IF(X423=0,"",ROUNDUP(X423/H423,0)*0.01196),"")</f>
        <v>9.5680000000000001E-2</v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43.138461538461534</v>
      </c>
      <c r="BM423" s="77">
        <f>IFERROR(X423*I423/H423,"0")</f>
        <v>44.863999999999997</v>
      </c>
      <c r="BN423" s="77">
        <f>IFERROR(1/J423*(W423/H423),"0")</f>
        <v>7.3964497041420121E-2</v>
      </c>
      <c r="BO423" s="77">
        <f>IFERROR(1/J423*(X423/H423),"0")</f>
        <v>7.6923076923076927E-2</v>
      </c>
    </row>
    <row r="424" spans="1:67" ht="27" customHeight="1" x14ac:dyDescent="0.25">
      <c r="A424" s="61" t="s">
        <v>614</v>
      </c>
      <c r="B424" s="61" t="s">
        <v>615</v>
      </c>
      <c r="C424" s="35">
        <v>4301020315</v>
      </c>
      <c r="D424" s="452">
        <v>4607091389364</v>
      </c>
      <c r="E424" s="452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704" t="s">
        <v>616</v>
      </c>
      <c r="P424" s="454"/>
      <c r="Q424" s="454"/>
      <c r="R424" s="454"/>
      <c r="S424" s="45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1"/>
      <c r="O425" s="457" t="s">
        <v>43</v>
      </c>
      <c r="P425" s="458"/>
      <c r="Q425" s="458"/>
      <c r="R425" s="458"/>
      <c r="S425" s="458"/>
      <c r="T425" s="458"/>
      <c r="U425" s="459"/>
      <c r="V425" s="41" t="s">
        <v>42</v>
      </c>
      <c r="W425" s="42">
        <f>IFERROR(W423/H423,"0")+IFERROR(W424/H424,"0")</f>
        <v>7.6923076923076916</v>
      </c>
      <c r="X425" s="42">
        <f>IFERROR(X423/H423,"0")+IFERROR(X424/H424,"0")</f>
        <v>8</v>
      </c>
      <c r="Y425" s="42">
        <f>IFERROR(IF(Y423="",0,Y423),"0")+IFERROR(IF(Y424="",0,Y424),"0")</f>
        <v>9.5680000000000001E-2</v>
      </c>
      <c r="Z425" s="65"/>
      <c r="AA425" s="65"/>
    </row>
    <row r="426" spans="1:67" x14ac:dyDescent="0.2">
      <c r="A426" s="460"/>
      <c r="B426" s="460"/>
      <c r="C426" s="460"/>
      <c r="D426" s="460"/>
      <c r="E426" s="460"/>
      <c r="F426" s="460"/>
      <c r="G426" s="460"/>
      <c r="H426" s="460"/>
      <c r="I426" s="460"/>
      <c r="J426" s="460"/>
      <c r="K426" s="460"/>
      <c r="L426" s="460"/>
      <c r="M426" s="460"/>
      <c r="N426" s="461"/>
      <c r="O426" s="457" t="s">
        <v>43</v>
      </c>
      <c r="P426" s="458"/>
      <c r="Q426" s="458"/>
      <c r="R426" s="458"/>
      <c r="S426" s="458"/>
      <c r="T426" s="458"/>
      <c r="U426" s="459"/>
      <c r="V426" s="41" t="s">
        <v>0</v>
      </c>
      <c r="W426" s="42">
        <f>IFERROR(SUM(W423:W424),"0")</f>
        <v>40</v>
      </c>
      <c r="X426" s="42">
        <f>IFERROR(SUM(X423:X424),"0")</f>
        <v>41.6</v>
      </c>
      <c r="Y426" s="41"/>
      <c r="Z426" s="65"/>
      <c r="AA426" s="65"/>
    </row>
    <row r="427" spans="1:67" ht="14.25" customHeight="1" x14ac:dyDescent="0.25">
      <c r="A427" s="451" t="s">
        <v>77</v>
      </c>
      <c r="B427" s="451"/>
      <c r="C427" s="451"/>
      <c r="D427" s="451"/>
      <c r="E427" s="451"/>
      <c r="F427" s="451"/>
      <c r="G427" s="451"/>
      <c r="H427" s="451"/>
      <c r="I427" s="451"/>
      <c r="J427" s="451"/>
      <c r="K427" s="451"/>
      <c r="L427" s="451"/>
      <c r="M427" s="451"/>
      <c r="N427" s="451"/>
      <c r="O427" s="451"/>
      <c r="P427" s="451"/>
      <c r="Q427" s="451"/>
      <c r="R427" s="451"/>
      <c r="S427" s="451"/>
      <c r="T427" s="451"/>
      <c r="U427" s="451"/>
      <c r="V427" s="451"/>
      <c r="W427" s="451"/>
      <c r="X427" s="451"/>
      <c r="Y427" s="451"/>
      <c r="Z427" s="64"/>
      <c r="AA427" s="64"/>
    </row>
    <row r="428" spans="1:67" ht="27" customHeight="1" x14ac:dyDescent="0.25">
      <c r="A428" s="61" t="s">
        <v>617</v>
      </c>
      <c r="B428" s="61" t="s">
        <v>618</v>
      </c>
      <c r="C428" s="35">
        <v>4301031324</v>
      </c>
      <c r="D428" s="452">
        <v>4607091389739</v>
      </c>
      <c r="E428" s="452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705" t="s">
        <v>619</v>
      </c>
      <c r="P428" s="454"/>
      <c r="Q428" s="454"/>
      <c r="R428" s="454"/>
      <c r="S428" s="455"/>
      <c r="T428" s="38" t="s">
        <v>48</v>
      </c>
      <c r="U428" s="38" t="s">
        <v>48</v>
      </c>
      <c r="V428" s="39" t="s">
        <v>0</v>
      </c>
      <c r="W428" s="57">
        <v>100</v>
      </c>
      <c r="X428" s="54">
        <f t="shared" ref="X428:X435" si="76">IFERROR(IF(W428="",0,CEILING((W428/$H428),1)*$H428),"")</f>
        <v>100.80000000000001</v>
      </c>
      <c r="Y428" s="40">
        <f>IFERROR(IF(X428=0,"",ROUNDUP(X428/H428,0)*0.00753),"")</f>
        <v>0.18071999999999999</v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105.47619047619047</v>
      </c>
      <c r="BM428" s="77">
        <f t="shared" ref="BM428:BM435" si="78">IFERROR(X428*I428/H428,"0")</f>
        <v>106.32000000000001</v>
      </c>
      <c r="BN428" s="77">
        <f t="shared" ref="BN428:BN435" si="79">IFERROR(1/J428*(W428/H428),"0")</f>
        <v>0.15262515262515264</v>
      </c>
      <c r="BO428" s="77">
        <f t="shared" ref="BO428:BO435" si="80">IFERROR(1/J428*(X428/H428),"0")</f>
        <v>0.15384615384615385</v>
      </c>
    </row>
    <row r="429" spans="1:67" ht="27" customHeight="1" x14ac:dyDescent="0.25">
      <c r="A429" s="61" t="s">
        <v>617</v>
      </c>
      <c r="B429" s="61" t="s">
        <v>620</v>
      </c>
      <c r="C429" s="35">
        <v>4301031212</v>
      </c>
      <c r="D429" s="452">
        <v>4607091389739</v>
      </c>
      <c r="E429" s="45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7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4"/>
      <c r="Q429" s="454"/>
      <c r="R429" s="454"/>
      <c r="S429" s="45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621</v>
      </c>
      <c r="B430" s="61" t="s">
        <v>622</v>
      </c>
      <c r="C430" s="35">
        <v>4301031363</v>
      </c>
      <c r="D430" s="452">
        <v>4607091389425</v>
      </c>
      <c r="E430" s="452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707" t="s">
        <v>623</v>
      </c>
      <c r="P430" s="454"/>
      <c r="Q430" s="454"/>
      <c r="R430" s="454"/>
      <c r="S430" s="45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624</v>
      </c>
      <c r="B431" s="61" t="s">
        <v>625</v>
      </c>
      <c r="C431" s="35">
        <v>4301031215</v>
      </c>
      <c r="D431" s="452">
        <v>4680115882911</v>
      </c>
      <c r="E431" s="452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7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4"/>
      <c r="Q431" s="454"/>
      <c r="R431" s="454"/>
      <c r="S431" s="45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626</v>
      </c>
      <c r="B432" s="61" t="s">
        <v>627</v>
      </c>
      <c r="C432" s="35">
        <v>4301031334</v>
      </c>
      <c r="D432" s="452">
        <v>4680115880771</v>
      </c>
      <c r="E432" s="452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709" t="s">
        <v>628</v>
      </c>
      <c r="P432" s="454"/>
      <c r="Q432" s="454"/>
      <c r="R432" s="454"/>
      <c r="S432" s="45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626</v>
      </c>
      <c r="B433" s="61" t="s">
        <v>629</v>
      </c>
      <c r="C433" s="35">
        <v>4301031167</v>
      </c>
      <c r="D433" s="452">
        <v>4680115880771</v>
      </c>
      <c r="E433" s="45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4"/>
      <c r="Q433" s="454"/>
      <c r="R433" s="454"/>
      <c r="S433" s="45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customHeight="1" x14ac:dyDescent="0.25">
      <c r="A434" s="61" t="s">
        <v>630</v>
      </c>
      <c r="B434" s="61" t="s">
        <v>631</v>
      </c>
      <c r="C434" s="35">
        <v>4301031327</v>
      </c>
      <c r="D434" s="452">
        <v>4607091389500</v>
      </c>
      <c r="E434" s="45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711" t="s">
        <v>632</v>
      </c>
      <c r="P434" s="454"/>
      <c r="Q434" s="454"/>
      <c r="R434" s="454"/>
      <c r="S434" s="45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customHeight="1" x14ac:dyDescent="0.25">
      <c r="A435" s="61" t="s">
        <v>630</v>
      </c>
      <c r="B435" s="61" t="s">
        <v>633</v>
      </c>
      <c r="C435" s="35">
        <v>4301031173</v>
      </c>
      <c r="D435" s="452">
        <v>4607091389500</v>
      </c>
      <c r="E435" s="45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54"/>
      <c r="Q435" s="454"/>
      <c r="R435" s="454"/>
      <c r="S435" s="45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x14ac:dyDescent="0.2">
      <c r="A436" s="460"/>
      <c r="B436" s="460"/>
      <c r="C436" s="460"/>
      <c r="D436" s="460"/>
      <c r="E436" s="460"/>
      <c r="F436" s="460"/>
      <c r="G436" s="460"/>
      <c r="H436" s="460"/>
      <c r="I436" s="460"/>
      <c r="J436" s="460"/>
      <c r="K436" s="460"/>
      <c r="L436" s="460"/>
      <c r="M436" s="460"/>
      <c r="N436" s="461"/>
      <c r="O436" s="457" t="s">
        <v>43</v>
      </c>
      <c r="P436" s="458"/>
      <c r="Q436" s="458"/>
      <c r="R436" s="458"/>
      <c r="S436" s="458"/>
      <c r="T436" s="458"/>
      <c r="U436" s="459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23.80952380952381</v>
      </c>
      <c r="X436" s="42">
        <f>IFERROR(X428/H428,"0")+IFERROR(X429/H429,"0")+IFERROR(X430/H430,"0")+IFERROR(X431/H431,"0")+IFERROR(X432/H432,"0")+IFERROR(X433/H433,"0")+IFERROR(X434/H434,"0")+IFERROR(X435/H435,"0")</f>
        <v>24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0.18071999999999999</v>
      </c>
      <c r="Z436" s="65"/>
      <c r="AA436" s="65"/>
    </row>
    <row r="437" spans="1:67" x14ac:dyDescent="0.2">
      <c r="A437" s="460"/>
      <c r="B437" s="460"/>
      <c r="C437" s="460"/>
      <c r="D437" s="460"/>
      <c r="E437" s="460"/>
      <c r="F437" s="460"/>
      <c r="G437" s="460"/>
      <c r="H437" s="460"/>
      <c r="I437" s="460"/>
      <c r="J437" s="460"/>
      <c r="K437" s="460"/>
      <c r="L437" s="460"/>
      <c r="M437" s="460"/>
      <c r="N437" s="461"/>
      <c r="O437" s="457" t="s">
        <v>43</v>
      </c>
      <c r="P437" s="458"/>
      <c r="Q437" s="458"/>
      <c r="R437" s="458"/>
      <c r="S437" s="458"/>
      <c r="T437" s="458"/>
      <c r="U437" s="459"/>
      <c r="V437" s="41" t="s">
        <v>0</v>
      </c>
      <c r="W437" s="42">
        <f>IFERROR(SUM(W428:W435),"0")</f>
        <v>100</v>
      </c>
      <c r="X437" s="42">
        <f>IFERROR(SUM(X428:X435),"0")</f>
        <v>100.80000000000001</v>
      </c>
      <c r="Y437" s="41"/>
      <c r="Z437" s="65"/>
      <c r="AA437" s="65"/>
    </row>
    <row r="438" spans="1:67" ht="14.25" customHeight="1" x14ac:dyDescent="0.25">
      <c r="A438" s="451" t="s">
        <v>104</v>
      </c>
      <c r="B438" s="451"/>
      <c r="C438" s="451"/>
      <c r="D438" s="451"/>
      <c r="E438" s="451"/>
      <c r="F438" s="451"/>
      <c r="G438" s="451"/>
      <c r="H438" s="451"/>
      <c r="I438" s="451"/>
      <c r="J438" s="451"/>
      <c r="K438" s="451"/>
      <c r="L438" s="451"/>
      <c r="M438" s="451"/>
      <c r="N438" s="451"/>
      <c r="O438" s="451"/>
      <c r="P438" s="451"/>
      <c r="Q438" s="451"/>
      <c r="R438" s="451"/>
      <c r="S438" s="451"/>
      <c r="T438" s="451"/>
      <c r="U438" s="451"/>
      <c r="V438" s="451"/>
      <c r="W438" s="451"/>
      <c r="X438" s="451"/>
      <c r="Y438" s="451"/>
      <c r="Z438" s="64"/>
      <c r="AA438" s="64"/>
    </row>
    <row r="439" spans="1:67" ht="27" customHeight="1" x14ac:dyDescent="0.25">
      <c r="A439" s="61" t="s">
        <v>634</v>
      </c>
      <c r="B439" s="61" t="s">
        <v>635</v>
      </c>
      <c r="C439" s="35">
        <v>4301032046</v>
      </c>
      <c r="D439" s="452">
        <v>4680115884359</v>
      </c>
      <c r="E439" s="45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7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4"/>
      <c r="Q439" s="454"/>
      <c r="R439" s="454"/>
      <c r="S439" s="45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customHeight="1" x14ac:dyDescent="0.25">
      <c r="A440" s="61" t="s">
        <v>636</v>
      </c>
      <c r="B440" s="61" t="s">
        <v>637</v>
      </c>
      <c r="C440" s="35">
        <v>4301040358</v>
      </c>
      <c r="D440" s="452">
        <v>4680115884571</v>
      </c>
      <c r="E440" s="45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7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4"/>
      <c r="Q440" s="454"/>
      <c r="R440" s="454"/>
      <c r="S440" s="45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x14ac:dyDescent="0.2">
      <c r="A441" s="460"/>
      <c r="B441" s="460"/>
      <c r="C441" s="460"/>
      <c r="D441" s="460"/>
      <c r="E441" s="460"/>
      <c r="F441" s="460"/>
      <c r="G441" s="460"/>
      <c r="H441" s="460"/>
      <c r="I441" s="460"/>
      <c r="J441" s="460"/>
      <c r="K441" s="460"/>
      <c r="L441" s="460"/>
      <c r="M441" s="460"/>
      <c r="N441" s="461"/>
      <c r="O441" s="457" t="s">
        <v>43</v>
      </c>
      <c r="P441" s="458"/>
      <c r="Q441" s="458"/>
      <c r="R441" s="458"/>
      <c r="S441" s="458"/>
      <c r="T441" s="458"/>
      <c r="U441" s="459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x14ac:dyDescent="0.2">
      <c r="A442" s="460"/>
      <c r="B442" s="460"/>
      <c r="C442" s="460"/>
      <c r="D442" s="460"/>
      <c r="E442" s="460"/>
      <c r="F442" s="460"/>
      <c r="G442" s="460"/>
      <c r="H442" s="460"/>
      <c r="I442" s="460"/>
      <c r="J442" s="460"/>
      <c r="K442" s="460"/>
      <c r="L442" s="460"/>
      <c r="M442" s="460"/>
      <c r="N442" s="461"/>
      <c r="O442" s="457" t="s">
        <v>43</v>
      </c>
      <c r="P442" s="458"/>
      <c r="Q442" s="458"/>
      <c r="R442" s="458"/>
      <c r="S442" s="458"/>
      <c r="T442" s="458"/>
      <c r="U442" s="459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customHeight="1" x14ac:dyDescent="0.25">
      <c r="A443" s="451" t="s">
        <v>113</v>
      </c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1"/>
      <c r="O443" s="451"/>
      <c r="P443" s="451"/>
      <c r="Q443" s="451"/>
      <c r="R443" s="451"/>
      <c r="S443" s="451"/>
      <c r="T443" s="451"/>
      <c r="U443" s="451"/>
      <c r="V443" s="451"/>
      <c r="W443" s="451"/>
      <c r="X443" s="451"/>
      <c r="Y443" s="451"/>
      <c r="Z443" s="64"/>
      <c r="AA443" s="64"/>
    </row>
    <row r="444" spans="1:67" ht="27" customHeight="1" x14ac:dyDescent="0.25">
      <c r="A444" s="61" t="s">
        <v>638</v>
      </c>
      <c r="B444" s="61" t="s">
        <v>639</v>
      </c>
      <c r="C444" s="35">
        <v>4301170010</v>
      </c>
      <c r="D444" s="452">
        <v>4680115884090</v>
      </c>
      <c r="E444" s="45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7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4"/>
      <c r="Q444" s="454"/>
      <c r="R444" s="454"/>
      <c r="S444" s="45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0"/>
      <c r="B445" s="460"/>
      <c r="C445" s="460"/>
      <c r="D445" s="460"/>
      <c r="E445" s="460"/>
      <c r="F445" s="460"/>
      <c r="G445" s="460"/>
      <c r="H445" s="460"/>
      <c r="I445" s="460"/>
      <c r="J445" s="460"/>
      <c r="K445" s="460"/>
      <c r="L445" s="460"/>
      <c r="M445" s="460"/>
      <c r="N445" s="461"/>
      <c r="O445" s="457" t="s">
        <v>43</v>
      </c>
      <c r="P445" s="458"/>
      <c r="Q445" s="458"/>
      <c r="R445" s="458"/>
      <c r="S445" s="458"/>
      <c r="T445" s="458"/>
      <c r="U445" s="459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x14ac:dyDescent="0.2">
      <c r="A446" s="460"/>
      <c r="B446" s="460"/>
      <c r="C446" s="460"/>
      <c r="D446" s="460"/>
      <c r="E446" s="460"/>
      <c r="F446" s="460"/>
      <c r="G446" s="460"/>
      <c r="H446" s="460"/>
      <c r="I446" s="460"/>
      <c r="J446" s="460"/>
      <c r="K446" s="460"/>
      <c r="L446" s="460"/>
      <c r="M446" s="460"/>
      <c r="N446" s="461"/>
      <c r="O446" s="457" t="s">
        <v>43</v>
      </c>
      <c r="P446" s="458"/>
      <c r="Q446" s="458"/>
      <c r="R446" s="458"/>
      <c r="S446" s="458"/>
      <c r="T446" s="458"/>
      <c r="U446" s="459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customHeight="1" x14ac:dyDescent="0.25">
      <c r="A447" s="451" t="s">
        <v>640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51"/>
      <c r="Z447" s="64"/>
      <c r="AA447" s="64"/>
    </row>
    <row r="448" spans="1:67" ht="27" customHeight="1" x14ac:dyDescent="0.25">
      <c r="A448" s="61" t="s">
        <v>641</v>
      </c>
      <c r="B448" s="61" t="s">
        <v>642</v>
      </c>
      <c r="C448" s="35">
        <v>4301040357</v>
      </c>
      <c r="D448" s="452">
        <v>4680115884564</v>
      </c>
      <c r="E448" s="45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7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4"/>
      <c r="Q448" s="454"/>
      <c r="R448" s="454"/>
      <c r="S448" s="45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0"/>
      <c r="B449" s="460"/>
      <c r="C449" s="460"/>
      <c r="D449" s="460"/>
      <c r="E449" s="460"/>
      <c r="F449" s="460"/>
      <c r="G449" s="460"/>
      <c r="H449" s="460"/>
      <c r="I449" s="460"/>
      <c r="J449" s="460"/>
      <c r="K449" s="460"/>
      <c r="L449" s="460"/>
      <c r="M449" s="460"/>
      <c r="N449" s="461"/>
      <c r="O449" s="457" t="s">
        <v>43</v>
      </c>
      <c r="P449" s="458"/>
      <c r="Q449" s="458"/>
      <c r="R449" s="458"/>
      <c r="S449" s="458"/>
      <c r="T449" s="458"/>
      <c r="U449" s="459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0"/>
      <c r="B450" s="460"/>
      <c r="C450" s="460"/>
      <c r="D450" s="460"/>
      <c r="E450" s="460"/>
      <c r="F450" s="460"/>
      <c r="G450" s="460"/>
      <c r="H450" s="460"/>
      <c r="I450" s="460"/>
      <c r="J450" s="460"/>
      <c r="K450" s="460"/>
      <c r="L450" s="460"/>
      <c r="M450" s="460"/>
      <c r="N450" s="461"/>
      <c r="O450" s="457" t="s">
        <v>43</v>
      </c>
      <c r="P450" s="458"/>
      <c r="Q450" s="458"/>
      <c r="R450" s="458"/>
      <c r="S450" s="458"/>
      <c r="T450" s="458"/>
      <c r="U450" s="459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customHeight="1" x14ac:dyDescent="0.25">
      <c r="A451" s="450" t="s">
        <v>643</v>
      </c>
      <c r="B451" s="450"/>
      <c r="C451" s="450"/>
      <c r="D451" s="450"/>
      <c r="E451" s="450"/>
      <c r="F451" s="450"/>
      <c r="G451" s="450"/>
      <c r="H451" s="450"/>
      <c r="I451" s="450"/>
      <c r="J451" s="450"/>
      <c r="K451" s="450"/>
      <c r="L451" s="450"/>
      <c r="M451" s="450"/>
      <c r="N451" s="450"/>
      <c r="O451" s="450"/>
      <c r="P451" s="450"/>
      <c r="Q451" s="450"/>
      <c r="R451" s="450"/>
      <c r="S451" s="450"/>
      <c r="T451" s="450"/>
      <c r="U451" s="450"/>
      <c r="V451" s="450"/>
      <c r="W451" s="450"/>
      <c r="X451" s="450"/>
      <c r="Y451" s="450"/>
      <c r="Z451" s="63"/>
      <c r="AA451" s="63"/>
    </row>
    <row r="452" spans="1:67" ht="14.25" customHeight="1" x14ac:dyDescent="0.25">
      <c r="A452" s="451" t="s">
        <v>77</v>
      </c>
      <c r="B452" s="451"/>
      <c r="C452" s="451"/>
      <c r="D452" s="451"/>
      <c r="E452" s="451"/>
      <c r="F452" s="451"/>
      <c r="G452" s="451"/>
      <c r="H452" s="451"/>
      <c r="I452" s="451"/>
      <c r="J452" s="451"/>
      <c r="K452" s="451"/>
      <c r="L452" s="451"/>
      <c r="M452" s="451"/>
      <c r="N452" s="451"/>
      <c r="O452" s="451"/>
      <c r="P452" s="451"/>
      <c r="Q452" s="451"/>
      <c r="R452" s="451"/>
      <c r="S452" s="451"/>
      <c r="T452" s="451"/>
      <c r="U452" s="451"/>
      <c r="V452" s="451"/>
      <c r="W452" s="451"/>
      <c r="X452" s="451"/>
      <c r="Y452" s="451"/>
      <c r="Z452" s="64"/>
      <c r="AA452" s="64"/>
    </row>
    <row r="453" spans="1:67" ht="27" customHeight="1" x14ac:dyDescent="0.25">
      <c r="A453" s="61" t="s">
        <v>644</v>
      </c>
      <c r="B453" s="61" t="s">
        <v>645</v>
      </c>
      <c r="C453" s="35">
        <v>4301031294</v>
      </c>
      <c r="D453" s="452">
        <v>4680115885189</v>
      </c>
      <c r="E453" s="452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4"/>
      <c r="Q453" s="454"/>
      <c r="R453" s="454"/>
      <c r="S453" s="455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customHeight="1" x14ac:dyDescent="0.25">
      <c r="A454" s="61" t="s">
        <v>646</v>
      </c>
      <c r="B454" s="61" t="s">
        <v>647</v>
      </c>
      <c r="C454" s="35">
        <v>4301031293</v>
      </c>
      <c r="D454" s="452">
        <v>4680115885172</v>
      </c>
      <c r="E454" s="452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4"/>
      <c r="Q454" s="454"/>
      <c r="R454" s="454"/>
      <c r="S454" s="455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customHeight="1" x14ac:dyDescent="0.25">
      <c r="A455" s="61" t="s">
        <v>648</v>
      </c>
      <c r="B455" s="61" t="s">
        <v>649</v>
      </c>
      <c r="C455" s="35">
        <v>4301031291</v>
      </c>
      <c r="D455" s="452">
        <v>4680115885110</v>
      </c>
      <c r="E455" s="452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4"/>
      <c r="Q455" s="454"/>
      <c r="R455" s="454"/>
      <c r="S455" s="455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1"/>
      <c r="O456" s="457" t="s">
        <v>43</v>
      </c>
      <c r="P456" s="458"/>
      <c r="Q456" s="458"/>
      <c r="R456" s="458"/>
      <c r="S456" s="458"/>
      <c r="T456" s="458"/>
      <c r="U456" s="459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1"/>
      <c r="O457" s="457" t="s">
        <v>43</v>
      </c>
      <c r="P457" s="458"/>
      <c r="Q457" s="458"/>
      <c r="R457" s="458"/>
      <c r="S457" s="458"/>
      <c r="T457" s="458"/>
      <c r="U457" s="459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customHeight="1" x14ac:dyDescent="0.25">
      <c r="A458" s="450" t="s">
        <v>650</v>
      </c>
      <c r="B458" s="450"/>
      <c r="C458" s="450"/>
      <c r="D458" s="450"/>
      <c r="E458" s="450"/>
      <c r="F458" s="450"/>
      <c r="G458" s="450"/>
      <c r="H458" s="450"/>
      <c r="I458" s="450"/>
      <c r="J458" s="450"/>
      <c r="K458" s="450"/>
      <c r="L458" s="450"/>
      <c r="M458" s="450"/>
      <c r="N458" s="450"/>
      <c r="O458" s="450"/>
      <c r="P458" s="450"/>
      <c r="Q458" s="450"/>
      <c r="R458" s="450"/>
      <c r="S458" s="450"/>
      <c r="T458" s="450"/>
      <c r="U458" s="450"/>
      <c r="V458" s="450"/>
      <c r="W458" s="450"/>
      <c r="X458" s="450"/>
      <c r="Y458" s="450"/>
      <c r="Z458" s="63"/>
      <c r="AA458" s="63"/>
    </row>
    <row r="459" spans="1:67" ht="14.25" customHeight="1" x14ac:dyDescent="0.25">
      <c r="A459" s="451" t="s">
        <v>77</v>
      </c>
      <c r="B459" s="451"/>
      <c r="C459" s="451"/>
      <c r="D459" s="451"/>
      <c r="E459" s="451"/>
      <c r="F459" s="451"/>
      <c r="G459" s="451"/>
      <c r="H459" s="451"/>
      <c r="I459" s="451"/>
      <c r="J459" s="451"/>
      <c r="K459" s="451"/>
      <c r="L459" s="451"/>
      <c r="M459" s="451"/>
      <c r="N459" s="451"/>
      <c r="O459" s="451"/>
      <c r="P459" s="451"/>
      <c r="Q459" s="451"/>
      <c r="R459" s="451"/>
      <c r="S459" s="451"/>
      <c r="T459" s="451"/>
      <c r="U459" s="451"/>
      <c r="V459" s="451"/>
      <c r="W459" s="451"/>
      <c r="X459" s="451"/>
      <c r="Y459" s="451"/>
      <c r="Z459" s="64"/>
      <c r="AA459" s="64"/>
    </row>
    <row r="460" spans="1:67" ht="27" customHeight="1" x14ac:dyDescent="0.25">
      <c r="A460" s="61" t="s">
        <v>651</v>
      </c>
      <c r="B460" s="61" t="s">
        <v>652</v>
      </c>
      <c r="C460" s="35">
        <v>4301031365</v>
      </c>
      <c r="D460" s="452">
        <v>4680115885738</v>
      </c>
      <c r="E460" s="452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720" t="s">
        <v>653</v>
      </c>
      <c r="P460" s="454"/>
      <c r="Q460" s="454"/>
      <c r="R460" s="454"/>
      <c r="S460" s="455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customHeight="1" x14ac:dyDescent="0.25">
      <c r="A461" s="61" t="s">
        <v>654</v>
      </c>
      <c r="B461" s="61" t="s">
        <v>655</v>
      </c>
      <c r="C461" s="35">
        <v>4301031261</v>
      </c>
      <c r="D461" s="452">
        <v>4680115885103</v>
      </c>
      <c r="E461" s="452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54"/>
      <c r="Q461" s="454"/>
      <c r="R461" s="454"/>
      <c r="S461" s="45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1"/>
      <c r="O462" s="457" t="s">
        <v>43</v>
      </c>
      <c r="P462" s="458"/>
      <c r="Q462" s="458"/>
      <c r="R462" s="458"/>
      <c r="S462" s="458"/>
      <c r="T462" s="458"/>
      <c r="U462" s="459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1"/>
      <c r="O463" s="457" t="s">
        <v>43</v>
      </c>
      <c r="P463" s="458"/>
      <c r="Q463" s="458"/>
      <c r="R463" s="458"/>
      <c r="S463" s="458"/>
      <c r="T463" s="458"/>
      <c r="U463" s="459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customHeight="1" x14ac:dyDescent="0.25">
      <c r="A464" s="451" t="s">
        <v>228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64"/>
      <c r="AA464" s="64"/>
    </row>
    <row r="465" spans="1:67" ht="27" customHeight="1" x14ac:dyDescent="0.25">
      <c r="A465" s="61" t="s">
        <v>656</v>
      </c>
      <c r="B465" s="61" t="s">
        <v>657</v>
      </c>
      <c r="C465" s="35">
        <v>4301060412</v>
      </c>
      <c r="D465" s="452">
        <v>4680115885509</v>
      </c>
      <c r="E465" s="452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722" t="s">
        <v>658</v>
      </c>
      <c r="P465" s="454"/>
      <c r="Q465" s="454"/>
      <c r="R465" s="454"/>
      <c r="S465" s="455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0"/>
      <c r="B466" s="460"/>
      <c r="C466" s="460"/>
      <c r="D466" s="460"/>
      <c r="E466" s="460"/>
      <c r="F466" s="460"/>
      <c r="G466" s="460"/>
      <c r="H466" s="460"/>
      <c r="I466" s="460"/>
      <c r="J466" s="460"/>
      <c r="K466" s="460"/>
      <c r="L466" s="460"/>
      <c r="M466" s="460"/>
      <c r="N466" s="461"/>
      <c r="O466" s="457" t="s">
        <v>43</v>
      </c>
      <c r="P466" s="458"/>
      <c r="Q466" s="458"/>
      <c r="R466" s="458"/>
      <c r="S466" s="458"/>
      <c r="T466" s="458"/>
      <c r="U466" s="459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1"/>
      <c r="O467" s="457" t="s">
        <v>43</v>
      </c>
      <c r="P467" s="458"/>
      <c r="Q467" s="458"/>
      <c r="R467" s="458"/>
      <c r="S467" s="458"/>
      <c r="T467" s="458"/>
      <c r="U467" s="459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customHeight="1" x14ac:dyDescent="0.2">
      <c r="A468" s="449" t="s">
        <v>659</v>
      </c>
      <c r="B468" s="449"/>
      <c r="C468" s="449"/>
      <c r="D468" s="449"/>
      <c r="E468" s="449"/>
      <c r="F468" s="449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/>
      <c r="Q468" s="449"/>
      <c r="R468" s="449"/>
      <c r="S468" s="449"/>
      <c r="T468" s="449"/>
      <c r="U468" s="449"/>
      <c r="V468" s="449"/>
      <c r="W468" s="449"/>
      <c r="X468" s="449"/>
      <c r="Y468" s="449"/>
      <c r="Z468" s="53"/>
      <c r="AA468" s="53"/>
    </row>
    <row r="469" spans="1:67" ht="16.5" customHeight="1" x14ac:dyDescent="0.25">
      <c r="A469" s="450" t="s">
        <v>659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63"/>
      <c r="AA469" s="63"/>
    </row>
    <row r="470" spans="1:67" ht="14.25" customHeight="1" x14ac:dyDescent="0.25">
      <c r="A470" s="451" t="s">
        <v>126</v>
      </c>
      <c r="B470" s="451"/>
      <c r="C470" s="451"/>
      <c r="D470" s="451"/>
      <c r="E470" s="451"/>
      <c r="F470" s="451"/>
      <c r="G470" s="451"/>
      <c r="H470" s="451"/>
      <c r="I470" s="451"/>
      <c r="J470" s="451"/>
      <c r="K470" s="451"/>
      <c r="L470" s="451"/>
      <c r="M470" s="451"/>
      <c r="N470" s="451"/>
      <c r="O470" s="451"/>
      <c r="P470" s="451"/>
      <c r="Q470" s="451"/>
      <c r="R470" s="451"/>
      <c r="S470" s="451"/>
      <c r="T470" s="451"/>
      <c r="U470" s="451"/>
      <c r="V470" s="451"/>
      <c r="W470" s="451"/>
      <c r="X470" s="451"/>
      <c r="Y470" s="451"/>
      <c r="Z470" s="64"/>
      <c r="AA470" s="64"/>
    </row>
    <row r="471" spans="1:67" ht="27" customHeight="1" x14ac:dyDescent="0.25">
      <c r="A471" s="61" t="s">
        <v>660</v>
      </c>
      <c r="B471" s="61" t="s">
        <v>661</v>
      </c>
      <c r="C471" s="35">
        <v>4301011795</v>
      </c>
      <c r="D471" s="452">
        <v>4607091389067</v>
      </c>
      <c r="E471" s="45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7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54"/>
      <c r="Q471" s="454"/>
      <c r="R471" s="454"/>
      <c r="S471" s="455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452">
        <v>4607091383522</v>
      </c>
      <c r="E472" s="452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72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4"/>
      <c r="Q472" s="454"/>
      <c r="R472" s="454"/>
      <c r="S472" s="455"/>
      <c r="T472" s="38" t="s">
        <v>48</v>
      </c>
      <c r="U472" s="38" t="s">
        <v>48</v>
      </c>
      <c r="V472" s="39" t="s">
        <v>0</v>
      </c>
      <c r="W472" s="57">
        <v>305</v>
      </c>
      <c r="X472" s="54">
        <f t="shared" si="82"/>
        <v>306.24</v>
      </c>
      <c r="Y472" s="40">
        <f t="shared" si="83"/>
        <v>0.69367999999999996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325.7954545454545</v>
      </c>
      <c r="BM472" s="77">
        <f t="shared" si="85"/>
        <v>327.12</v>
      </c>
      <c r="BN472" s="77">
        <f t="shared" si="86"/>
        <v>0.55543414918414924</v>
      </c>
      <c r="BO472" s="77">
        <f t="shared" si="87"/>
        <v>0.55769230769230771</v>
      </c>
    </row>
    <row r="473" spans="1:67" ht="27" customHeight="1" x14ac:dyDescent="0.25">
      <c r="A473" s="61" t="s">
        <v>664</v>
      </c>
      <c r="B473" s="61" t="s">
        <v>665</v>
      </c>
      <c r="C473" s="35">
        <v>4301011376</v>
      </c>
      <c r="D473" s="452">
        <v>4680115885226</v>
      </c>
      <c r="E473" s="452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4"/>
      <c r="Q473" s="454"/>
      <c r="R473" s="454"/>
      <c r="S473" s="45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customHeight="1" x14ac:dyDescent="0.25">
      <c r="A474" s="61" t="s">
        <v>666</v>
      </c>
      <c r="B474" s="61" t="s">
        <v>667</v>
      </c>
      <c r="C474" s="35">
        <v>4301011961</v>
      </c>
      <c r="D474" s="452">
        <v>4680115885271</v>
      </c>
      <c r="E474" s="45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726" t="s">
        <v>668</v>
      </c>
      <c r="P474" s="454"/>
      <c r="Q474" s="454"/>
      <c r="R474" s="454"/>
      <c r="S474" s="45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customHeight="1" x14ac:dyDescent="0.25">
      <c r="A475" s="61" t="s">
        <v>669</v>
      </c>
      <c r="B475" s="61" t="s">
        <v>670</v>
      </c>
      <c r="C475" s="35">
        <v>4301011774</v>
      </c>
      <c r="D475" s="452">
        <v>4680115884502</v>
      </c>
      <c r="E475" s="45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54"/>
      <c r="Q475" s="454"/>
      <c r="R475" s="454"/>
      <c r="S475" s="45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customHeight="1" x14ac:dyDescent="0.25">
      <c r="A476" s="61" t="s">
        <v>671</v>
      </c>
      <c r="B476" s="61" t="s">
        <v>672</v>
      </c>
      <c r="C476" s="35">
        <v>4301011771</v>
      </c>
      <c r="D476" s="452">
        <v>4607091389104</v>
      </c>
      <c r="E476" s="45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54"/>
      <c r="Q476" s="454"/>
      <c r="R476" s="454"/>
      <c r="S476" s="455"/>
      <c r="T476" s="38" t="s">
        <v>48</v>
      </c>
      <c r="U476" s="38" t="s">
        <v>48</v>
      </c>
      <c r="V476" s="39" t="s">
        <v>0</v>
      </c>
      <c r="W476" s="57">
        <v>110</v>
      </c>
      <c r="X476" s="54">
        <f t="shared" si="82"/>
        <v>110.88000000000001</v>
      </c>
      <c r="Y476" s="40">
        <f t="shared" si="83"/>
        <v>0.25115999999999999</v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117.49999999999999</v>
      </c>
      <c r="BM476" s="77">
        <f t="shared" si="85"/>
        <v>118.44</v>
      </c>
      <c r="BN476" s="77">
        <f t="shared" si="86"/>
        <v>0.20032051282051283</v>
      </c>
      <c r="BO476" s="77">
        <f t="shared" si="87"/>
        <v>0.20192307692307693</v>
      </c>
    </row>
    <row r="477" spans="1:67" ht="16.5" customHeight="1" x14ac:dyDescent="0.25">
      <c r="A477" s="61" t="s">
        <v>673</v>
      </c>
      <c r="B477" s="61" t="s">
        <v>674</v>
      </c>
      <c r="C477" s="35">
        <v>4301011799</v>
      </c>
      <c r="D477" s="452">
        <v>4680115884519</v>
      </c>
      <c r="E477" s="45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54"/>
      <c r="Q477" s="454"/>
      <c r="R477" s="454"/>
      <c r="S477" s="45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customHeight="1" x14ac:dyDescent="0.25">
      <c r="A478" s="61" t="s">
        <v>675</v>
      </c>
      <c r="B478" s="61" t="s">
        <v>676</v>
      </c>
      <c r="C478" s="35">
        <v>4301011778</v>
      </c>
      <c r="D478" s="452">
        <v>4680115880603</v>
      </c>
      <c r="E478" s="452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54"/>
      <c r="Q478" s="454"/>
      <c r="R478" s="454"/>
      <c r="S478" s="45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customHeight="1" x14ac:dyDescent="0.25">
      <c r="A479" s="61" t="s">
        <v>677</v>
      </c>
      <c r="B479" s="61" t="s">
        <v>678</v>
      </c>
      <c r="C479" s="35">
        <v>4301011959</v>
      </c>
      <c r="D479" s="452">
        <v>4680115882782</v>
      </c>
      <c r="E479" s="45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31" t="s">
        <v>679</v>
      </c>
      <c r="P479" s="454"/>
      <c r="Q479" s="454"/>
      <c r="R479" s="454"/>
      <c r="S479" s="455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customHeight="1" x14ac:dyDescent="0.25">
      <c r="A480" s="61" t="s">
        <v>680</v>
      </c>
      <c r="B480" s="61" t="s">
        <v>681</v>
      </c>
      <c r="C480" s="35">
        <v>4301011190</v>
      </c>
      <c r="D480" s="452">
        <v>4607091389098</v>
      </c>
      <c r="E480" s="452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7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4"/>
      <c r="Q480" s="454"/>
      <c r="R480" s="454"/>
      <c r="S480" s="455"/>
      <c r="T480" s="38" t="s">
        <v>48</v>
      </c>
      <c r="U480" s="38" t="s">
        <v>48</v>
      </c>
      <c r="V480" s="39" t="s">
        <v>0</v>
      </c>
      <c r="W480" s="57">
        <v>4</v>
      </c>
      <c r="X480" s="54">
        <f t="shared" si="82"/>
        <v>4.8</v>
      </c>
      <c r="Y480" s="40">
        <f>IFERROR(IF(X480=0,"",ROUNDUP(X480/H480,0)*0.00753),"")</f>
        <v>1.506E-2</v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4.3333333333333339</v>
      </c>
      <c r="BM480" s="77">
        <f t="shared" si="85"/>
        <v>5.2</v>
      </c>
      <c r="BN480" s="77">
        <f t="shared" si="86"/>
        <v>1.0683760683760684E-2</v>
      </c>
      <c r="BO480" s="77">
        <f t="shared" si="87"/>
        <v>1.282051282051282E-2</v>
      </c>
    </row>
    <row r="481" spans="1:67" ht="27" customHeight="1" x14ac:dyDescent="0.25">
      <c r="A481" s="61" t="s">
        <v>682</v>
      </c>
      <c r="B481" s="61" t="s">
        <v>683</v>
      </c>
      <c r="C481" s="35">
        <v>4301011784</v>
      </c>
      <c r="D481" s="452">
        <v>4607091389982</v>
      </c>
      <c r="E481" s="452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4"/>
      <c r="Q481" s="454"/>
      <c r="R481" s="454"/>
      <c r="S481" s="455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1"/>
      <c r="O482" s="457" t="s">
        <v>43</v>
      </c>
      <c r="P482" s="458"/>
      <c r="Q482" s="458"/>
      <c r="R482" s="458"/>
      <c r="S482" s="458"/>
      <c r="T482" s="458"/>
      <c r="U482" s="459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80.265151515151516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81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0.95989999999999986</v>
      </c>
      <c r="Z482" s="65"/>
      <c r="AA482" s="65"/>
    </row>
    <row r="483" spans="1:67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1"/>
      <c r="O483" s="457" t="s">
        <v>43</v>
      </c>
      <c r="P483" s="458"/>
      <c r="Q483" s="458"/>
      <c r="R483" s="458"/>
      <c r="S483" s="458"/>
      <c r="T483" s="458"/>
      <c r="U483" s="459"/>
      <c r="V483" s="41" t="s">
        <v>0</v>
      </c>
      <c r="W483" s="42">
        <f>IFERROR(SUM(W471:W481),"0")</f>
        <v>419</v>
      </c>
      <c r="X483" s="42">
        <f>IFERROR(SUM(X471:X481),"0")</f>
        <v>421.92</v>
      </c>
      <c r="Y483" s="41"/>
      <c r="Z483" s="65"/>
      <c r="AA483" s="65"/>
    </row>
    <row r="484" spans="1:67" ht="14.25" customHeight="1" x14ac:dyDescent="0.25">
      <c r="A484" s="451" t="s">
        <v>118</v>
      </c>
      <c r="B484" s="451"/>
      <c r="C484" s="451"/>
      <c r="D484" s="451"/>
      <c r="E484" s="451"/>
      <c r="F484" s="451"/>
      <c r="G484" s="451"/>
      <c r="H484" s="451"/>
      <c r="I484" s="451"/>
      <c r="J484" s="451"/>
      <c r="K484" s="451"/>
      <c r="L484" s="451"/>
      <c r="M484" s="451"/>
      <c r="N484" s="451"/>
      <c r="O484" s="451"/>
      <c r="P484" s="451"/>
      <c r="Q484" s="451"/>
      <c r="R484" s="451"/>
      <c r="S484" s="451"/>
      <c r="T484" s="451"/>
      <c r="U484" s="451"/>
      <c r="V484" s="451"/>
      <c r="W484" s="451"/>
      <c r="X484" s="451"/>
      <c r="Y484" s="451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452">
        <v>4607091388930</v>
      </c>
      <c r="E485" s="452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4"/>
      <c r="Q485" s="454"/>
      <c r="R485" s="454"/>
      <c r="S485" s="455"/>
      <c r="T485" s="38" t="s">
        <v>48</v>
      </c>
      <c r="U485" s="38" t="s">
        <v>48</v>
      </c>
      <c r="V485" s="39" t="s">
        <v>0</v>
      </c>
      <c r="W485" s="57">
        <v>210</v>
      </c>
      <c r="X485" s="54">
        <f>IFERROR(IF(W485="",0,CEILING((W485/$H485),1)*$H485),"")</f>
        <v>211.20000000000002</v>
      </c>
      <c r="Y485" s="40">
        <f>IFERROR(IF(X485=0,"",ROUNDUP(X485/H485,0)*0.01196),"")</f>
        <v>0.47839999999999999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224.31818181818178</v>
      </c>
      <c r="BM485" s="77">
        <f>IFERROR(X485*I485/H485,"0")</f>
        <v>225.60000000000002</v>
      </c>
      <c r="BN485" s="77">
        <f>IFERROR(1/J485*(W485/H485),"0")</f>
        <v>0.38243006993006995</v>
      </c>
      <c r="BO485" s="77">
        <f>IFERROR(1/J485*(X485/H485),"0")</f>
        <v>0.38461538461538464</v>
      </c>
    </row>
    <row r="486" spans="1:67" ht="16.5" customHeight="1" x14ac:dyDescent="0.25">
      <c r="A486" s="61" t="s">
        <v>686</v>
      </c>
      <c r="B486" s="61" t="s">
        <v>687</v>
      </c>
      <c r="C486" s="35">
        <v>4301020206</v>
      </c>
      <c r="D486" s="452">
        <v>4680115880054</v>
      </c>
      <c r="E486" s="452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4"/>
      <c r="Q486" s="454"/>
      <c r="R486" s="454"/>
      <c r="S486" s="455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1"/>
      <c r="O487" s="457" t="s">
        <v>43</v>
      </c>
      <c r="P487" s="458"/>
      <c r="Q487" s="458"/>
      <c r="R487" s="458"/>
      <c r="S487" s="458"/>
      <c r="T487" s="458"/>
      <c r="U487" s="459"/>
      <c r="V487" s="41" t="s">
        <v>42</v>
      </c>
      <c r="W487" s="42">
        <f>IFERROR(W485/H485,"0")+IFERROR(W486/H486,"0")</f>
        <v>39.772727272727273</v>
      </c>
      <c r="X487" s="42">
        <f>IFERROR(X485/H485,"0")+IFERROR(X486/H486,"0")</f>
        <v>40</v>
      </c>
      <c r="Y487" s="42">
        <f>IFERROR(IF(Y485="",0,Y485),"0")+IFERROR(IF(Y486="",0,Y486),"0")</f>
        <v>0.47839999999999999</v>
      </c>
      <c r="Z487" s="65"/>
      <c r="AA487" s="65"/>
    </row>
    <row r="488" spans="1:67" x14ac:dyDescent="0.2">
      <c r="A488" s="460"/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0"/>
      <c r="M488" s="460"/>
      <c r="N488" s="461"/>
      <c r="O488" s="457" t="s">
        <v>43</v>
      </c>
      <c r="P488" s="458"/>
      <c r="Q488" s="458"/>
      <c r="R488" s="458"/>
      <c r="S488" s="458"/>
      <c r="T488" s="458"/>
      <c r="U488" s="459"/>
      <c r="V488" s="41" t="s">
        <v>0</v>
      </c>
      <c r="W488" s="42">
        <f>IFERROR(SUM(W485:W486),"0")</f>
        <v>210</v>
      </c>
      <c r="X488" s="42">
        <f>IFERROR(SUM(X485:X486),"0")</f>
        <v>211.20000000000002</v>
      </c>
      <c r="Y488" s="41"/>
      <c r="Z488" s="65"/>
      <c r="AA488" s="65"/>
    </row>
    <row r="489" spans="1:67" ht="14.25" customHeight="1" x14ac:dyDescent="0.25">
      <c r="A489" s="451" t="s">
        <v>77</v>
      </c>
      <c r="B489" s="451"/>
      <c r="C489" s="451"/>
      <c r="D489" s="451"/>
      <c r="E489" s="451"/>
      <c r="F489" s="451"/>
      <c r="G489" s="451"/>
      <c r="H489" s="451"/>
      <c r="I489" s="451"/>
      <c r="J489" s="451"/>
      <c r="K489" s="451"/>
      <c r="L489" s="451"/>
      <c r="M489" s="451"/>
      <c r="N489" s="451"/>
      <c r="O489" s="451"/>
      <c r="P489" s="451"/>
      <c r="Q489" s="451"/>
      <c r="R489" s="451"/>
      <c r="S489" s="451"/>
      <c r="T489" s="451"/>
      <c r="U489" s="451"/>
      <c r="V489" s="451"/>
      <c r="W489" s="451"/>
      <c r="X489" s="451"/>
      <c r="Y489" s="451"/>
      <c r="Z489" s="64"/>
      <c r="AA489" s="64"/>
    </row>
    <row r="490" spans="1:67" ht="27" customHeight="1" x14ac:dyDescent="0.25">
      <c r="A490" s="61" t="s">
        <v>688</v>
      </c>
      <c r="B490" s="61" t="s">
        <v>689</v>
      </c>
      <c r="C490" s="35">
        <v>4301031252</v>
      </c>
      <c r="D490" s="452">
        <v>4680115883116</v>
      </c>
      <c r="E490" s="452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4"/>
      <c r="Q490" s="454"/>
      <c r="R490" s="454"/>
      <c r="S490" s="455"/>
      <c r="T490" s="38" t="s">
        <v>48</v>
      </c>
      <c r="U490" s="38" t="s">
        <v>48</v>
      </c>
      <c r="V490" s="39" t="s">
        <v>0</v>
      </c>
      <c r="W490" s="57">
        <v>65</v>
      </c>
      <c r="X490" s="54">
        <f t="shared" ref="X490:X495" si="88">IFERROR(IF(W490="",0,CEILING((W490/$H490),1)*$H490),"")</f>
        <v>68.64</v>
      </c>
      <c r="Y490" s="40">
        <f>IFERROR(IF(X490=0,"",ROUNDUP(X490/H490,0)*0.01196),"")</f>
        <v>0.15548000000000001</v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69.431818181818173</v>
      </c>
      <c r="BM490" s="77">
        <f t="shared" ref="BM490:BM495" si="90">IFERROR(X490*I490/H490,"0")</f>
        <v>73.319999999999993</v>
      </c>
      <c r="BN490" s="77">
        <f t="shared" ref="BN490:BN495" si="91">IFERROR(1/J490*(W490/H490),"0")</f>
        <v>0.11837121212121213</v>
      </c>
      <c r="BO490" s="77">
        <f t="shared" ref="BO490:BO495" si="92">IFERROR(1/J490*(X490/H490),"0")</f>
        <v>0.125</v>
      </c>
    </row>
    <row r="491" spans="1:67" ht="27" customHeight="1" x14ac:dyDescent="0.25">
      <c r="A491" s="61" t="s">
        <v>690</v>
      </c>
      <c r="B491" s="61" t="s">
        <v>691</v>
      </c>
      <c r="C491" s="35">
        <v>4301031248</v>
      </c>
      <c r="D491" s="452">
        <v>4680115883093</v>
      </c>
      <c r="E491" s="452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4"/>
      <c r="Q491" s="454"/>
      <c r="R491" s="454"/>
      <c r="S491" s="455"/>
      <c r="T491" s="38" t="s">
        <v>48</v>
      </c>
      <c r="U491" s="38" t="s">
        <v>48</v>
      </c>
      <c r="V491" s="39" t="s">
        <v>0</v>
      </c>
      <c r="W491" s="57">
        <v>110</v>
      </c>
      <c r="X491" s="54">
        <f t="shared" si="88"/>
        <v>110.88000000000001</v>
      </c>
      <c r="Y491" s="40">
        <f>IFERROR(IF(X491=0,"",ROUNDUP(X491/H491,0)*0.01196),"")</f>
        <v>0.25115999999999999</v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117.49999999999999</v>
      </c>
      <c r="BM491" s="77">
        <f t="shared" si="90"/>
        <v>118.44</v>
      </c>
      <c r="BN491" s="77">
        <f t="shared" si="91"/>
        <v>0.20032051282051283</v>
      </c>
      <c r="BO491" s="77">
        <f t="shared" si="92"/>
        <v>0.20192307692307693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452">
        <v>4680115883109</v>
      </c>
      <c r="E492" s="452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4"/>
      <c r="Q492" s="454"/>
      <c r="R492" s="454"/>
      <c r="S492" s="455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customHeight="1" x14ac:dyDescent="0.25">
      <c r="A493" s="61" t="s">
        <v>694</v>
      </c>
      <c r="B493" s="61" t="s">
        <v>695</v>
      </c>
      <c r="C493" s="35">
        <v>4301031249</v>
      </c>
      <c r="D493" s="452">
        <v>4680115882072</v>
      </c>
      <c r="E493" s="452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4"/>
      <c r="Q493" s="454"/>
      <c r="R493" s="454"/>
      <c r="S493" s="45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customHeight="1" x14ac:dyDescent="0.25">
      <c r="A494" s="61" t="s">
        <v>696</v>
      </c>
      <c r="B494" s="61" t="s">
        <v>697</v>
      </c>
      <c r="C494" s="35">
        <v>4301031251</v>
      </c>
      <c r="D494" s="452">
        <v>4680115882102</v>
      </c>
      <c r="E494" s="452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4"/>
      <c r="Q494" s="454"/>
      <c r="R494" s="454"/>
      <c r="S494" s="455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customHeight="1" x14ac:dyDescent="0.25">
      <c r="A495" s="61" t="s">
        <v>698</v>
      </c>
      <c r="B495" s="61" t="s">
        <v>699</v>
      </c>
      <c r="C495" s="35">
        <v>4301031253</v>
      </c>
      <c r="D495" s="452">
        <v>4680115882096</v>
      </c>
      <c r="E495" s="452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4"/>
      <c r="Q495" s="454"/>
      <c r="R495" s="454"/>
      <c r="S495" s="45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460"/>
      <c r="B496" s="460"/>
      <c r="C496" s="460"/>
      <c r="D496" s="460"/>
      <c r="E496" s="460"/>
      <c r="F496" s="460"/>
      <c r="G496" s="460"/>
      <c r="H496" s="460"/>
      <c r="I496" s="460"/>
      <c r="J496" s="460"/>
      <c r="K496" s="460"/>
      <c r="L496" s="460"/>
      <c r="M496" s="460"/>
      <c r="N496" s="461"/>
      <c r="O496" s="457" t="s">
        <v>43</v>
      </c>
      <c r="P496" s="458"/>
      <c r="Q496" s="458"/>
      <c r="R496" s="458"/>
      <c r="S496" s="458"/>
      <c r="T496" s="458"/>
      <c r="U496" s="459"/>
      <c r="V496" s="41" t="s">
        <v>42</v>
      </c>
      <c r="W496" s="42">
        <f>IFERROR(W490/H490,"0")+IFERROR(W491/H491,"0")+IFERROR(W492/H492,"0")+IFERROR(W493/H493,"0")+IFERROR(W494/H494,"0")+IFERROR(W495/H495,"0")</f>
        <v>52.083333333333329</v>
      </c>
      <c r="X496" s="42">
        <f>IFERROR(X490/H490,"0")+IFERROR(X491/H491,"0")+IFERROR(X492/H492,"0")+IFERROR(X493/H493,"0")+IFERROR(X494/H494,"0")+IFERROR(X495/H495,"0")</f>
        <v>53</v>
      </c>
      <c r="Y496" s="42">
        <f>IFERROR(IF(Y490="",0,Y490),"0")+IFERROR(IF(Y491="",0,Y491),"0")+IFERROR(IF(Y492="",0,Y492),"0")+IFERROR(IF(Y493="",0,Y493),"0")+IFERROR(IF(Y494="",0,Y494),"0")+IFERROR(IF(Y495="",0,Y495),"0")</f>
        <v>0.63388</v>
      </c>
      <c r="Z496" s="65"/>
      <c r="AA496" s="65"/>
    </row>
    <row r="497" spans="1:67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1"/>
      <c r="O497" s="457" t="s">
        <v>43</v>
      </c>
      <c r="P497" s="458"/>
      <c r="Q497" s="458"/>
      <c r="R497" s="458"/>
      <c r="S497" s="458"/>
      <c r="T497" s="458"/>
      <c r="U497" s="459"/>
      <c r="V497" s="41" t="s">
        <v>0</v>
      </c>
      <c r="W497" s="42">
        <f>IFERROR(SUM(W490:W495),"0")</f>
        <v>275</v>
      </c>
      <c r="X497" s="42">
        <f>IFERROR(SUM(X490:X495),"0")</f>
        <v>279.84000000000003</v>
      </c>
      <c r="Y497" s="41"/>
      <c r="Z497" s="65"/>
      <c r="AA497" s="65"/>
    </row>
    <row r="498" spans="1:67" ht="14.25" customHeight="1" x14ac:dyDescent="0.25">
      <c r="A498" s="451" t="s">
        <v>85</v>
      </c>
      <c r="B498" s="451"/>
      <c r="C498" s="451"/>
      <c r="D498" s="451"/>
      <c r="E498" s="451"/>
      <c r="F498" s="451"/>
      <c r="G498" s="451"/>
      <c r="H498" s="451"/>
      <c r="I498" s="451"/>
      <c r="J498" s="451"/>
      <c r="K498" s="451"/>
      <c r="L498" s="451"/>
      <c r="M498" s="451"/>
      <c r="N498" s="451"/>
      <c r="O498" s="451"/>
      <c r="P498" s="451"/>
      <c r="Q498" s="451"/>
      <c r="R498" s="451"/>
      <c r="S498" s="451"/>
      <c r="T498" s="451"/>
      <c r="U498" s="451"/>
      <c r="V498" s="451"/>
      <c r="W498" s="451"/>
      <c r="X498" s="451"/>
      <c r="Y498" s="451"/>
      <c r="Z498" s="64"/>
      <c r="AA498" s="64"/>
    </row>
    <row r="499" spans="1:67" ht="16.5" customHeight="1" x14ac:dyDescent="0.25">
      <c r="A499" s="61" t="s">
        <v>700</v>
      </c>
      <c r="B499" s="61" t="s">
        <v>701</v>
      </c>
      <c r="C499" s="35">
        <v>4301051230</v>
      </c>
      <c r="D499" s="452">
        <v>4607091383409</v>
      </c>
      <c r="E499" s="452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4"/>
      <c r="Q499" s="454"/>
      <c r="R499" s="454"/>
      <c r="S499" s="455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customHeight="1" x14ac:dyDescent="0.25">
      <c r="A500" s="61" t="s">
        <v>702</v>
      </c>
      <c r="B500" s="61" t="s">
        <v>703</v>
      </c>
      <c r="C500" s="35">
        <v>4301051231</v>
      </c>
      <c r="D500" s="452">
        <v>4607091383416</v>
      </c>
      <c r="E500" s="452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4"/>
      <c r="Q500" s="454"/>
      <c r="R500" s="454"/>
      <c r="S500" s="455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customHeight="1" x14ac:dyDescent="0.25">
      <c r="A501" s="61" t="s">
        <v>704</v>
      </c>
      <c r="B501" s="61" t="s">
        <v>705</v>
      </c>
      <c r="C501" s="35">
        <v>4301051058</v>
      </c>
      <c r="D501" s="452">
        <v>4680115883536</v>
      </c>
      <c r="E501" s="452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4"/>
      <c r="Q501" s="454"/>
      <c r="R501" s="454"/>
      <c r="S501" s="455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x14ac:dyDescent="0.2">
      <c r="A502" s="460"/>
      <c r="B502" s="460"/>
      <c r="C502" s="460"/>
      <c r="D502" s="460"/>
      <c r="E502" s="460"/>
      <c r="F502" s="460"/>
      <c r="G502" s="460"/>
      <c r="H502" s="460"/>
      <c r="I502" s="460"/>
      <c r="J502" s="460"/>
      <c r="K502" s="460"/>
      <c r="L502" s="460"/>
      <c r="M502" s="460"/>
      <c r="N502" s="461"/>
      <c r="O502" s="457" t="s">
        <v>43</v>
      </c>
      <c r="P502" s="458"/>
      <c r="Q502" s="458"/>
      <c r="R502" s="458"/>
      <c r="S502" s="458"/>
      <c r="T502" s="458"/>
      <c r="U502" s="459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1"/>
      <c r="O503" s="457" t="s">
        <v>43</v>
      </c>
      <c r="P503" s="458"/>
      <c r="Q503" s="458"/>
      <c r="R503" s="458"/>
      <c r="S503" s="458"/>
      <c r="T503" s="458"/>
      <c r="U503" s="459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customHeight="1" x14ac:dyDescent="0.25">
      <c r="A504" s="451" t="s">
        <v>228</v>
      </c>
      <c r="B504" s="451"/>
      <c r="C504" s="451"/>
      <c r="D504" s="451"/>
      <c r="E504" s="451"/>
      <c r="F504" s="451"/>
      <c r="G504" s="451"/>
      <c r="H504" s="451"/>
      <c r="I504" s="451"/>
      <c r="J504" s="451"/>
      <c r="K504" s="451"/>
      <c r="L504" s="451"/>
      <c r="M504" s="451"/>
      <c r="N504" s="451"/>
      <c r="O504" s="451"/>
      <c r="P504" s="451"/>
      <c r="Q504" s="451"/>
      <c r="R504" s="451"/>
      <c r="S504" s="451"/>
      <c r="T504" s="451"/>
      <c r="U504" s="451"/>
      <c r="V504" s="451"/>
      <c r="W504" s="451"/>
      <c r="X504" s="451"/>
      <c r="Y504" s="451"/>
      <c r="Z504" s="64"/>
      <c r="AA504" s="64"/>
    </row>
    <row r="505" spans="1:67" ht="16.5" customHeight="1" x14ac:dyDescent="0.25">
      <c r="A505" s="61" t="s">
        <v>706</v>
      </c>
      <c r="B505" s="61" t="s">
        <v>707</v>
      </c>
      <c r="C505" s="35">
        <v>4301060363</v>
      </c>
      <c r="D505" s="452">
        <v>4680115885035</v>
      </c>
      <c r="E505" s="452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7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4"/>
      <c r="Q505" s="454"/>
      <c r="R505" s="454"/>
      <c r="S505" s="455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x14ac:dyDescent="0.2">
      <c r="A506" s="460"/>
      <c r="B506" s="460"/>
      <c r="C506" s="460"/>
      <c r="D506" s="460"/>
      <c r="E506" s="460"/>
      <c r="F506" s="460"/>
      <c r="G506" s="460"/>
      <c r="H506" s="460"/>
      <c r="I506" s="460"/>
      <c r="J506" s="460"/>
      <c r="K506" s="460"/>
      <c r="L506" s="460"/>
      <c r="M506" s="460"/>
      <c r="N506" s="461"/>
      <c r="O506" s="457" t="s">
        <v>43</v>
      </c>
      <c r="P506" s="458"/>
      <c r="Q506" s="458"/>
      <c r="R506" s="458"/>
      <c r="S506" s="458"/>
      <c r="T506" s="458"/>
      <c r="U506" s="459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1"/>
      <c r="O507" s="457" t="s">
        <v>43</v>
      </c>
      <c r="P507" s="458"/>
      <c r="Q507" s="458"/>
      <c r="R507" s="458"/>
      <c r="S507" s="458"/>
      <c r="T507" s="458"/>
      <c r="U507" s="459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customHeight="1" x14ac:dyDescent="0.2">
      <c r="A508" s="449" t="s">
        <v>708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53"/>
      <c r="AA508" s="53"/>
    </row>
    <row r="509" spans="1:67" ht="16.5" customHeight="1" x14ac:dyDescent="0.25">
      <c r="A509" s="450" t="s">
        <v>708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63"/>
      <c r="AA509" s="63"/>
    </row>
    <row r="510" spans="1:67" ht="14.25" customHeight="1" x14ac:dyDescent="0.25">
      <c r="A510" s="451" t="s">
        <v>126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64"/>
      <c r="AA510" s="64"/>
    </row>
    <row r="511" spans="1:67" ht="27" customHeight="1" x14ac:dyDescent="0.25">
      <c r="A511" s="61" t="s">
        <v>709</v>
      </c>
      <c r="B511" s="61" t="s">
        <v>710</v>
      </c>
      <c r="C511" s="35">
        <v>4301011763</v>
      </c>
      <c r="D511" s="452">
        <v>4640242181011</v>
      </c>
      <c r="E511" s="452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746" t="s">
        <v>711</v>
      </c>
      <c r="P511" s="454"/>
      <c r="Q511" s="454"/>
      <c r="R511" s="454"/>
      <c r="S511" s="455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customHeight="1" x14ac:dyDescent="0.25">
      <c r="A512" s="61" t="s">
        <v>712</v>
      </c>
      <c r="B512" s="61" t="s">
        <v>713</v>
      </c>
      <c r="C512" s="35">
        <v>4301011951</v>
      </c>
      <c r="D512" s="452">
        <v>4640242180045</v>
      </c>
      <c r="E512" s="452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747" t="s">
        <v>714</v>
      </c>
      <c r="P512" s="454"/>
      <c r="Q512" s="454"/>
      <c r="R512" s="454"/>
      <c r="S512" s="455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customHeight="1" x14ac:dyDescent="0.25">
      <c r="A513" s="61" t="s">
        <v>715</v>
      </c>
      <c r="B513" s="61" t="s">
        <v>716</v>
      </c>
      <c r="C513" s="35">
        <v>4301011585</v>
      </c>
      <c r="D513" s="452">
        <v>4640242180441</v>
      </c>
      <c r="E513" s="452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748" t="s">
        <v>717</v>
      </c>
      <c r="P513" s="454"/>
      <c r="Q513" s="454"/>
      <c r="R513" s="454"/>
      <c r="S513" s="45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customHeight="1" x14ac:dyDescent="0.25">
      <c r="A514" s="61" t="s">
        <v>718</v>
      </c>
      <c r="B514" s="61" t="s">
        <v>719</v>
      </c>
      <c r="C514" s="35">
        <v>4301011950</v>
      </c>
      <c r="D514" s="452">
        <v>4640242180601</v>
      </c>
      <c r="E514" s="452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749" t="s">
        <v>720</v>
      </c>
      <c r="P514" s="454"/>
      <c r="Q514" s="454"/>
      <c r="R514" s="454"/>
      <c r="S514" s="455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721</v>
      </c>
      <c r="B515" s="61" t="s">
        <v>722</v>
      </c>
      <c r="C515" s="35">
        <v>4301011584</v>
      </c>
      <c r="D515" s="452">
        <v>4640242180564</v>
      </c>
      <c r="E515" s="452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750" t="s">
        <v>723</v>
      </c>
      <c r="P515" s="454"/>
      <c r="Q515" s="454"/>
      <c r="R515" s="454"/>
      <c r="S515" s="455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3"/>
        <v>0</v>
      </c>
      <c r="Y515" s="40" t="str">
        <f t="shared" si="94"/>
        <v/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customHeight="1" x14ac:dyDescent="0.25">
      <c r="A516" s="61" t="s">
        <v>724</v>
      </c>
      <c r="B516" s="61" t="s">
        <v>725</v>
      </c>
      <c r="C516" s="35">
        <v>4301011762</v>
      </c>
      <c r="D516" s="452">
        <v>4640242180922</v>
      </c>
      <c r="E516" s="452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751" t="s">
        <v>726</v>
      </c>
      <c r="P516" s="454"/>
      <c r="Q516" s="454"/>
      <c r="R516" s="454"/>
      <c r="S516" s="45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727</v>
      </c>
      <c r="B517" s="61" t="s">
        <v>728</v>
      </c>
      <c r="C517" s="35">
        <v>4301011764</v>
      </c>
      <c r="D517" s="452">
        <v>4640242181189</v>
      </c>
      <c r="E517" s="452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752" t="s">
        <v>729</v>
      </c>
      <c r="P517" s="454"/>
      <c r="Q517" s="454"/>
      <c r="R517" s="454"/>
      <c r="S517" s="45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730</v>
      </c>
      <c r="B518" s="61" t="s">
        <v>731</v>
      </c>
      <c r="C518" s="35">
        <v>4301011551</v>
      </c>
      <c r="D518" s="452">
        <v>4640242180038</v>
      </c>
      <c r="E518" s="452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753" t="s">
        <v>732</v>
      </c>
      <c r="P518" s="454"/>
      <c r="Q518" s="454"/>
      <c r="R518" s="454"/>
      <c r="S518" s="45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customHeight="1" x14ac:dyDescent="0.25">
      <c r="A519" s="61" t="s">
        <v>733</v>
      </c>
      <c r="B519" s="61" t="s">
        <v>734</v>
      </c>
      <c r="C519" s="35">
        <v>4301011765</v>
      </c>
      <c r="D519" s="452">
        <v>4640242181172</v>
      </c>
      <c r="E519" s="452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754" t="s">
        <v>735</v>
      </c>
      <c r="P519" s="454"/>
      <c r="Q519" s="454"/>
      <c r="R519" s="454"/>
      <c r="S519" s="455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x14ac:dyDescent="0.2">
      <c r="A520" s="460"/>
      <c r="B520" s="460"/>
      <c r="C520" s="460"/>
      <c r="D520" s="460"/>
      <c r="E520" s="460"/>
      <c r="F520" s="460"/>
      <c r="G520" s="460"/>
      <c r="H520" s="460"/>
      <c r="I520" s="460"/>
      <c r="J520" s="460"/>
      <c r="K520" s="460"/>
      <c r="L520" s="460"/>
      <c r="M520" s="460"/>
      <c r="N520" s="461"/>
      <c r="O520" s="457" t="s">
        <v>43</v>
      </c>
      <c r="P520" s="458"/>
      <c r="Q520" s="458"/>
      <c r="R520" s="458"/>
      <c r="S520" s="458"/>
      <c r="T520" s="458"/>
      <c r="U520" s="459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0</v>
      </c>
      <c r="X520" s="42">
        <f>IFERROR(X511/H511,"0")+IFERROR(X512/H512,"0")+IFERROR(X513/H513,"0")+IFERROR(X514/H514,"0")+IFERROR(X515/H515,"0")+IFERROR(X516/H516,"0")+IFERROR(X517/H517,"0")+IFERROR(X518/H518,"0")+IFERROR(X519/H519,"0")</f>
        <v>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67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1"/>
      <c r="O521" s="457" t="s">
        <v>43</v>
      </c>
      <c r="P521" s="458"/>
      <c r="Q521" s="458"/>
      <c r="R521" s="458"/>
      <c r="S521" s="458"/>
      <c r="T521" s="458"/>
      <c r="U521" s="459"/>
      <c r="V521" s="41" t="s">
        <v>0</v>
      </c>
      <c r="W521" s="42">
        <f>IFERROR(SUM(W511:W519),"0")</f>
        <v>0</v>
      </c>
      <c r="X521" s="42">
        <f>IFERROR(SUM(X511:X519),"0")</f>
        <v>0</v>
      </c>
      <c r="Y521" s="41"/>
      <c r="Z521" s="65"/>
      <c r="AA521" s="65"/>
    </row>
    <row r="522" spans="1:67" ht="14.25" customHeight="1" x14ac:dyDescent="0.25">
      <c r="A522" s="451" t="s">
        <v>118</v>
      </c>
      <c r="B522" s="451"/>
      <c r="C522" s="451"/>
      <c r="D522" s="451"/>
      <c r="E522" s="451"/>
      <c r="F522" s="451"/>
      <c r="G522" s="451"/>
      <c r="H522" s="451"/>
      <c r="I522" s="451"/>
      <c r="J522" s="451"/>
      <c r="K522" s="451"/>
      <c r="L522" s="451"/>
      <c r="M522" s="451"/>
      <c r="N522" s="451"/>
      <c r="O522" s="451"/>
      <c r="P522" s="451"/>
      <c r="Q522" s="451"/>
      <c r="R522" s="451"/>
      <c r="S522" s="451"/>
      <c r="T522" s="451"/>
      <c r="U522" s="451"/>
      <c r="V522" s="451"/>
      <c r="W522" s="451"/>
      <c r="X522" s="451"/>
      <c r="Y522" s="451"/>
      <c r="Z522" s="64"/>
      <c r="AA522" s="64"/>
    </row>
    <row r="523" spans="1:67" ht="27" customHeight="1" x14ac:dyDescent="0.25">
      <c r="A523" s="61" t="s">
        <v>736</v>
      </c>
      <c r="B523" s="61" t="s">
        <v>737</v>
      </c>
      <c r="C523" s="35">
        <v>4301020260</v>
      </c>
      <c r="D523" s="452">
        <v>4640242180526</v>
      </c>
      <c r="E523" s="452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755" t="s">
        <v>738</v>
      </c>
      <c r="P523" s="454"/>
      <c r="Q523" s="454"/>
      <c r="R523" s="454"/>
      <c r="S523" s="45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customHeight="1" x14ac:dyDescent="0.25">
      <c r="A524" s="61" t="s">
        <v>739</v>
      </c>
      <c r="B524" s="61" t="s">
        <v>740</v>
      </c>
      <c r="C524" s="35">
        <v>4301020269</v>
      </c>
      <c r="D524" s="452">
        <v>4640242180519</v>
      </c>
      <c r="E524" s="452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756" t="s">
        <v>741</v>
      </c>
      <c r="P524" s="454"/>
      <c r="Q524" s="454"/>
      <c r="R524" s="454"/>
      <c r="S524" s="45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customHeight="1" x14ac:dyDescent="0.25">
      <c r="A525" s="61" t="s">
        <v>742</v>
      </c>
      <c r="B525" s="61" t="s">
        <v>743</v>
      </c>
      <c r="C525" s="35">
        <v>4301020309</v>
      </c>
      <c r="D525" s="452">
        <v>4640242180090</v>
      </c>
      <c r="E525" s="452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757" t="s">
        <v>744</v>
      </c>
      <c r="P525" s="454"/>
      <c r="Q525" s="454"/>
      <c r="R525" s="454"/>
      <c r="S525" s="45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745</v>
      </c>
      <c r="B526" s="61" t="s">
        <v>746</v>
      </c>
      <c r="C526" s="35">
        <v>4301020314</v>
      </c>
      <c r="D526" s="452">
        <v>4640242180090</v>
      </c>
      <c r="E526" s="452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8" t="s">
        <v>747</v>
      </c>
      <c r="P526" s="454"/>
      <c r="Q526" s="454"/>
      <c r="R526" s="454"/>
      <c r="S526" s="455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748</v>
      </c>
      <c r="B527" s="61" t="s">
        <v>749</v>
      </c>
      <c r="C527" s="35">
        <v>4301020295</v>
      </c>
      <c r="D527" s="452">
        <v>4640242181363</v>
      </c>
      <c r="E527" s="452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759" t="s">
        <v>750</v>
      </c>
      <c r="P527" s="454"/>
      <c r="Q527" s="454"/>
      <c r="R527" s="454"/>
      <c r="S527" s="455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x14ac:dyDescent="0.2">
      <c r="A528" s="460"/>
      <c r="B528" s="460"/>
      <c r="C528" s="460"/>
      <c r="D528" s="460"/>
      <c r="E528" s="460"/>
      <c r="F528" s="460"/>
      <c r="G528" s="460"/>
      <c r="H528" s="460"/>
      <c r="I528" s="460"/>
      <c r="J528" s="460"/>
      <c r="K528" s="460"/>
      <c r="L528" s="460"/>
      <c r="M528" s="460"/>
      <c r="N528" s="461"/>
      <c r="O528" s="457" t="s">
        <v>43</v>
      </c>
      <c r="P528" s="458"/>
      <c r="Q528" s="458"/>
      <c r="R528" s="458"/>
      <c r="S528" s="458"/>
      <c r="T528" s="458"/>
      <c r="U528" s="459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x14ac:dyDescent="0.2">
      <c r="A529" s="460"/>
      <c r="B529" s="460"/>
      <c r="C529" s="460"/>
      <c r="D529" s="460"/>
      <c r="E529" s="460"/>
      <c r="F529" s="460"/>
      <c r="G529" s="460"/>
      <c r="H529" s="460"/>
      <c r="I529" s="460"/>
      <c r="J529" s="460"/>
      <c r="K529" s="460"/>
      <c r="L529" s="460"/>
      <c r="M529" s="460"/>
      <c r="N529" s="461"/>
      <c r="O529" s="457" t="s">
        <v>43</v>
      </c>
      <c r="P529" s="458"/>
      <c r="Q529" s="458"/>
      <c r="R529" s="458"/>
      <c r="S529" s="458"/>
      <c r="T529" s="458"/>
      <c r="U529" s="459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customHeight="1" x14ac:dyDescent="0.25">
      <c r="A530" s="451" t="s">
        <v>77</v>
      </c>
      <c r="B530" s="451"/>
      <c r="C530" s="451"/>
      <c r="D530" s="451"/>
      <c r="E530" s="451"/>
      <c r="F530" s="451"/>
      <c r="G530" s="451"/>
      <c r="H530" s="451"/>
      <c r="I530" s="451"/>
      <c r="J530" s="451"/>
      <c r="K530" s="451"/>
      <c r="L530" s="451"/>
      <c r="M530" s="451"/>
      <c r="N530" s="451"/>
      <c r="O530" s="451"/>
      <c r="P530" s="451"/>
      <c r="Q530" s="451"/>
      <c r="R530" s="451"/>
      <c r="S530" s="451"/>
      <c r="T530" s="451"/>
      <c r="U530" s="451"/>
      <c r="V530" s="451"/>
      <c r="W530" s="451"/>
      <c r="X530" s="451"/>
      <c r="Y530" s="451"/>
      <c r="Z530" s="64"/>
      <c r="AA530" s="64"/>
    </row>
    <row r="531" spans="1:67" ht="27" customHeight="1" x14ac:dyDescent="0.25">
      <c r="A531" s="61" t="s">
        <v>751</v>
      </c>
      <c r="B531" s="61" t="s">
        <v>752</v>
      </c>
      <c r="C531" s="35">
        <v>4301031280</v>
      </c>
      <c r="D531" s="452">
        <v>4640242180816</v>
      </c>
      <c r="E531" s="452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760" t="s">
        <v>753</v>
      </c>
      <c r="P531" s="454"/>
      <c r="Q531" s="454"/>
      <c r="R531" s="454"/>
      <c r="S531" s="455"/>
      <c r="T531" s="38" t="s">
        <v>48</v>
      </c>
      <c r="U531" s="38" t="s">
        <v>48</v>
      </c>
      <c r="V531" s="39" t="s">
        <v>0</v>
      </c>
      <c r="W531" s="57">
        <v>20</v>
      </c>
      <c r="X531" s="54">
        <f>IFERROR(IF(W531="",0,CEILING((W531/$H531),1)*$H531),"")</f>
        <v>21</v>
      </c>
      <c r="Y531" s="40">
        <f>IFERROR(IF(X531=0,"",ROUNDUP(X531/H531,0)*0.00753),"")</f>
        <v>3.7650000000000003E-2</v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21.238095238095237</v>
      </c>
      <c r="BM531" s="77">
        <f>IFERROR(X531*I531/H531,"0")</f>
        <v>22.299999999999997</v>
      </c>
      <c r="BN531" s="77">
        <f>IFERROR(1/J531*(W531/H531),"0")</f>
        <v>3.0525030525030524E-2</v>
      </c>
      <c r="BO531" s="77">
        <f>IFERROR(1/J531*(X531/H531),"0")</f>
        <v>3.2051282051282048E-2</v>
      </c>
    </row>
    <row r="532" spans="1:67" ht="27" customHeight="1" x14ac:dyDescent="0.25">
      <c r="A532" s="61" t="s">
        <v>754</v>
      </c>
      <c r="B532" s="61" t="s">
        <v>755</v>
      </c>
      <c r="C532" s="35">
        <v>4301031244</v>
      </c>
      <c r="D532" s="452">
        <v>4640242180595</v>
      </c>
      <c r="E532" s="452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61" t="s">
        <v>756</v>
      </c>
      <c r="P532" s="454"/>
      <c r="Q532" s="454"/>
      <c r="R532" s="454"/>
      <c r="S532" s="455"/>
      <c r="T532" s="38" t="s">
        <v>48</v>
      </c>
      <c r="U532" s="38" t="s">
        <v>48</v>
      </c>
      <c r="V532" s="39" t="s">
        <v>0</v>
      </c>
      <c r="W532" s="57">
        <v>50</v>
      </c>
      <c r="X532" s="54">
        <f>IFERROR(IF(W532="",0,CEILING((W532/$H532),1)*$H532),"")</f>
        <v>50.400000000000006</v>
      </c>
      <c r="Y532" s="40">
        <f>IFERROR(IF(X532=0,"",ROUNDUP(X532/H532,0)*0.00753),"")</f>
        <v>9.0359999999999996E-2</v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53.095238095238095</v>
      </c>
      <c r="BM532" s="77">
        <f>IFERROR(X532*I532/H532,"0")</f>
        <v>53.52</v>
      </c>
      <c r="BN532" s="77">
        <f>IFERROR(1/J532*(W532/H532),"0")</f>
        <v>7.6312576312576319E-2</v>
      </c>
      <c r="BO532" s="77">
        <f>IFERROR(1/J532*(X532/H532),"0")</f>
        <v>7.6923076923076927E-2</v>
      </c>
    </row>
    <row r="533" spans="1:67" ht="27" customHeight="1" x14ac:dyDescent="0.25">
      <c r="A533" s="61" t="s">
        <v>757</v>
      </c>
      <c r="B533" s="61" t="s">
        <v>758</v>
      </c>
      <c r="C533" s="35">
        <v>4301031321</v>
      </c>
      <c r="D533" s="452">
        <v>4640242180076</v>
      </c>
      <c r="E533" s="452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759</v>
      </c>
      <c r="P533" s="454"/>
      <c r="Q533" s="454"/>
      <c r="R533" s="454"/>
      <c r="S533" s="455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760</v>
      </c>
      <c r="B534" s="61" t="s">
        <v>761</v>
      </c>
      <c r="C534" s="35">
        <v>4301031200</v>
      </c>
      <c r="D534" s="452">
        <v>4640242180489</v>
      </c>
      <c r="E534" s="452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63" t="s">
        <v>762</v>
      </c>
      <c r="P534" s="454"/>
      <c r="Q534" s="454"/>
      <c r="R534" s="454"/>
      <c r="S534" s="455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1"/>
      <c r="O535" s="457" t="s">
        <v>43</v>
      </c>
      <c r="P535" s="458"/>
      <c r="Q535" s="458"/>
      <c r="R535" s="458"/>
      <c r="S535" s="458"/>
      <c r="T535" s="458"/>
      <c r="U535" s="459"/>
      <c r="V535" s="41" t="s">
        <v>42</v>
      </c>
      <c r="W535" s="42">
        <f>IFERROR(W531/H531,"0")+IFERROR(W532/H532,"0")+IFERROR(W533/H533,"0")+IFERROR(W534/H534,"0")</f>
        <v>16.666666666666668</v>
      </c>
      <c r="X535" s="42">
        <f>IFERROR(X531/H531,"0")+IFERROR(X532/H532,"0")+IFERROR(X533/H533,"0")+IFERROR(X534/H534,"0")</f>
        <v>17</v>
      </c>
      <c r="Y535" s="42">
        <f>IFERROR(IF(Y531="",0,Y531),"0")+IFERROR(IF(Y532="",0,Y532),"0")+IFERROR(IF(Y533="",0,Y533),"0")+IFERROR(IF(Y534="",0,Y534),"0")</f>
        <v>0.12801000000000001</v>
      </c>
      <c r="Z535" s="65"/>
      <c r="AA535" s="65"/>
    </row>
    <row r="536" spans="1:67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1"/>
      <c r="O536" s="457" t="s">
        <v>43</v>
      </c>
      <c r="P536" s="458"/>
      <c r="Q536" s="458"/>
      <c r="R536" s="458"/>
      <c r="S536" s="458"/>
      <c r="T536" s="458"/>
      <c r="U536" s="459"/>
      <c r="V536" s="41" t="s">
        <v>0</v>
      </c>
      <c r="W536" s="42">
        <f>IFERROR(SUM(W531:W534),"0")</f>
        <v>70</v>
      </c>
      <c r="X536" s="42">
        <f>IFERROR(SUM(X531:X534),"0")</f>
        <v>71.400000000000006</v>
      </c>
      <c r="Y536" s="41"/>
      <c r="Z536" s="65"/>
      <c r="AA536" s="65"/>
    </row>
    <row r="537" spans="1:67" ht="14.25" customHeight="1" x14ac:dyDescent="0.25">
      <c r="A537" s="451" t="s">
        <v>85</v>
      </c>
      <c r="B537" s="451"/>
      <c r="C537" s="451"/>
      <c r="D537" s="451"/>
      <c r="E537" s="451"/>
      <c r="F537" s="451"/>
      <c r="G537" s="451"/>
      <c r="H537" s="451"/>
      <c r="I537" s="451"/>
      <c r="J537" s="451"/>
      <c r="K537" s="451"/>
      <c r="L537" s="451"/>
      <c r="M537" s="451"/>
      <c r="N537" s="451"/>
      <c r="O537" s="451"/>
      <c r="P537" s="451"/>
      <c r="Q537" s="451"/>
      <c r="R537" s="451"/>
      <c r="S537" s="451"/>
      <c r="T537" s="451"/>
      <c r="U537" s="451"/>
      <c r="V537" s="451"/>
      <c r="W537" s="451"/>
      <c r="X537" s="451"/>
      <c r="Y537" s="451"/>
      <c r="Z537" s="64"/>
      <c r="AA537" s="64"/>
    </row>
    <row r="538" spans="1:67" ht="27" customHeight="1" x14ac:dyDescent="0.25">
      <c r="A538" s="61" t="s">
        <v>763</v>
      </c>
      <c r="B538" s="61" t="s">
        <v>764</v>
      </c>
      <c r="C538" s="35">
        <v>4301051746</v>
      </c>
      <c r="D538" s="452">
        <v>4640242180533</v>
      </c>
      <c r="E538" s="452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764" t="s">
        <v>765</v>
      </c>
      <c r="P538" s="454"/>
      <c r="Q538" s="454"/>
      <c r="R538" s="454"/>
      <c r="S538" s="455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766</v>
      </c>
      <c r="B539" s="61" t="s">
        <v>767</v>
      </c>
      <c r="C539" s="35">
        <v>4301051780</v>
      </c>
      <c r="D539" s="452">
        <v>4640242180106</v>
      </c>
      <c r="E539" s="452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765" t="s">
        <v>768</v>
      </c>
      <c r="P539" s="454"/>
      <c r="Q539" s="454"/>
      <c r="R539" s="454"/>
      <c r="S539" s="455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769</v>
      </c>
      <c r="B540" s="61" t="s">
        <v>770</v>
      </c>
      <c r="C540" s="35">
        <v>4301051510</v>
      </c>
      <c r="D540" s="452">
        <v>4640242180540</v>
      </c>
      <c r="E540" s="452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767" t="s">
        <v>771</v>
      </c>
      <c r="P540" s="454"/>
      <c r="Q540" s="454"/>
      <c r="R540" s="454"/>
      <c r="S540" s="455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1"/>
      <c r="O541" s="457" t="s">
        <v>43</v>
      </c>
      <c r="P541" s="458"/>
      <c r="Q541" s="458"/>
      <c r="R541" s="458"/>
      <c r="S541" s="458"/>
      <c r="T541" s="458"/>
      <c r="U541" s="459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1"/>
      <c r="O542" s="457" t="s">
        <v>43</v>
      </c>
      <c r="P542" s="458"/>
      <c r="Q542" s="458"/>
      <c r="R542" s="458"/>
      <c r="S542" s="458"/>
      <c r="T542" s="458"/>
      <c r="U542" s="459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customHeight="1" x14ac:dyDescent="0.25">
      <c r="A543" s="451" t="s">
        <v>228</v>
      </c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451"/>
      <c r="O543" s="451"/>
      <c r="P543" s="451"/>
      <c r="Q543" s="451"/>
      <c r="R543" s="451"/>
      <c r="S543" s="451"/>
      <c r="T543" s="451"/>
      <c r="U543" s="451"/>
      <c r="V543" s="451"/>
      <c r="W543" s="451"/>
      <c r="X543" s="451"/>
      <c r="Y543" s="451"/>
      <c r="Z543" s="64"/>
      <c r="AA543" s="64"/>
    </row>
    <row r="544" spans="1:67" ht="27" customHeight="1" x14ac:dyDescent="0.25">
      <c r="A544" s="61" t="s">
        <v>772</v>
      </c>
      <c r="B544" s="61" t="s">
        <v>773</v>
      </c>
      <c r="C544" s="35">
        <v>4301060408</v>
      </c>
      <c r="D544" s="452">
        <v>4640242180120</v>
      </c>
      <c r="E544" s="452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768" t="s">
        <v>774</v>
      </c>
      <c r="P544" s="454"/>
      <c r="Q544" s="454"/>
      <c r="R544" s="454"/>
      <c r="S544" s="455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772</v>
      </c>
      <c r="B545" s="61" t="s">
        <v>775</v>
      </c>
      <c r="C545" s="35">
        <v>4301060354</v>
      </c>
      <c r="D545" s="452">
        <v>4640242180120</v>
      </c>
      <c r="E545" s="452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9" t="s">
        <v>776</v>
      </c>
      <c r="P545" s="454"/>
      <c r="Q545" s="454"/>
      <c r="R545" s="454"/>
      <c r="S545" s="455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777</v>
      </c>
      <c r="B546" s="61" t="s">
        <v>778</v>
      </c>
      <c r="C546" s="35">
        <v>4301060407</v>
      </c>
      <c r="D546" s="452">
        <v>4640242180137</v>
      </c>
      <c r="E546" s="452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70" t="s">
        <v>779</v>
      </c>
      <c r="P546" s="454"/>
      <c r="Q546" s="454"/>
      <c r="R546" s="454"/>
      <c r="S546" s="45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777</v>
      </c>
      <c r="B547" s="61" t="s">
        <v>780</v>
      </c>
      <c r="C547" s="35">
        <v>4301060355</v>
      </c>
      <c r="D547" s="452">
        <v>4640242180137</v>
      </c>
      <c r="E547" s="452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71" t="s">
        <v>781</v>
      </c>
      <c r="P547" s="454"/>
      <c r="Q547" s="454"/>
      <c r="R547" s="454"/>
      <c r="S547" s="45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x14ac:dyDescent="0.2">
      <c r="A548" s="460"/>
      <c r="B548" s="460"/>
      <c r="C548" s="460"/>
      <c r="D548" s="460"/>
      <c r="E548" s="460"/>
      <c r="F548" s="460"/>
      <c r="G548" s="460"/>
      <c r="H548" s="460"/>
      <c r="I548" s="460"/>
      <c r="J548" s="460"/>
      <c r="K548" s="460"/>
      <c r="L548" s="460"/>
      <c r="M548" s="460"/>
      <c r="N548" s="461"/>
      <c r="O548" s="457" t="s">
        <v>43</v>
      </c>
      <c r="P548" s="458"/>
      <c r="Q548" s="458"/>
      <c r="R548" s="458"/>
      <c r="S548" s="458"/>
      <c r="T548" s="458"/>
      <c r="U548" s="459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x14ac:dyDescent="0.2">
      <c r="A549" s="460"/>
      <c r="B549" s="460"/>
      <c r="C549" s="460"/>
      <c r="D549" s="460"/>
      <c r="E549" s="460"/>
      <c r="F549" s="460"/>
      <c r="G549" s="460"/>
      <c r="H549" s="460"/>
      <c r="I549" s="460"/>
      <c r="J549" s="460"/>
      <c r="K549" s="460"/>
      <c r="L549" s="460"/>
      <c r="M549" s="460"/>
      <c r="N549" s="461"/>
      <c r="O549" s="457" t="s">
        <v>43</v>
      </c>
      <c r="P549" s="458"/>
      <c r="Q549" s="458"/>
      <c r="R549" s="458"/>
      <c r="S549" s="458"/>
      <c r="T549" s="458"/>
      <c r="U549" s="459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460"/>
      <c r="B550" s="460"/>
      <c r="C550" s="460"/>
      <c r="D550" s="460"/>
      <c r="E550" s="460"/>
      <c r="F550" s="460"/>
      <c r="G550" s="460"/>
      <c r="H550" s="460"/>
      <c r="I550" s="460"/>
      <c r="J550" s="460"/>
      <c r="K550" s="460"/>
      <c r="L550" s="460"/>
      <c r="M550" s="460"/>
      <c r="N550" s="775"/>
      <c r="O550" s="772" t="s">
        <v>36</v>
      </c>
      <c r="P550" s="773"/>
      <c r="Q550" s="773"/>
      <c r="R550" s="773"/>
      <c r="S550" s="773"/>
      <c r="T550" s="773"/>
      <c r="U550" s="774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18018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18155.759999999998</v>
      </c>
      <c r="Y550" s="41"/>
      <c r="Z550" s="65"/>
      <c r="AA550" s="65"/>
    </row>
    <row r="551" spans="1:67" x14ac:dyDescent="0.2">
      <c r="A551" s="460"/>
      <c r="B551" s="460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775"/>
      <c r="O551" s="772" t="s">
        <v>37</v>
      </c>
      <c r="P551" s="773"/>
      <c r="Q551" s="773"/>
      <c r="R551" s="773"/>
      <c r="S551" s="773"/>
      <c r="T551" s="773"/>
      <c r="U551" s="774"/>
      <c r="V551" s="41" t="s">
        <v>0</v>
      </c>
      <c r="W551" s="42">
        <f>IFERROR(SUM(BL22:BL547),"0")</f>
        <v>18934.797880647799</v>
      </c>
      <c r="X551" s="42">
        <f>IFERROR(SUM(BM22:BM547),"0")</f>
        <v>19081.14</v>
      </c>
      <c r="Y551" s="41"/>
      <c r="Z551" s="65"/>
      <c r="AA551" s="65"/>
    </row>
    <row r="552" spans="1:67" x14ac:dyDescent="0.2">
      <c r="A552" s="460"/>
      <c r="B552" s="460"/>
      <c r="C552" s="460"/>
      <c r="D552" s="460"/>
      <c r="E552" s="460"/>
      <c r="F552" s="460"/>
      <c r="G552" s="460"/>
      <c r="H552" s="460"/>
      <c r="I552" s="460"/>
      <c r="J552" s="460"/>
      <c r="K552" s="460"/>
      <c r="L552" s="460"/>
      <c r="M552" s="460"/>
      <c r="N552" s="775"/>
      <c r="O552" s="772" t="s">
        <v>38</v>
      </c>
      <c r="P552" s="773"/>
      <c r="Q552" s="773"/>
      <c r="R552" s="773"/>
      <c r="S552" s="773"/>
      <c r="T552" s="773"/>
      <c r="U552" s="774"/>
      <c r="V552" s="41" t="s">
        <v>23</v>
      </c>
      <c r="W552" s="43">
        <f>ROUNDUP(SUM(BN22:BN547),0)</f>
        <v>33</v>
      </c>
      <c r="X552" s="43">
        <f>ROUNDUP(SUM(BO22:BO547),0)</f>
        <v>33</v>
      </c>
      <c r="Y552" s="41"/>
      <c r="Z552" s="65"/>
      <c r="AA552" s="65"/>
    </row>
    <row r="553" spans="1:67" x14ac:dyDescent="0.2">
      <c r="A553" s="460"/>
      <c r="B553" s="460"/>
      <c r="C553" s="460"/>
      <c r="D553" s="460"/>
      <c r="E553" s="460"/>
      <c r="F553" s="460"/>
      <c r="G553" s="460"/>
      <c r="H553" s="460"/>
      <c r="I553" s="460"/>
      <c r="J553" s="460"/>
      <c r="K553" s="460"/>
      <c r="L553" s="460"/>
      <c r="M553" s="460"/>
      <c r="N553" s="775"/>
      <c r="O553" s="772" t="s">
        <v>39</v>
      </c>
      <c r="P553" s="773"/>
      <c r="Q553" s="773"/>
      <c r="R553" s="773"/>
      <c r="S553" s="773"/>
      <c r="T553" s="773"/>
      <c r="U553" s="774"/>
      <c r="V553" s="41" t="s">
        <v>0</v>
      </c>
      <c r="W553" s="42">
        <f>GrossWeightTotal+PalletQtyTotal*25</f>
        <v>19759.797880647799</v>
      </c>
      <c r="X553" s="42">
        <f>GrossWeightTotalR+PalletQtyTotalR*25</f>
        <v>19906.14</v>
      </c>
      <c r="Y553" s="41"/>
      <c r="Z553" s="65"/>
      <c r="AA553" s="65"/>
    </row>
    <row r="554" spans="1:67" x14ac:dyDescent="0.2">
      <c r="A554" s="460"/>
      <c r="B554" s="460"/>
      <c r="C554" s="460"/>
      <c r="D554" s="460"/>
      <c r="E554" s="460"/>
      <c r="F554" s="460"/>
      <c r="G554" s="460"/>
      <c r="H554" s="460"/>
      <c r="I554" s="460"/>
      <c r="J554" s="460"/>
      <c r="K554" s="460"/>
      <c r="L554" s="460"/>
      <c r="M554" s="460"/>
      <c r="N554" s="775"/>
      <c r="O554" s="772" t="s">
        <v>40</v>
      </c>
      <c r="P554" s="773"/>
      <c r="Q554" s="773"/>
      <c r="R554" s="773"/>
      <c r="S554" s="773"/>
      <c r="T554" s="773"/>
      <c r="U554" s="774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2021.6568397967783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2044</v>
      </c>
      <c r="Y554" s="41"/>
      <c r="Z554" s="65"/>
      <c r="AA554" s="65"/>
    </row>
    <row r="555" spans="1:67" ht="14.25" x14ac:dyDescent="0.2">
      <c r="A555" s="460"/>
      <c r="B555" s="460"/>
      <c r="C555" s="460"/>
      <c r="D555" s="460"/>
      <c r="E555" s="460"/>
      <c r="F555" s="460"/>
      <c r="G555" s="460"/>
      <c r="H555" s="460"/>
      <c r="I555" s="460"/>
      <c r="J555" s="460"/>
      <c r="K555" s="460"/>
      <c r="L555" s="460"/>
      <c r="M555" s="460"/>
      <c r="N555" s="775"/>
      <c r="O555" s="772" t="s">
        <v>41</v>
      </c>
      <c r="P555" s="773"/>
      <c r="Q555" s="773"/>
      <c r="R555" s="773"/>
      <c r="S555" s="773"/>
      <c r="T555" s="773"/>
      <c r="U555" s="774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36.479280000000003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766" t="s">
        <v>116</v>
      </c>
      <c r="D557" s="766" t="s">
        <v>116</v>
      </c>
      <c r="E557" s="766" t="s">
        <v>116</v>
      </c>
      <c r="F557" s="766" t="s">
        <v>116</v>
      </c>
      <c r="G557" s="766" t="s">
        <v>248</v>
      </c>
      <c r="H557" s="766" t="s">
        <v>248</v>
      </c>
      <c r="I557" s="766" t="s">
        <v>248</v>
      </c>
      <c r="J557" s="766" t="s">
        <v>248</v>
      </c>
      <c r="K557" s="766" t="s">
        <v>248</v>
      </c>
      <c r="L557" s="766" t="s">
        <v>248</v>
      </c>
      <c r="M557" s="776"/>
      <c r="N557" s="766" t="s">
        <v>248</v>
      </c>
      <c r="O557" s="766" t="s">
        <v>248</v>
      </c>
      <c r="P557" s="766" t="s">
        <v>483</v>
      </c>
      <c r="Q557" s="766" t="s">
        <v>483</v>
      </c>
      <c r="R557" s="766" t="s">
        <v>546</v>
      </c>
      <c r="S557" s="766" t="s">
        <v>546</v>
      </c>
      <c r="T557" s="766" t="s">
        <v>546</v>
      </c>
      <c r="U557" s="766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777" t="s">
        <v>10</v>
      </c>
      <c r="B558" s="766" t="s">
        <v>76</v>
      </c>
      <c r="C558" s="766" t="s">
        <v>117</v>
      </c>
      <c r="D558" s="766" t="s">
        <v>125</v>
      </c>
      <c r="E558" s="766" t="s">
        <v>116</v>
      </c>
      <c r="F558" s="766" t="s">
        <v>238</v>
      </c>
      <c r="G558" s="766" t="s">
        <v>249</v>
      </c>
      <c r="H558" s="766" t="s">
        <v>261</v>
      </c>
      <c r="I558" s="766" t="s">
        <v>278</v>
      </c>
      <c r="J558" s="766" t="s">
        <v>356</v>
      </c>
      <c r="K558" s="766" t="s">
        <v>375</v>
      </c>
      <c r="L558" s="766" t="s">
        <v>393</v>
      </c>
      <c r="M558" s="1"/>
      <c r="N558" s="766" t="s">
        <v>457</v>
      </c>
      <c r="O558" s="766" t="s">
        <v>472</v>
      </c>
      <c r="P558" s="766" t="s">
        <v>484</v>
      </c>
      <c r="Q558" s="766" t="s">
        <v>520</v>
      </c>
      <c r="R558" s="766" t="s">
        <v>547</v>
      </c>
      <c r="S558" s="766" t="s">
        <v>611</v>
      </c>
      <c r="T558" s="766" t="s">
        <v>643</v>
      </c>
      <c r="U558" s="766" t="s">
        <v>650</v>
      </c>
      <c r="V558" s="766" t="s">
        <v>659</v>
      </c>
      <c r="W558" s="766" t="s">
        <v>708</v>
      </c>
      <c r="AA558" s="9"/>
      <c r="AD558" s="1"/>
    </row>
    <row r="559" spans="1:67" ht="13.5" thickBot="1" x14ac:dyDescent="0.25">
      <c r="A559" s="778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1"/>
      <c r="N559" s="766"/>
      <c r="O559" s="766"/>
      <c r="P559" s="766"/>
      <c r="Q559" s="766"/>
      <c r="R559" s="766"/>
      <c r="S559" s="766"/>
      <c r="T559" s="766"/>
      <c r="U559" s="766"/>
      <c r="V559" s="766"/>
      <c r="W559" s="766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32.400000000000006</v>
      </c>
      <c r="D560" s="51">
        <f>IFERROR(X59*1,"0")+IFERROR(X60*1,"0")+IFERROR(X61*1,"0")+IFERROR(X62*1,"0")</f>
        <v>15.3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196.2</v>
      </c>
      <c r="F560" s="51">
        <f>IFERROR(X134*1,"0")+IFERROR(X135*1,"0")+IFERROR(X136*1,"0")+IFERROR(X137*1,"0")+IFERROR(X138*1,"0")</f>
        <v>167.10000000000002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117.6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1821.1000000000004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4588.8</v>
      </c>
      <c r="M560" s="1"/>
      <c r="N560" s="51">
        <f>IFERROR(X288*1,"0")+IFERROR(X289*1,"0")+IFERROR(X290*1,"0")+IFERROR(X291*1,"0")+IFERROR(X292*1,"0")+IFERROR(X293*1,"0")+IFERROR(X294*1,"0")+IFERROR(X298*1,"0")</f>
        <v>0</v>
      </c>
      <c r="O560" s="51">
        <f>IFERROR(X303*1,"0")+IFERROR(X307*1,"0")+IFERROR(X308*1,"0")+IFERROR(X309*1,"0")+IFERROR(X313*1,"0")</f>
        <v>48.9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9709.8000000000011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306.59999999999997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25.200000000000003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142.4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912.96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71.400000000000006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1296</vt:i4>
      </vt:variant>
    </vt:vector>
  </HeadingPairs>
  <TitlesOfParts>
    <vt:vector size="12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2024-07-16T07:32:44Z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