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2DEA678-A07E-4024-972E-47E5FB2091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O406" i="1" s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O395" i="1" s="1"/>
  <c r="BN394" i="1"/>
  <c r="BL394" i="1"/>
  <c r="X394" i="1"/>
  <c r="BO394" i="1" s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O391" i="1" s="1"/>
  <c r="BN390" i="1"/>
  <c r="BL390" i="1"/>
  <c r="X390" i="1"/>
  <c r="BO390" i="1" s="1"/>
  <c r="O390" i="1"/>
  <c r="BO389" i="1"/>
  <c r="BN389" i="1"/>
  <c r="BM389" i="1"/>
  <c r="BL389" i="1"/>
  <c r="Y389" i="1"/>
  <c r="X389" i="1"/>
  <c r="BN388" i="1"/>
  <c r="BL388" i="1"/>
  <c r="X388" i="1"/>
  <c r="BO388" i="1" s="1"/>
  <c r="BO387" i="1"/>
  <c r="BN387" i="1"/>
  <c r="BM387" i="1"/>
  <c r="BL387" i="1"/>
  <c r="Y387" i="1"/>
  <c r="X387" i="1"/>
  <c r="O387" i="1"/>
  <c r="BN386" i="1"/>
  <c r="BL386" i="1"/>
  <c r="X386" i="1"/>
  <c r="BO386" i="1" s="1"/>
  <c r="BN385" i="1"/>
  <c r="BL385" i="1"/>
  <c r="X385" i="1"/>
  <c r="BO385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X381" i="1" s="1"/>
  <c r="O379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X375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X356" i="1" s="1"/>
  <c r="O352" i="1"/>
  <c r="BO351" i="1"/>
  <c r="BN351" i="1"/>
  <c r="BM351" i="1"/>
  <c r="BL351" i="1"/>
  <c r="Y351" i="1"/>
  <c r="X351" i="1"/>
  <c r="O351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N326" i="1"/>
  <c r="BL326" i="1"/>
  <c r="X326" i="1"/>
  <c r="BO326" i="1" s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X309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X310" i="1" s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X294" i="1" s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X284" i="1" s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X272" i="1" s="1"/>
  <c r="W266" i="1"/>
  <c r="W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X220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X182" i="1" s="1"/>
  <c r="O173" i="1"/>
  <c r="W171" i="1"/>
  <c r="W170" i="1"/>
  <c r="BN169" i="1"/>
  <c r="BL169" i="1"/>
  <c r="X169" i="1"/>
  <c r="BO169" i="1" s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I559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X22" i="1"/>
  <c r="B559" i="1" s="1"/>
  <c r="O22" i="1"/>
  <c r="H10" i="1"/>
  <c r="A9" i="1"/>
  <c r="F10" i="1" s="1"/>
  <c r="D7" i="1"/>
  <c r="P6" i="1"/>
  <c r="O2" i="1"/>
  <c r="Y388" i="1" l="1"/>
  <c r="BM388" i="1"/>
  <c r="X331" i="1"/>
  <c r="Y326" i="1"/>
  <c r="BM326" i="1"/>
  <c r="W552" i="1"/>
  <c r="L559" i="1"/>
  <c r="Y268" i="1"/>
  <c r="BM268" i="1"/>
  <c r="BO268" i="1"/>
  <c r="X271" i="1"/>
  <c r="H9" i="1"/>
  <c r="A10" i="1"/>
  <c r="X24" i="1"/>
  <c r="X36" i="1"/>
  <c r="X56" i="1"/>
  <c r="X64" i="1"/>
  <c r="X87" i="1"/>
  <c r="X93" i="1"/>
  <c r="X103" i="1"/>
  <c r="X121" i="1"/>
  <c r="X129" i="1"/>
  <c r="X138" i="1"/>
  <c r="X160" i="1"/>
  <c r="X165" i="1"/>
  <c r="X171" i="1"/>
  <c r="X181" i="1"/>
  <c r="X202" i="1"/>
  <c r="X209" i="1"/>
  <c r="X226" i="1"/>
  <c r="X237" i="1"/>
  <c r="X249" i="1"/>
  <c r="X255" i="1"/>
  <c r="X278" i="1"/>
  <c r="BO274" i="1"/>
  <c r="BM274" i="1"/>
  <c r="Y274" i="1"/>
  <c r="X277" i="1"/>
  <c r="Y283" i="1"/>
  <c r="BO281" i="1"/>
  <c r="BM281" i="1"/>
  <c r="Y281" i="1"/>
  <c r="BO290" i="1"/>
  <c r="BM290" i="1"/>
  <c r="Y290" i="1"/>
  <c r="BO307" i="1"/>
  <c r="BM307" i="1"/>
  <c r="Y307" i="1"/>
  <c r="Y309" i="1" s="1"/>
  <c r="BO321" i="1"/>
  <c r="BM321" i="1"/>
  <c r="Y321" i="1"/>
  <c r="BO325" i="1"/>
  <c r="BM325" i="1"/>
  <c r="Y325" i="1"/>
  <c r="BO329" i="1"/>
  <c r="BM329" i="1"/>
  <c r="Y329" i="1"/>
  <c r="X336" i="1"/>
  <c r="BO333" i="1"/>
  <c r="BM333" i="1"/>
  <c r="Y333" i="1"/>
  <c r="BO341" i="1"/>
  <c r="BM341" i="1"/>
  <c r="Y341" i="1"/>
  <c r="X348" i="1"/>
  <c r="BO345" i="1"/>
  <c r="BM345" i="1"/>
  <c r="Y345" i="1"/>
  <c r="Y347" i="1" s="1"/>
  <c r="BO354" i="1"/>
  <c r="BM354" i="1"/>
  <c r="Y354" i="1"/>
  <c r="X361" i="1"/>
  <c r="BO358" i="1"/>
  <c r="BM358" i="1"/>
  <c r="Y358" i="1"/>
  <c r="BO366" i="1"/>
  <c r="BM366" i="1"/>
  <c r="Y366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8" i="1"/>
  <c r="H559" i="1"/>
  <c r="Y152" i="1"/>
  <c r="Y159" i="1" s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X166" i="1"/>
  <c r="Y169" i="1"/>
  <c r="Y170" i="1" s="1"/>
  <c r="BM169" i="1"/>
  <c r="Y173" i="1"/>
  <c r="Y181" i="1" s="1"/>
  <c r="BM173" i="1"/>
  <c r="BO173" i="1"/>
  <c r="Y175" i="1"/>
  <c r="BM175" i="1"/>
  <c r="Y177" i="1"/>
  <c r="BM177" i="1"/>
  <c r="Y179" i="1"/>
  <c r="BM179" i="1"/>
  <c r="Y185" i="1"/>
  <c r="Y201" i="1" s="1"/>
  <c r="BM185" i="1"/>
  <c r="Y188" i="1"/>
  <c r="BM188" i="1"/>
  <c r="Y189" i="1"/>
  <c r="BM189" i="1"/>
  <c r="Y191" i="1"/>
  <c r="BM191" i="1"/>
  <c r="Y193" i="1"/>
  <c r="BM193" i="1"/>
  <c r="Y200" i="1"/>
  <c r="BM200" i="1"/>
  <c r="Y205" i="1"/>
  <c r="Y209" i="1" s="1"/>
  <c r="BM205" i="1"/>
  <c r="J559" i="1"/>
  <c r="Y214" i="1"/>
  <c r="Y220" i="1" s="1"/>
  <c r="BM214" i="1"/>
  <c r="Y216" i="1"/>
  <c r="BM216" i="1"/>
  <c r="Y218" i="1"/>
  <c r="BM218" i="1"/>
  <c r="X221" i="1"/>
  <c r="Y224" i="1"/>
  <c r="Y225" i="1" s="1"/>
  <c r="BM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X265" i="1"/>
  <c r="Y259" i="1"/>
  <c r="Y265" i="1" s="1"/>
  <c r="BM259" i="1"/>
  <c r="Y261" i="1"/>
  <c r="BM261" i="1"/>
  <c r="Y263" i="1"/>
  <c r="BM263" i="1"/>
  <c r="BO264" i="1"/>
  <c r="BM264" i="1"/>
  <c r="Y264" i="1"/>
  <c r="X266" i="1"/>
  <c r="Y271" i="1"/>
  <c r="BO269" i="1"/>
  <c r="BM269" i="1"/>
  <c r="Y269" i="1"/>
  <c r="BO275" i="1"/>
  <c r="BM275" i="1"/>
  <c r="Y275" i="1"/>
  <c r="X283" i="1"/>
  <c r="BO288" i="1"/>
  <c r="BM288" i="1"/>
  <c r="Y288" i="1"/>
  <c r="BO292" i="1"/>
  <c r="BM292" i="1"/>
  <c r="Y292" i="1"/>
  <c r="Y294" i="1" s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37" i="1"/>
  <c r="X342" i="1"/>
  <c r="BO339" i="1"/>
  <c r="BM339" i="1"/>
  <c r="Y339" i="1"/>
  <c r="Y342" i="1" s="1"/>
  <c r="BO352" i="1"/>
  <c r="BM352" i="1"/>
  <c r="Y352" i="1"/>
  <c r="Y355" i="1" s="1"/>
  <c r="BO360" i="1"/>
  <c r="BM360" i="1"/>
  <c r="Y360" i="1"/>
  <c r="X362" i="1"/>
  <c r="X369" i="1"/>
  <c r="BO364" i="1"/>
  <c r="BM364" i="1"/>
  <c r="Y364" i="1"/>
  <c r="X370" i="1"/>
  <c r="X374" i="1"/>
  <c r="X382" i="1"/>
  <c r="X408" i="1"/>
  <c r="X413" i="1"/>
  <c r="BO410" i="1"/>
  <c r="BM410" i="1"/>
  <c r="Y410" i="1"/>
  <c r="Y412" i="1" s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295" i="1"/>
  <c r="O559" i="1"/>
  <c r="X304" i="1"/>
  <c r="P559" i="1"/>
  <c r="X330" i="1"/>
  <c r="Q559" i="1"/>
  <c r="X355" i="1"/>
  <c r="Y368" i="1"/>
  <c r="BM368" i="1"/>
  <c r="Y372" i="1"/>
  <c r="Y374" i="1" s="1"/>
  <c r="BM372" i="1"/>
  <c r="BO372" i="1"/>
  <c r="Y380" i="1"/>
  <c r="Y381" i="1" s="1"/>
  <c r="BM380" i="1"/>
  <c r="X407" i="1"/>
  <c r="Y385" i="1"/>
  <c r="Y407" i="1" s="1"/>
  <c r="BM385" i="1"/>
  <c r="Y386" i="1"/>
  <c r="BM386" i="1"/>
  <c r="Y390" i="1"/>
  <c r="BM390" i="1"/>
  <c r="Y391" i="1"/>
  <c r="BM391" i="1"/>
  <c r="Y394" i="1"/>
  <c r="BM394" i="1"/>
  <c r="Y395" i="1"/>
  <c r="BM395" i="1"/>
  <c r="Y398" i="1"/>
  <c r="BM398" i="1"/>
  <c r="Y399" i="1"/>
  <c r="BM399" i="1"/>
  <c r="Y402" i="1"/>
  <c r="BM402" i="1"/>
  <c r="Y403" i="1"/>
  <c r="BM403" i="1"/>
  <c r="Y405" i="1"/>
  <c r="BM405" i="1"/>
  <c r="Y406" i="1"/>
  <c r="BM406" i="1"/>
  <c r="X412" i="1"/>
  <c r="BO416" i="1"/>
  <c r="BM416" i="1"/>
  <c r="Y416" i="1"/>
  <c r="Y418" i="1" s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T559" i="1"/>
  <c r="X455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Y501" i="1" s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330" i="1" l="1"/>
  <c r="Y527" i="1"/>
  <c r="Y540" i="1"/>
  <c r="Y435" i="1"/>
  <c r="Y249" i="1"/>
  <c r="Y237" i="1"/>
  <c r="Y87" i="1"/>
  <c r="Y63" i="1"/>
  <c r="X551" i="1"/>
  <c r="Y361" i="1"/>
  <c r="Y336" i="1"/>
  <c r="X553" i="1"/>
  <c r="Y481" i="1"/>
  <c r="Y369" i="1"/>
  <c r="X549" i="1"/>
  <c r="X550" i="1"/>
  <c r="Y277" i="1"/>
  <c r="Y554" i="1" s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<sst xmlns="http://schemas.openxmlformats.org/spreadsheetml/2006/main" count="2425" uniqueCount="810">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</sst>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77" customFormat="1" ht="45" customHeight="1" x14ac:dyDescent="0.2">
      <c r="A1" s="41"/>
      <c r="B1" s="41"/>
      <c r="C1" s="41"/>
      <c r="D1" s="505" t="s">
        <v>0</v>
      </c>
      <c r="E1" s="506"/>
      <c r="F1" s="506"/>
      <c r="G1" s="12" t="s">
        <v>1</v>
      </c>
      <c r="H1" s="505" t="s">
        <v>2</v>
      </c>
      <c r="I1" s="506"/>
      <c r="J1" s="506"/>
      <c r="K1" s="506"/>
      <c r="L1" s="506"/>
      <c r="M1" s="506"/>
      <c r="N1" s="506"/>
      <c r="O1" s="506"/>
      <c r="P1" s="506"/>
      <c r="Q1" s="772" t="s">
        <v>3</v>
      </c>
      <c r="R1" s="506"/>
      <c r="S1" s="50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39" t="s">
        <v>8</v>
      </c>
      <c r="B5" s="521"/>
      <c r="C5" s="522"/>
      <c r="D5" s="431"/>
      <c r="E5" s="433"/>
      <c r="F5" s="735" t="s">
        <v>9</v>
      </c>
      <c r="G5" s="522"/>
      <c r="H5" s="431"/>
      <c r="I5" s="432"/>
      <c r="J5" s="432"/>
      <c r="K5" s="432"/>
      <c r="L5" s="433"/>
      <c r="M5" s="58"/>
      <c r="O5" s="24" t="s">
        <v>10</v>
      </c>
      <c r="P5" s="770">
        <v>45486</v>
      </c>
      <c r="Q5" s="559"/>
      <c r="S5" s="633" t="s">
        <v>11</v>
      </c>
      <c r="T5" s="446"/>
      <c r="U5" s="635" t="s">
        <v>12</v>
      </c>
      <c r="V5" s="559"/>
      <c r="AA5" s="51"/>
      <c r="AB5" s="51"/>
      <c r="AC5" s="51"/>
    </row>
    <row r="6" spans="1:30" s="377" customFormat="1" ht="24" customHeight="1" x14ac:dyDescent="0.2">
      <c r="A6" s="539" t="s">
        <v>13</v>
      </c>
      <c r="B6" s="521"/>
      <c r="C6" s="522"/>
      <c r="D6" s="696" t="s">
        <v>14</v>
      </c>
      <c r="E6" s="697"/>
      <c r="F6" s="697"/>
      <c r="G6" s="697"/>
      <c r="H6" s="697"/>
      <c r="I6" s="697"/>
      <c r="J6" s="697"/>
      <c r="K6" s="697"/>
      <c r="L6" s="559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5" t="s">
        <v>16</v>
      </c>
      <c r="T6" s="446"/>
      <c r="U6" s="689" t="s">
        <v>17</v>
      </c>
      <c r="V6" s="459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85"/>
      <c r="M7" s="60"/>
      <c r="O7" s="24"/>
      <c r="P7" s="42"/>
      <c r="Q7" s="42"/>
      <c r="S7" s="394"/>
      <c r="T7" s="446"/>
      <c r="U7" s="690"/>
      <c r="V7" s="691"/>
      <c r="AA7" s="51"/>
      <c r="AB7" s="51"/>
      <c r="AC7" s="51"/>
    </row>
    <row r="8" spans="1:30" s="377" customFormat="1" ht="25.5" customHeight="1" x14ac:dyDescent="0.2">
      <c r="A8" s="774" t="s">
        <v>18</v>
      </c>
      <c r="B8" s="420"/>
      <c r="C8" s="421"/>
      <c r="D8" s="498"/>
      <c r="E8" s="499"/>
      <c r="F8" s="499"/>
      <c r="G8" s="499"/>
      <c r="H8" s="499"/>
      <c r="I8" s="499"/>
      <c r="J8" s="499"/>
      <c r="K8" s="499"/>
      <c r="L8" s="500"/>
      <c r="M8" s="61"/>
      <c r="O8" s="24" t="s">
        <v>19</v>
      </c>
      <c r="P8" s="584">
        <v>0.41666666666666669</v>
      </c>
      <c r="Q8" s="585"/>
      <c r="S8" s="394"/>
      <c r="T8" s="446"/>
      <c r="U8" s="690"/>
      <c r="V8" s="691"/>
      <c r="AA8" s="51"/>
      <c r="AB8" s="51"/>
      <c r="AC8" s="51"/>
    </row>
    <row r="9" spans="1:30" s="377" customFormat="1" ht="39.950000000000003" customHeight="1" x14ac:dyDescent="0.2">
      <c r="A9" s="5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4"/>
      <c r="E9" s="409"/>
      <c r="F9" s="5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5"/>
      <c r="O9" s="26" t="s">
        <v>20</v>
      </c>
      <c r="P9" s="548"/>
      <c r="Q9" s="549"/>
      <c r="S9" s="394"/>
      <c r="T9" s="446"/>
      <c r="U9" s="692"/>
      <c r="V9" s="693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4"/>
      <c r="E10" s="409"/>
      <c r="F10" s="5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6" t="str">
        <f>IFERROR(VLOOKUP($D$10,Proxy,2,FALSE),"")</f>
        <v/>
      </c>
      <c r="I10" s="394"/>
      <c r="J10" s="394"/>
      <c r="K10" s="394"/>
      <c r="L10" s="394"/>
      <c r="M10" s="376"/>
      <c r="O10" s="26" t="s">
        <v>21</v>
      </c>
      <c r="P10" s="638"/>
      <c r="Q10" s="639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8"/>
      <c r="Q11" s="559"/>
      <c r="T11" s="24" t="s">
        <v>26</v>
      </c>
      <c r="U11" s="630" t="s">
        <v>27</v>
      </c>
      <c r="V11" s="549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27" t="s">
        <v>28</v>
      </c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2"/>
      <c r="M12" s="62"/>
      <c r="O12" s="24" t="s">
        <v>29</v>
      </c>
      <c r="P12" s="584"/>
      <c r="Q12" s="585"/>
      <c r="R12" s="23"/>
      <c r="T12" s="24"/>
      <c r="U12" s="506"/>
      <c r="V12" s="394"/>
      <c r="AA12" s="51"/>
      <c r="AB12" s="51"/>
      <c r="AC12" s="51"/>
    </row>
    <row r="13" spans="1:30" s="377" customFormat="1" ht="23.25" customHeight="1" x14ac:dyDescent="0.2">
      <c r="A13" s="727" t="s">
        <v>30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2"/>
      <c r="M13" s="62"/>
      <c r="N13" s="26"/>
      <c r="O13" s="26" t="s">
        <v>31</v>
      </c>
      <c r="P13" s="630"/>
      <c r="Q13" s="549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27" t="s">
        <v>32</v>
      </c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2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63" t="s">
        <v>33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2"/>
      <c r="M15" s="63"/>
      <c r="O15" s="534" t="s">
        <v>34</v>
      </c>
      <c r="P15" s="506"/>
      <c r="Q15" s="506"/>
      <c r="R15" s="506"/>
      <c r="S15" s="50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5"/>
      <c r="P16" s="535"/>
      <c r="Q16" s="535"/>
      <c r="R16" s="535"/>
      <c r="S16" s="53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3" t="s">
        <v>37</v>
      </c>
      <c r="D17" s="439" t="s">
        <v>38</v>
      </c>
      <c r="E17" s="46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7"/>
      <c r="Q17" s="467"/>
      <c r="R17" s="467"/>
      <c r="S17" s="468"/>
      <c r="T17" s="761" t="s">
        <v>49</v>
      </c>
      <c r="U17" s="522"/>
      <c r="V17" s="439" t="s">
        <v>50</v>
      </c>
      <c r="W17" s="439" t="s">
        <v>51</v>
      </c>
      <c r="X17" s="787" t="s">
        <v>52</v>
      </c>
      <c r="Y17" s="439" t="s">
        <v>53</v>
      </c>
      <c r="Z17" s="478" t="s">
        <v>54</v>
      </c>
      <c r="AA17" s="478" t="s">
        <v>55</v>
      </c>
      <c r="AB17" s="478" t="s">
        <v>56</v>
      </c>
      <c r="AC17" s="479"/>
      <c r="AD17" s="480"/>
      <c r="AE17" s="495"/>
      <c r="BB17" s="760" t="s">
        <v>57</v>
      </c>
    </row>
    <row r="18" spans="1:67" ht="14.25" customHeight="1" x14ac:dyDescent="0.2">
      <c r="A18" s="440"/>
      <c r="B18" s="440"/>
      <c r="C18" s="440"/>
      <c r="D18" s="469"/>
      <c r="E18" s="471"/>
      <c r="F18" s="440"/>
      <c r="G18" s="440"/>
      <c r="H18" s="440"/>
      <c r="I18" s="440"/>
      <c r="J18" s="440"/>
      <c r="K18" s="440"/>
      <c r="L18" s="440"/>
      <c r="M18" s="440"/>
      <c r="N18" s="440"/>
      <c r="O18" s="469"/>
      <c r="P18" s="470"/>
      <c r="Q18" s="470"/>
      <c r="R18" s="470"/>
      <c r="S18" s="471"/>
      <c r="T18" s="378" t="s">
        <v>58</v>
      </c>
      <c r="U18" s="378" t="s">
        <v>59</v>
      </c>
      <c r="V18" s="440"/>
      <c r="W18" s="440"/>
      <c r="X18" s="788"/>
      <c r="Y18" s="440"/>
      <c r="Z18" s="657"/>
      <c r="AA18" s="657"/>
      <c r="AB18" s="481"/>
      <c r="AC18" s="482"/>
      <c r="AD18" s="483"/>
      <c r="AE18" s="496"/>
      <c r="BB18" s="394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449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80"/>
      <c r="AA21" s="38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80"/>
      <c r="AA26" s="38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80"/>
      <c r="AA38" s="38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80"/>
      <c r="AA42" s="38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80"/>
      <c r="AA46" s="38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449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80"/>
      <c r="AA52" s="38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449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80"/>
      <c r="AA58" s="38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449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80"/>
      <c r="AA66" s="38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200</v>
      </c>
      <c r="X68" s="385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208.88888888888889</v>
      </c>
      <c r="BM68" s="64">
        <f t="shared" si="9"/>
        <v>214.32</v>
      </c>
      <c r="BN68" s="64">
        <f t="shared" si="10"/>
        <v>0.3306878306878307</v>
      </c>
      <c r="BO68" s="64">
        <f t="shared" si="11"/>
        <v>0.33928571428571425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400</v>
      </c>
      <c r="X71" s="385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417.77777777777777</v>
      </c>
      <c r="BM71" s="64">
        <f t="shared" si="9"/>
        <v>428.64</v>
      </c>
      <c r="BN71" s="64">
        <f t="shared" si="10"/>
        <v>0.66137566137566139</v>
      </c>
      <c r="BO71" s="64">
        <f t="shared" si="11"/>
        <v>0.67857142857142849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500</v>
      </c>
      <c r="X73" s="385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50</v>
      </c>
      <c r="X82" s="385">
        <f t="shared" si="6"/>
        <v>51.2</v>
      </c>
      <c r="Y82" s="36">
        <f>IFERROR(IF(X82=0,"",ROUNDUP(X82/H82,0)*0.00753),"")</f>
        <v>0.12048</v>
      </c>
      <c r="Z82" s="56"/>
      <c r="AA82" s="57"/>
      <c r="AE82" s="64"/>
      <c r="BB82" s="100" t="s">
        <v>1</v>
      </c>
      <c r="BL82" s="64">
        <f t="shared" si="8"/>
        <v>53.125</v>
      </c>
      <c r="BM82" s="64">
        <f t="shared" si="9"/>
        <v>54.4</v>
      </c>
      <c r="BN82" s="64">
        <f t="shared" si="10"/>
        <v>0.1001602564102564</v>
      </c>
      <c r="BO82" s="64">
        <f t="shared" si="11"/>
        <v>0.10256410256410256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115.82341269841271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118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2.3389799999999998</v>
      </c>
      <c r="Z87" s="387"/>
      <c r="AA87" s="387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1150</v>
      </c>
      <c r="X88" s="386">
        <f>IFERROR(SUM(X67:X86),"0")</f>
        <v>1170.8</v>
      </c>
      <c r="Y88" s="37"/>
      <c r="Z88" s="387"/>
      <c r="AA88" s="387"/>
    </row>
    <row r="89" spans="1:67" ht="14.25" customHeight="1" x14ac:dyDescent="0.25">
      <c r="A89" s="449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80"/>
      <c r="AA89" s="38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50</v>
      </c>
      <c r="X90" s="385">
        <f>IFERROR(IF(W90="",0,CEILING((W90/$H90),1)*$H90),"")</f>
        <v>54</v>
      </c>
      <c r="Y90" s="36">
        <f>IFERROR(IF(X90=0,"",ROUNDUP(X90/H90,0)*0.02175),"")</f>
        <v>0.10874999999999999</v>
      </c>
      <c r="Z90" s="56"/>
      <c r="AA90" s="57"/>
      <c r="AE90" s="64"/>
      <c r="BB90" s="105" t="s">
        <v>1</v>
      </c>
      <c r="BL90" s="64">
        <f>IFERROR(W90*I90/H90,"0")</f>
        <v>52.222222222222221</v>
      </c>
      <c r="BM90" s="64">
        <f>IFERROR(X90*I90/H90,"0")</f>
        <v>56.4</v>
      </c>
      <c r="BN90" s="64">
        <f>IFERROR(1/J90*(W90/H90),"0")</f>
        <v>9.6450617283950615E-2</v>
      </c>
      <c r="BO90" s="64">
        <f>IFERROR(1/J90*(X90/H90),"0")</f>
        <v>0.10416666666666666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4.6296296296296298</v>
      </c>
      <c r="X93" s="386">
        <f>IFERROR(X90/H90,"0")+IFERROR(X91/H91,"0")+IFERROR(X92/H92,"0")</f>
        <v>5</v>
      </c>
      <c r="Y93" s="386">
        <f>IFERROR(IF(Y90="",0,Y90),"0")+IFERROR(IF(Y91="",0,Y91),"0")+IFERROR(IF(Y92="",0,Y92),"0")</f>
        <v>0.10874999999999999</v>
      </c>
      <c r="Z93" s="387"/>
      <c r="AA93" s="387"/>
    </row>
    <row r="94" spans="1:67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50</v>
      </c>
      <c r="X94" s="386">
        <f>IFERROR(SUM(X90:X92),"0")</f>
        <v>54</v>
      </c>
      <c r="Y94" s="37"/>
      <c r="Z94" s="387"/>
      <c r="AA94" s="387"/>
    </row>
    <row r="95" spans="1:67" ht="14.25" customHeight="1" x14ac:dyDescent="0.25">
      <c r="A95" s="449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80"/>
      <c r="AA95" s="380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80"/>
      <c r="AA105" s="380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400</v>
      </c>
      <c r="X106" s="385">
        <f t="shared" ref="X106:X120" si="18">IFERROR(IF(W106="",0,CEILING((W106/$H106),1)*$H106),"")</f>
        <v>405</v>
      </c>
      <c r="Y106" s="36">
        <f>IFERROR(IF(X106=0,"",ROUNDUP(X106/H106,0)*0.02175),"")</f>
        <v>1.0874999999999999</v>
      </c>
      <c r="Z106" s="56"/>
      <c r="AA106" s="57"/>
      <c r="AE106" s="64"/>
      <c r="BB106" s="115" t="s">
        <v>1</v>
      </c>
      <c r="BL106" s="64">
        <f t="shared" ref="BL106:BL120" si="19">IFERROR(W106*I106/H106,"0")</f>
        <v>427.85185185185185</v>
      </c>
      <c r="BM106" s="64">
        <f t="shared" ref="BM106:BM120" si="20">IFERROR(X106*I106/H106,"0")</f>
        <v>433.20000000000005</v>
      </c>
      <c r="BN106" s="64">
        <f t="shared" ref="BN106:BN120" si="21">IFERROR(1/J106*(W106/H106),"0")</f>
        <v>0.88183421516754845</v>
      </c>
      <c r="BO106" s="64">
        <f t="shared" ref="BO106:BO120" si="22">IFERROR(1/J106*(X106/H106),"0")</f>
        <v>0.89285714285714279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100</v>
      </c>
      <c r="X108" s="385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3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6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6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9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61.28747795414462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1.3485</v>
      </c>
      <c r="Z121" s="387"/>
      <c r="AA121" s="387"/>
    </row>
    <row r="122" spans="1:67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500</v>
      </c>
      <c r="X122" s="386">
        <f>IFERROR(SUM(X106:X120),"0")</f>
        <v>505.8</v>
      </c>
      <c r="Y122" s="37"/>
      <c r="Z122" s="387"/>
      <c r="AA122" s="387"/>
    </row>
    <row r="123" spans="1:67" ht="14.25" customHeight="1" x14ac:dyDescent="0.25">
      <c r="A123" s="449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80"/>
      <c r="AA123" s="380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9"/>
      <c r="AA131" s="379"/>
    </row>
    <row r="132" spans="1:67" ht="14.25" customHeight="1" x14ac:dyDescent="0.25">
      <c r="A132" s="449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80"/>
      <c r="AA132" s="380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1000</v>
      </c>
      <c r="X134" s="385">
        <f>IFERROR(IF(W134="",0,CEILING((W134/$H134),1)*$H134),"")</f>
        <v>1004.4</v>
      </c>
      <c r="Y134" s="36">
        <f>IFERROR(IF(X134=0,"",ROUNDUP(X134/H134,0)*0.02175),"")</f>
        <v>2.6969999999999996</v>
      </c>
      <c r="Z134" s="56"/>
      <c r="AA134" s="57"/>
      <c r="AE134" s="64"/>
      <c r="BB134" s="136" t="s">
        <v>1</v>
      </c>
      <c r="BL134" s="64">
        <f>IFERROR(W134*I134/H134,"0")</f>
        <v>1068.8888888888889</v>
      </c>
      <c r="BM134" s="64">
        <f>IFERROR(X134*I134/H134,"0")</f>
        <v>1073.5920000000001</v>
      </c>
      <c r="BN134" s="64">
        <f>IFERROR(1/J134*(W134/H134),"0")</f>
        <v>2.2045855379188715</v>
      </c>
      <c r="BO134" s="64">
        <f>IFERROR(1/J134*(X134/H134),"0")</f>
        <v>2.214285714285714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300</v>
      </c>
      <c r="X136" s="385">
        <f>IFERROR(IF(W136="",0,CEILING((W136/$H136),1)*$H136),"")</f>
        <v>302.40000000000003</v>
      </c>
      <c r="Y136" s="36">
        <f>IFERROR(IF(X136=0,"",ROUNDUP(X136/H136,0)*0.00753),"")</f>
        <v>0.84336</v>
      </c>
      <c r="Z136" s="56"/>
      <c r="AA136" s="57"/>
      <c r="AE136" s="64"/>
      <c r="BB136" s="138" t="s">
        <v>1</v>
      </c>
      <c r="BL136" s="64">
        <f>IFERROR(W136*I136/H136,"0")</f>
        <v>330.22222222222223</v>
      </c>
      <c r="BM136" s="64">
        <f>IFERROR(X136*I136/H136,"0")</f>
        <v>332.86400000000003</v>
      </c>
      <c r="BN136" s="64">
        <f>IFERROR(1/J136*(W136/H136),"0")</f>
        <v>0.71225071225071213</v>
      </c>
      <c r="BO136" s="64">
        <f>IFERROR(1/J136*(X136/H136),"0")</f>
        <v>0.71794871794871795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234.5679012345679</v>
      </c>
      <c r="X138" s="386">
        <f>IFERROR(X133/H133,"0")+IFERROR(X134/H134,"0")+IFERROR(X135/H135,"0")+IFERROR(X136/H136,"0")+IFERROR(X137/H137,"0")</f>
        <v>236</v>
      </c>
      <c r="Y138" s="386">
        <f>IFERROR(IF(Y133="",0,Y133),"0")+IFERROR(IF(Y134="",0,Y134),"0")+IFERROR(IF(Y135="",0,Y135),"0")+IFERROR(IF(Y136="",0,Y136),"0")+IFERROR(IF(Y137="",0,Y137),"0")</f>
        <v>3.5403599999999997</v>
      </c>
      <c r="Z138" s="387"/>
      <c r="AA138" s="387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1300</v>
      </c>
      <c r="X139" s="386">
        <f>IFERROR(SUM(X133:X137),"0")</f>
        <v>1306.8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9"/>
      <c r="AA141" s="379"/>
    </row>
    <row r="142" spans="1:67" ht="14.25" customHeight="1" x14ac:dyDescent="0.25">
      <c r="A142" s="449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80"/>
      <c r="AA142" s="380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2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3"/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5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4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4"/>
      <c r="O149" s="394"/>
      <c r="P149" s="394"/>
      <c r="Q149" s="394"/>
      <c r="R149" s="394"/>
      <c r="S149" s="394"/>
      <c r="T149" s="394"/>
      <c r="U149" s="394"/>
      <c r="V149" s="394"/>
      <c r="W149" s="394"/>
      <c r="X149" s="394"/>
      <c r="Y149" s="394"/>
      <c r="Z149" s="379"/>
      <c r="AA149" s="379"/>
    </row>
    <row r="150" spans="1:67" ht="14.25" customHeight="1" x14ac:dyDescent="0.25">
      <c r="A150" s="449" t="s">
        <v>61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80"/>
      <c r="AA150" s="380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7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3"/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5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customHeight="1" x14ac:dyDescent="0.25">
      <c r="A161" s="399" t="s">
        <v>263</v>
      </c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4"/>
      <c r="O161" s="394"/>
      <c r="P161" s="394"/>
      <c r="Q161" s="394"/>
      <c r="R161" s="394"/>
      <c r="S161" s="394"/>
      <c r="T161" s="394"/>
      <c r="U161" s="394"/>
      <c r="V161" s="394"/>
      <c r="W161" s="394"/>
      <c r="X161" s="394"/>
      <c r="Y161" s="394"/>
      <c r="Z161" s="379"/>
      <c r="AA161" s="379"/>
    </row>
    <row r="162" spans="1:67" ht="14.25" customHeight="1" x14ac:dyDescent="0.25">
      <c r="A162" s="449" t="s">
        <v>113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80"/>
      <c r="AA162" s="380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3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5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4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80"/>
      <c r="AA167" s="380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5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80"/>
      <c r="AA172" s="380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150</v>
      </c>
      <c r="X173" s="385">
        <f t="shared" ref="X173:X180" si="28">IFERROR(IF(W173="",0,CEILING((W173/$H173),1)*$H173),"")</f>
        <v>151.20000000000002</v>
      </c>
      <c r="Y173" s="36">
        <f>IFERROR(IF(X173=0,"",ROUNDUP(X173/H173,0)*0.00937),"")</f>
        <v>0.26235999999999998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155.83333333333331</v>
      </c>
      <c r="BM173" s="64">
        <f t="shared" ref="BM173:BM180" si="30">IFERROR(X173*I173/H173,"0")</f>
        <v>157.08000000000001</v>
      </c>
      <c r="BN173" s="64">
        <f t="shared" ref="BN173:BN180" si="31">IFERROR(1/J173*(W173/H173),"0")</f>
        <v>0.23148148148148145</v>
      </c>
      <c r="BO173" s="64">
        <f t="shared" ref="BO173:BO180" si="32">IFERROR(1/J173*(X173/H173),"0")</f>
        <v>0.23333333333333334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150</v>
      </c>
      <c r="X174" s="385">
        <f t="shared" si="28"/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57" t="s">
        <v>1</v>
      </c>
      <c r="BL174" s="64">
        <f t="shared" si="29"/>
        <v>155.83333333333331</v>
      </c>
      <c r="BM174" s="64">
        <f t="shared" si="30"/>
        <v>157.08000000000001</v>
      </c>
      <c r="BN174" s="64">
        <f t="shared" si="31"/>
        <v>0.23148148148148145</v>
      </c>
      <c r="BO174" s="64">
        <f t="shared" si="32"/>
        <v>0.23333333333333334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100</v>
      </c>
      <c r="X175" s="385">
        <f t="shared" si="28"/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 t="shared" si="29"/>
        <v>103.88888888888889</v>
      </c>
      <c r="BM175" s="64">
        <f t="shared" si="30"/>
        <v>106.59000000000002</v>
      </c>
      <c r="BN175" s="64">
        <f t="shared" si="31"/>
        <v>0.15432098765432098</v>
      </c>
      <c r="BO175" s="64">
        <f t="shared" si="32"/>
        <v>0.15833333333333333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100</v>
      </c>
      <c r="X176" s="385">
        <f t="shared" si="28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 t="shared" si="29"/>
        <v>103.88888888888889</v>
      </c>
      <c r="BM176" s="64">
        <f t="shared" si="30"/>
        <v>106.59000000000002</v>
      </c>
      <c r="BN176" s="64">
        <f t="shared" si="31"/>
        <v>0.15432098765432098</v>
      </c>
      <c r="BO176" s="64">
        <f t="shared" si="32"/>
        <v>0.15833333333333333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3"/>
      <c r="B181" s="394"/>
      <c r="C181" s="394"/>
      <c r="D181" s="394"/>
      <c r="E181" s="394"/>
      <c r="F181" s="394"/>
      <c r="G181" s="394"/>
      <c r="H181" s="394"/>
      <c r="I181" s="394"/>
      <c r="J181" s="394"/>
      <c r="K181" s="394"/>
      <c r="L181" s="394"/>
      <c r="M181" s="394"/>
      <c r="N181" s="395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92.592592592592595</v>
      </c>
      <c r="X181" s="386">
        <f>IFERROR(X173/H173,"0")+IFERROR(X174/H174,"0")+IFERROR(X175/H175,"0")+IFERROR(X176/H176,"0")+IFERROR(X177/H177,"0")+IFERROR(X178/H178,"0")+IFERROR(X179/H179,"0")+IFERROR(X180/H180,"0")</f>
        <v>94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0.88078000000000001</v>
      </c>
      <c r="Z181" s="387"/>
      <c r="AA181" s="387"/>
    </row>
    <row r="182" spans="1:67" x14ac:dyDescent="0.2">
      <c r="A182" s="394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500</v>
      </c>
      <c r="X182" s="386">
        <f>IFERROR(SUM(X173:X180),"0")</f>
        <v>507.60000000000008</v>
      </c>
      <c r="Y182" s="37"/>
      <c r="Z182" s="387"/>
      <c r="AA182" s="387"/>
    </row>
    <row r="183" spans="1:67" ht="14.25" customHeight="1" x14ac:dyDescent="0.25">
      <c r="A183" s="449" t="s">
        <v>72</v>
      </c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394"/>
      <c r="S183" s="394"/>
      <c r="T183" s="394"/>
      <c r="U183" s="394"/>
      <c r="V183" s="394"/>
      <c r="W183" s="394"/>
      <c r="X183" s="394"/>
      <c r="Y183" s="394"/>
      <c r="Z183" s="380"/>
      <c r="AA183" s="380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150</v>
      </c>
      <c r="X184" s="385">
        <f t="shared" ref="X184:X200" si="33">IFERROR(IF(W184="",0,CEILING((W184/$H184),1)*$H184),"")</f>
        <v>152</v>
      </c>
      <c r="Y184" s="36">
        <f>IFERROR(IF(X184=0,"",ROUNDUP(X184/H184,0)*0.01196),"")</f>
        <v>0.45448</v>
      </c>
      <c r="Z184" s="56"/>
      <c r="AA184" s="57"/>
      <c r="AE184" s="64"/>
      <c r="BB184" s="164" t="s">
        <v>1</v>
      </c>
      <c r="BL184" s="64">
        <f t="shared" ref="BL184:BL200" si="34">IFERROR(W184*I184/H184,"0")</f>
        <v>165.3</v>
      </c>
      <c r="BM184" s="64">
        <f t="shared" ref="BM184:BM200" si="35">IFERROR(X184*I184/H184,"0")</f>
        <v>167.50400000000002</v>
      </c>
      <c r="BN184" s="64">
        <f t="shared" ref="BN184:BN200" si="36">IFERROR(1/J184*(W184/H184),"0")</f>
        <v>0.36057692307692307</v>
      </c>
      <c r="BO184" s="64">
        <f t="shared" ref="BO184:BO200" si="37">IFERROR(1/J184*(X184/H184),"0")</f>
        <v>0.36538461538461542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200</v>
      </c>
      <c r="X188" s="385">
        <f t="shared" si="33"/>
        <v>202.5</v>
      </c>
      <c r="Y188" s="36">
        <f>IFERROR(IF(X188=0,"",ROUNDUP(X188/H188,0)*0.02175),"")</f>
        <v>0.54374999999999996</v>
      </c>
      <c r="Z188" s="56"/>
      <c r="AA188" s="57"/>
      <c r="AE188" s="64"/>
      <c r="BB188" s="168" t="s">
        <v>1</v>
      </c>
      <c r="BL188" s="64">
        <f t="shared" si="34"/>
        <v>213.48148148148152</v>
      </c>
      <c r="BM188" s="64">
        <f t="shared" si="35"/>
        <v>216.15</v>
      </c>
      <c r="BN188" s="64">
        <f t="shared" si="36"/>
        <v>0.44091710758377423</v>
      </c>
      <c r="BO188" s="64">
        <f t="shared" si="37"/>
        <v>0.4464285714285714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500</v>
      </c>
      <c r="X189" s="385">
        <f t="shared" si="33"/>
        <v>504.59999999999997</v>
      </c>
      <c r="Y189" s="36">
        <f>IFERROR(IF(X189=0,"",ROUNDUP(X189/H189,0)*0.02175),"")</f>
        <v>1.2614999999999998</v>
      </c>
      <c r="Z189" s="56"/>
      <c r="AA189" s="57"/>
      <c r="AE189" s="64"/>
      <c r="BB189" s="169" t="s">
        <v>1</v>
      </c>
      <c r="BL189" s="64">
        <f t="shared" si="34"/>
        <v>532.41379310344837</v>
      </c>
      <c r="BM189" s="64">
        <f t="shared" si="35"/>
        <v>537.31200000000001</v>
      </c>
      <c r="BN189" s="64">
        <f t="shared" si="36"/>
        <v>1.0262725779967159</v>
      </c>
      <c r="BO189" s="64">
        <f t="shared" si="37"/>
        <v>1.0357142857142856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150</v>
      </c>
      <c r="X190" s="385">
        <f t="shared" si="33"/>
        <v>151.19999999999999</v>
      </c>
      <c r="Y190" s="36">
        <f>IFERROR(IF(X190=0,"",ROUNDUP(X190/H190,0)*0.00753),"")</f>
        <v>0.47439000000000003</v>
      </c>
      <c r="Z190" s="56"/>
      <c r="AA190" s="57"/>
      <c r="AE190" s="64"/>
      <c r="BB190" s="170" t="s">
        <v>1</v>
      </c>
      <c r="BL190" s="64">
        <f t="shared" si="34"/>
        <v>167</v>
      </c>
      <c r="BM190" s="64">
        <f t="shared" si="35"/>
        <v>168.33600000000001</v>
      </c>
      <c r="BN190" s="64">
        <f t="shared" si="36"/>
        <v>0.40064102564102561</v>
      </c>
      <c r="BO190" s="64">
        <f t="shared" si="37"/>
        <v>0.40384615384615385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500</v>
      </c>
      <c r="X196" s="385">
        <f t="shared" si="33"/>
        <v>501.59999999999997</v>
      </c>
      <c r="Y196" s="36">
        <f t="shared" si="38"/>
        <v>1.5737700000000001</v>
      </c>
      <c r="Z196" s="56"/>
      <c r="AA196" s="57"/>
      <c r="AE196" s="64"/>
      <c r="BB196" s="176" t="s">
        <v>1</v>
      </c>
      <c r="BL196" s="64">
        <f t="shared" si="34"/>
        <v>556.66666666666674</v>
      </c>
      <c r="BM196" s="64">
        <f t="shared" si="35"/>
        <v>558.44800000000009</v>
      </c>
      <c r="BN196" s="64">
        <f t="shared" si="36"/>
        <v>1.3354700854700854</v>
      </c>
      <c r="BO196" s="64">
        <f t="shared" si="37"/>
        <v>1.3397435897435896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9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500</v>
      </c>
      <c r="X197" s="385">
        <f t="shared" si="33"/>
        <v>501.59999999999997</v>
      </c>
      <c r="Y197" s="36">
        <f t="shared" si="38"/>
        <v>1.5737700000000001</v>
      </c>
      <c r="Z197" s="56"/>
      <c r="AA197" s="57"/>
      <c r="AE197" s="64"/>
      <c r="BB197" s="177" t="s">
        <v>1</v>
      </c>
      <c r="BL197" s="64">
        <f t="shared" si="34"/>
        <v>556.66666666666674</v>
      </c>
      <c r="BM197" s="64">
        <f t="shared" si="35"/>
        <v>558.44800000000009</v>
      </c>
      <c r="BN197" s="64">
        <f t="shared" si="36"/>
        <v>1.3354700854700854</v>
      </c>
      <c r="BO197" s="64">
        <f t="shared" si="37"/>
        <v>1.3397435897435896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9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9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0</v>
      </c>
      <c r="X199" s="385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598.82928905917413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602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5.8816600000000001</v>
      </c>
      <c r="Z201" s="387"/>
      <c r="AA201" s="387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2000</v>
      </c>
      <c r="X202" s="386">
        <f>IFERROR(SUM(X184:X200),"0")</f>
        <v>2013.4999999999998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80"/>
      <c r="AA203" s="380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9"/>
      <c r="AA211" s="379"/>
    </row>
    <row r="212" spans="1:67" ht="14.25" customHeight="1" x14ac:dyDescent="0.25">
      <c r="A212" s="449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80"/>
      <c r="AA212" s="380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3"/>
      <c r="B220" s="394"/>
      <c r="C220" s="394"/>
      <c r="D220" s="394"/>
      <c r="E220" s="394"/>
      <c r="F220" s="394"/>
      <c r="G220" s="394"/>
      <c r="H220" s="394"/>
      <c r="I220" s="394"/>
      <c r="J220" s="394"/>
      <c r="K220" s="394"/>
      <c r="L220" s="394"/>
      <c r="M220" s="394"/>
      <c r="N220" s="395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4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395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80"/>
      <c r="AA222" s="380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3"/>
      <c r="B225" s="394"/>
      <c r="C225" s="394"/>
      <c r="D225" s="394"/>
      <c r="E225" s="394"/>
      <c r="F225" s="394"/>
      <c r="G225" s="394"/>
      <c r="H225" s="394"/>
      <c r="I225" s="394"/>
      <c r="J225" s="394"/>
      <c r="K225" s="394"/>
      <c r="L225" s="394"/>
      <c r="M225" s="394"/>
      <c r="N225" s="395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4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5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79"/>
      <c r="AA227" s="379"/>
    </row>
    <row r="228" spans="1:67" ht="14.25" customHeight="1" x14ac:dyDescent="0.25">
      <c r="A228" s="449" t="s">
        <v>113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80"/>
      <c r="AA228" s="380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3"/>
      <c r="B237" s="394"/>
      <c r="C237" s="394"/>
      <c r="D237" s="394"/>
      <c r="E237" s="394"/>
      <c r="F237" s="394"/>
      <c r="G237" s="394"/>
      <c r="H237" s="394"/>
      <c r="I237" s="394"/>
      <c r="J237" s="394"/>
      <c r="K237" s="394"/>
      <c r="L237" s="394"/>
      <c r="M237" s="394"/>
      <c r="N237" s="395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4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395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79"/>
      <c r="AA239" s="379"/>
    </row>
    <row r="240" spans="1:67" ht="14.25" customHeight="1" x14ac:dyDescent="0.25">
      <c r="A240" s="449" t="s">
        <v>113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80"/>
      <c r="AA240" s="380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6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9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3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5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80"/>
      <c r="AA251" s="380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150</v>
      </c>
      <c r="X253" s="385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12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3"/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5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35.714285714285715</v>
      </c>
      <c r="X255" s="386">
        <f>IFERROR(X252/H252,"0")+IFERROR(X253/H253,"0")+IFERROR(X254/H254,"0")</f>
        <v>36</v>
      </c>
      <c r="Y255" s="386">
        <f>IFERROR(IF(Y252="",0,Y252),"0")+IFERROR(IF(Y253="",0,Y253),"0")+IFERROR(IF(Y254="",0,Y254),"0")</f>
        <v>0.27107999999999999</v>
      </c>
      <c r="Z255" s="387"/>
      <c r="AA255" s="387"/>
    </row>
    <row r="256" spans="1:67" x14ac:dyDescent="0.2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395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150</v>
      </c>
      <c r="X256" s="386">
        <f>IFERROR(SUM(X252:X254),"0")</f>
        <v>151.20000000000002</v>
      </c>
      <c r="Y256" s="37"/>
      <c r="Z256" s="387"/>
      <c r="AA256" s="387"/>
    </row>
    <row r="257" spans="1:67" ht="14.25" customHeight="1" x14ac:dyDescent="0.25">
      <c r="A257" s="449" t="s">
        <v>72</v>
      </c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394"/>
      <c r="O257" s="394"/>
      <c r="P257" s="394"/>
      <c r="Q257" s="394"/>
      <c r="R257" s="394"/>
      <c r="S257" s="394"/>
      <c r="T257" s="394"/>
      <c r="U257" s="394"/>
      <c r="V257" s="394"/>
      <c r="W257" s="394"/>
      <c r="X257" s="394"/>
      <c r="Y257" s="394"/>
      <c r="Z257" s="380"/>
      <c r="AA257" s="380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150</v>
      </c>
      <c r="X258" s="385">
        <f t="shared" ref="X258:X264" si="54">IFERROR(IF(W258="",0,CEILING((W258/$H258),1)*$H258),"")</f>
        <v>156</v>
      </c>
      <c r="Y258" s="36">
        <f>IFERROR(IF(X258=0,"",ROUNDUP(X258/H258,0)*0.02175),"")</f>
        <v>0.43499999999999994</v>
      </c>
      <c r="Z258" s="56"/>
      <c r="AA258" s="57"/>
      <c r="AE258" s="64"/>
      <c r="BB258" s="214" t="s">
        <v>1</v>
      </c>
      <c r="BL258" s="64">
        <f t="shared" ref="BL258:BL264" si="55">IFERROR(W258*I258/H258,"0")</f>
        <v>160.73076923076923</v>
      </c>
      <c r="BM258" s="64">
        <f t="shared" ref="BM258:BM264" si="56">IFERROR(X258*I258/H258,"0")</f>
        <v>167.16000000000003</v>
      </c>
      <c r="BN258" s="64">
        <f t="shared" ref="BN258:BN264" si="57">IFERROR(1/J258*(W258/H258),"0")</f>
        <v>0.34340659340659335</v>
      </c>
      <c r="BO258" s="64">
        <f t="shared" ref="BO258:BO264" si="58">IFERROR(1/J258*(X258/H258),"0")</f>
        <v>0.3571428571428571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3"/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5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19.23076923076923</v>
      </c>
      <c r="X265" s="386">
        <f>IFERROR(X258/H258,"0")+IFERROR(X259/H259,"0")+IFERROR(X260/H260,"0")+IFERROR(X261/H261,"0")+IFERROR(X262/H262,"0")+IFERROR(X263/H263,"0")+IFERROR(X264/H264,"0")</f>
        <v>20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0.43499999999999994</v>
      </c>
      <c r="Z265" s="387"/>
      <c r="AA265" s="387"/>
    </row>
    <row r="266" spans="1:67" x14ac:dyDescent="0.2">
      <c r="A266" s="394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395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150</v>
      </c>
      <c r="X266" s="386">
        <f>IFERROR(SUM(X258:X264),"0")</f>
        <v>156</v>
      </c>
      <c r="Y266" s="37"/>
      <c r="Z266" s="387"/>
      <c r="AA266" s="387"/>
    </row>
    <row r="267" spans="1:67" ht="14.25" customHeight="1" x14ac:dyDescent="0.25">
      <c r="A267" s="449" t="s">
        <v>213</v>
      </c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  <c r="X267" s="394"/>
      <c r="Y267" s="394"/>
      <c r="Z267" s="380"/>
      <c r="AA267" s="380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50</v>
      </c>
      <c r="X268" s="385">
        <f>IFERROR(IF(W268="",0,CEILING((W268/$H268),1)*$H268),"")</f>
        <v>50.400000000000006</v>
      </c>
      <c r="Y268" s="36">
        <f>IFERROR(IF(X268=0,"",ROUNDUP(X268/H268,0)*0.02175),"")</f>
        <v>0.1305</v>
      </c>
      <c r="Z268" s="56"/>
      <c r="AA268" s="57"/>
      <c r="AE268" s="64"/>
      <c r="BB268" s="221" t="s">
        <v>1</v>
      </c>
      <c r="BL268" s="64">
        <f>IFERROR(W268*I268/H268,"0")</f>
        <v>53.357142857142861</v>
      </c>
      <c r="BM268" s="64">
        <f>IFERROR(X268*I268/H268,"0")</f>
        <v>53.784000000000006</v>
      </c>
      <c r="BN268" s="64">
        <f>IFERROR(1/J268*(W268/H268),"0")</f>
        <v>0.10629251700680271</v>
      </c>
      <c r="BO268" s="64">
        <f>IFERROR(1/J268*(X268/H268),"0")</f>
        <v>0.10714285714285714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1000</v>
      </c>
      <c r="X269" s="385">
        <f>IFERROR(IF(W269="",0,CEILING((W269/$H269),1)*$H269),"")</f>
        <v>1006.1999999999999</v>
      </c>
      <c r="Y269" s="36">
        <f>IFERROR(IF(X269=0,"",ROUNDUP(X269/H269,0)*0.02175),"")</f>
        <v>2.8057499999999997</v>
      </c>
      <c r="Z269" s="56"/>
      <c r="AA269" s="57"/>
      <c r="AE269" s="64"/>
      <c r="BB269" s="222" t="s">
        <v>1</v>
      </c>
      <c r="BL269" s="64">
        <f>IFERROR(W269*I269/H269,"0")</f>
        <v>1072.3076923076924</v>
      </c>
      <c r="BM269" s="64">
        <f>IFERROR(X269*I269/H269,"0")</f>
        <v>1078.9559999999999</v>
      </c>
      <c r="BN269" s="64">
        <f>IFERROR(1/J269*(W269/H269),"0")</f>
        <v>2.2893772893772892</v>
      </c>
      <c r="BO269" s="64">
        <f>IFERROR(1/J269*(X269/H269),"0")</f>
        <v>2.3035714285714284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3"/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5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134.15750915750917</v>
      </c>
      <c r="X271" s="386">
        <f>IFERROR(X268/H268,"0")+IFERROR(X269/H269,"0")+IFERROR(X270/H270,"0")</f>
        <v>135</v>
      </c>
      <c r="Y271" s="386">
        <f>IFERROR(IF(Y268="",0,Y268),"0")+IFERROR(IF(Y269="",0,Y269),"0")+IFERROR(IF(Y270="",0,Y270),"0")</f>
        <v>2.9362499999999998</v>
      </c>
      <c r="Z271" s="387"/>
      <c r="AA271" s="387"/>
    </row>
    <row r="272" spans="1:67" x14ac:dyDescent="0.2">
      <c r="A272" s="394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395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1050</v>
      </c>
      <c r="X272" s="386">
        <f>IFERROR(SUM(X268:X270),"0")</f>
        <v>1056.5999999999999</v>
      </c>
      <c r="Y272" s="37"/>
      <c r="Z272" s="387"/>
      <c r="AA272" s="387"/>
    </row>
    <row r="273" spans="1:67" ht="14.25" customHeight="1" x14ac:dyDescent="0.25">
      <c r="A273" s="449" t="s">
        <v>91</v>
      </c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80"/>
      <c r="AA273" s="380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3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100</v>
      </c>
      <c r="X276" s="385">
        <f>IFERROR(IF(W276="",0,CEILING((W276/$H276),1)*$H276),"")</f>
        <v>102</v>
      </c>
      <c r="Y276" s="36">
        <f>IFERROR(IF(X276=0,"",ROUNDUP(X276/H276,0)*0.00753),"")</f>
        <v>0.30120000000000002</v>
      </c>
      <c r="Z276" s="56"/>
      <c r="AA276" s="57"/>
      <c r="AE276" s="64"/>
      <c r="BB276" s="226" t="s">
        <v>1</v>
      </c>
      <c r="BL276" s="64">
        <f>IFERROR(W276*I276/H276,"0")</f>
        <v>113.72549019607844</v>
      </c>
      <c r="BM276" s="64">
        <f>IFERROR(X276*I276/H276,"0")</f>
        <v>116.00000000000001</v>
      </c>
      <c r="BN276" s="64">
        <f>IFERROR(1/J276*(W276/H276),"0")</f>
        <v>0.25138260432378079</v>
      </c>
      <c r="BO276" s="64">
        <f>IFERROR(1/J276*(X276/H276),"0")</f>
        <v>0.25641025641025639</v>
      </c>
    </row>
    <row r="277" spans="1:67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39.215686274509807</v>
      </c>
      <c r="X277" s="386">
        <f>IFERROR(X274/H274,"0")+IFERROR(X275/H275,"0")+IFERROR(X276/H276,"0")</f>
        <v>40</v>
      </c>
      <c r="Y277" s="386">
        <f>IFERROR(IF(Y274="",0,Y274),"0")+IFERROR(IF(Y275="",0,Y275),"0")+IFERROR(IF(Y276="",0,Y276),"0")</f>
        <v>0.30120000000000002</v>
      </c>
      <c r="Z277" s="387"/>
      <c r="AA277" s="387"/>
    </row>
    <row r="278" spans="1:67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100</v>
      </c>
      <c r="X278" s="386">
        <f>IFERROR(SUM(X274:X276),"0")</f>
        <v>102</v>
      </c>
      <c r="Y278" s="37"/>
      <c r="Z278" s="387"/>
      <c r="AA278" s="387"/>
    </row>
    <row r="279" spans="1:67" ht="14.25" customHeight="1" x14ac:dyDescent="0.25">
      <c r="A279" s="449" t="s">
        <v>433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80"/>
      <c r="AA279" s="380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20</v>
      </c>
      <c r="X281" s="385">
        <f>IFERROR(IF(W281="",0,CEILING((W281/$H281),1)*$H281),"")</f>
        <v>20</v>
      </c>
      <c r="Y281" s="36">
        <f>IFERROR(IF(X281=0,"",ROUNDUP(X281/H281,0)*0.00474),"")</f>
        <v>4.7400000000000005E-2</v>
      </c>
      <c r="Z281" s="56"/>
      <c r="AA281" s="57"/>
      <c r="AE281" s="64"/>
      <c r="BB281" s="228" t="s">
        <v>1</v>
      </c>
      <c r="BL281" s="64">
        <f>IFERROR(W281*I281/H281,"0")</f>
        <v>22.400000000000002</v>
      </c>
      <c r="BM281" s="64">
        <f>IFERROR(X281*I281/H281,"0")</f>
        <v>22.400000000000002</v>
      </c>
      <c r="BN281" s="64">
        <f>IFERROR(1/J281*(W281/H281),"0")</f>
        <v>4.2016806722689072E-2</v>
      </c>
      <c r="BO281" s="64">
        <f>IFERROR(1/J281*(X281/H281),"0")</f>
        <v>4.2016806722689072E-2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20</v>
      </c>
      <c r="X282" s="385">
        <f>IFERROR(IF(W282="",0,CEILING((W282/$H282),1)*$H282),"")</f>
        <v>20</v>
      </c>
      <c r="Y282" s="36">
        <f>IFERROR(IF(X282=0,"",ROUNDUP(X282/H282,0)*0.00474),"")</f>
        <v>4.7400000000000005E-2</v>
      </c>
      <c r="Z282" s="56"/>
      <c r="AA282" s="57"/>
      <c r="AE282" s="64"/>
      <c r="BB282" s="229" t="s">
        <v>1</v>
      </c>
      <c r="BL282" s="64">
        <f>IFERROR(W282*I282/H282,"0")</f>
        <v>22.400000000000002</v>
      </c>
      <c r="BM282" s="64">
        <f>IFERROR(X282*I282/H282,"0")</f>
        <v>22.400000000000002</v>
      </c>
      <c r="BN282" s="64">
        <f>IFERROR(1/J282*(W282/H282),"0")</f>
        <v>4.2016806722689072E-2</v>
      </c>
      <c r="BO282" s="64">
        <f>IFERROR(1/J282*(X282/H282),"0")</f>
        <v>4.2016806722689072E-2</v>
      </c>
    </row>
    <row r="283" spans="1:67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20</v>
      </c>
      <c r="X283" s="386">
        <f>IFERROR(X280/H280,"0")+IFERROR(X281/H281,"0")+IFERROR(X282/H282,"0")</f>
        <v>20</v>
      </c>
      <c r="Y283" s="386">
        <f>IFERROR(IF(Y280="",0,Y280),"0")+IFERROR(IF(Y281="",0,Y281),"0")+IFERROR(IF(Y282="",0,Y282),"0")</f>
        <v>9.4800000000000009E-2</v>
      </c>
      <c r="Z283" s="387"/>
      <c r="AA283" s="387"/>
    </row>
    <row r="284" spans="1:67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40</v>
      </c>
      <c r="X284" s="386">
        <f>IFERROR(SUM(X280:X282),"0")</f>
        <v>40</v>
      </c>
      <c r="Y284" s="37"/>
      <c r="Z284" s="387"/>
      <c r="AA284" s="387"/>
    </row>
    <row r="285" spans="1:67" ht="16.5" customHeight="1" x14ac:dyDescent="0.25">
      <c r="A285" s="399" t="s">
        <v>442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9"/>
      <c r="AA285" s="379"/>
    </row>
    <row r="286" spans="1:67" ht="14.25" customHeight="1" x14ac:dyDescent="0.25">
      <c r="A286" s="449" t="s">
        <v>113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80"/>
      <c r="AA286" s="380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3"/>
      <c r="B294" s="394"/>
      <c r="C294" s="394"/>
      <c r="D294" s="394"/>
      <c r="E294" s="394"/>
      <c r="F294" s="394"/>
      <c r="G294" s="394"/>
      <c r="H294" s="394"/>
      <c r="I294" s="394"/>
      <c r="J294" s="394"/>
      <c r="K294" s="394"/>
      <c r="L294" s="394"/>
      <c r="M294" s="394"/>
      <c r="N294" s="395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4"/>
      <c r="O296" s="394"/>
      <c r="P296" s="394"/>
      <c r="Q296" s="394"/>
      <c r="R296" s="394"/>
      <c r="S296" s="394"/>
      <c r="T296" s="394"/>
      <c r="U296" s="394"/>
      <c r="V296" s="394"/>
      <c r="W296" s="394"/>
      <c r="X296" s="394"/>
      <c r="Y296" s="394"/>
      <c r="Z296" s="380"/>
      <c r="AA296" s="380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3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5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4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5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79"/>
      <c r="AA300" s="379"/>
    </row>
    <row r="301" spans="1:67" ht="14.25" customHeight="1" x14ac:dyDescent="0.25">
      <c r="A301" s="449" t="s">
        <v>61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80"/>
      <c r="AA301" s="380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20</v>
      </c>
      <c r="X302" s="385">
        <f>IFERROR(IF(W302="",0,CEILING((W302/$H302),1)*$H302),"")</f>
        <v>21.6</v>
      </c>
      <c r="Y302" s="36">
        <f>IFERROR(IF(X302=0,"",ROUNDUP(X302/H302,0)*0.00753),"")</f>
        <v>9.0359999999999996E-2</v>
      </c>
      <c r="Z302" s="56"/>
      <c r="AA302" s="57"/>
      <c r="AE302" s="64"/>
      <c r="BB302" s="238" t="s">
        <v>1</v>
      </c>
      <c r="BL302" s="64">
        <f>IFERROR(W302*I302/H302,"0")</f>
        <v>22.755555555555556</v>
      </c>
      <c r="BM302" s="64">
        <f>IFERROR(X302*I302/H302,"0")</f>
        <v>24.576000000000001</v>
      </c>
      <c r="BN302" s="64">
        <f>IFERROR(1/J302*(W302/H302),"0")</f>
        <v>7.1225071225071226E-2</v>
      </c>
      <c r="BO302" s="64">
        <f>IFERROR(1/J302*(X302/H302),"0")</f>
        <v>7.6923076923076927E-2</v>
      </c>
    </row>
    <row r="303" spans="1:67" x14ac:dyDescent="0.2">
      <c r="A303" s="393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5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11.111111111111111</v>
      </c>
      <c r="X303" s="386">
        <f>IFERROR(X302/H302,"0")</f>
        <v>12</v>
      </c>
      <c r="Y303" s="386">
        <f>IFERROR(IF(Y302="",0,Y302),"0")</f>
        <v>9.0359999999999996E-2</v>
      </c>
      <c r="Z303" s="387"/>
      <c r="AA303" s="387"/>
    </row>
    <row r="304" spans="1:67" x14ac:dyDescent="0.2">
      <c r="A304" s="394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20</v>
      </c>
      <c r="X304" s="386">
        <f>IFERROR(SUM(X302:X302),"0")</f>
        <v>21.6</v>
      </c>
      <c r="Y304" s="37"/>
      <c r="Z304" s="387"/>
      <c r="AA304" s="387"/>
    </row>
    <row r="305" spans="1:67" ht="14.25" customHeight="1" x14ac:dyDescent="0.25">
      <c r="A305" s="449" t="s">
        <v>72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80"/>
      <c r="AA305" s="380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400</v>
      </c>
      <c r="X307" s="385">
        <f>IFERROR(IF(W307="",0,CEILING((W307/$H307),1)*$H307),"")</f>
        <v>401.1</v>
      </c>
      <c r="Y307" s="36">
        <f>IFERROR(IF(X307=0,"",ROUNDUP(X307/H307,0)*0.00753),"")</f>
        <v>1.4382300000000001</v>
      </c>
      <c r="Z307" s="56"/>
      <c r="AA307" s="57"/>
      <c r="AE307" s="64"/>
      <c r="BB307" s="240" t="s">
        <v>1</v>
      </c>
      <c r="BL307" s="64">
        <f>IFERROR(W307*I307/H307,"0")</f>
        <v>451.8095238095238</v>
      </c>
      <c r="BM307" s="64">
        <f>IFERROR(X307*I307/H307,"0")</f>
        <v>453.05200000000002</v>
      </c>
      <c r="BN307" s="64">
        <f>IFERROR(1/J307*(W307/H307),"0")</f>
        <v>1.2210012210012211</v>
      </c>
      <c r="BO307" s="64">
        <f>IFERROR(1/J307*(X307/H307),"0")</f>
        <v>1.2243589743589742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190.47619047619048</v>
      </c>
      <c r="X309" s="386">
        <f>IFERROR(X306/H306,"0")+IFERROR(X307/H307,"0")+IFERROR(X308/H308,"0")</f>
        <v>191</v>
      </c>
      <c r="Y309" s="386">
        <f>IFERROR(IF(Y306="",0,Y306),"0")+IFERROR(IF(Y307="",0,Y307),"0")+IFERROR(IF(Y308="",0,Y308),"0")</f>
        <v>1.4382300000000001</v>
      </c>
      <c r="Z309" s="387"/>
      <c r="AA309" s="387"/>
    </row>
    <row r="310" spans="1:67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400</v>
      </c>
      <c r="X310" s="386">
        <f>IFERROR(SUM(X306:X308),"0")</f>
        <v>401.1</v>
      </c>
      <c r="Y310" s="37"/>
      <c r="Z310" s="387"/>
      <c r="AA310" s="387"/>
    </row>
    <row r="311" spans="1:67" ht="14.25" customHeight="1" x14ac:dyDescent="0.25">
      <c r="A311" s="449" t="s">
        <v>91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80"/>
      <c r="AA311" s="380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5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5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4"/>
      <c r="O316" s="394"/>
      <c r="P316" s="394"/>
      <c r="Q316" s="394"/>
      <c r="R316" s="394"/>
      <c r="S316" s="394"/>
      <c r="T316" s="394"/>
      <c r="U316" s="394"/>
      <c r="V316" s="394"/>
      <c r="W316" s="394"/>
      <c r="X316" s="394"/>
      <c r="Y316" s="394"/>
      <c r="Z316" s="379"/>
      <c r="AA316" s="379"/>
    </row>
    <row r="317" spans="1:67" ht="14.25" customHeight="1" x14ac:dyDescent="0.25">
      <c r="A317" s="449" t="s">
        <v>113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80"/>
      <c r="AA317" s="380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500</v>
      </c>
      <c r="X321" s="385">
        <f t="shared" si="64"/>
        <v>510</v>
      </c>
      <c r="Y321" s="36">
        <f>IFERROR(IF(X321=0,"",ROUNDUP(X321/H321,0)*0.02175),"")</f>
        <v>0.73949999999999994</v>
      </c>
      <c r="Z321" s="56"/>
      <c r="AA321" s="57"/>
      <c r="AE321" s="64"/>
      <c r="BB321" s="246" t="s">
        <v>1</v>
      </c>
      <c r="BL321" s="64">
        <f t="shared" si="65"/>
        <v>516</v>
      </c>
      <c r="BM321" s="64">
        <f t="shared" si="66"/>
        <v>526.32000000000005</v>
      </c>
      <c r="BN321" s="64">
        <f t="shared" si="67"/>
        <v>0.69444444444444442</v>
      </c>
      <c r="BO321" s="64">
        <f t="shared" si="68"/>
        <v>0.70833333333333326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1000</v>
      </c>
      <c r="X323" s="385">
        <f t="shared" si="64"/>
        <v>1005</v>
      </c>
      <c r="Y323" s="36">
        <f>IFERROR(IF(X323=0,"",ROUNDUP(X323/H323,0)*0.02175),"")</f>
        <v>1.4572499999999999</v>
      </c>
      <c r="Z323" s="56"/>
      <c r="AA323" s="57"/>
      <c r="AE323" s="64"/>
      <c r="BB323" s="248" t="s">
        <v>1</v>
      </c>
      <c r="BL323" s="64">
        <f t="shared" si="65"/>
        <v>1032</v>
      </c>
      <c r="BM323" s="64">
        <f t="shared" si="66"/>
        <v>1037.1600000000001</v>
      </c>
      <c r="BN323" s="64">
        <f t="shared" si="67"/>
        <v>1.3888888888888888</v>
      </c>
      <c r="BO323" s="64">
        <f t="shared" si="68"/>
        <v>1.3958333333333333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30</v>
      </c>
      <c r="X326" s="385">
        <f t="shared" si="64"/>
        <v>32</v>
      </c>
      <c r="Y326" s="36">
        <f>IFERROR(IF(X326=0,"",ROUNDUP(X326/H326,0)*0.00937),"")</f>
        <v>7.4959999999999999E-2</v>
      </c>
      <c r="Z326" s="56"/>
      <c r="AA326" s="57"/>
      <c r="AE326" s="64"/>
      <c r="BB326" s="251" t="s">
        <v>1</v>
      </c>
      <c r="BL326" s="64">
        <f t="shared" si="65"/>
        <v>31.574999999999999</v>
      </c>
      <c r="BM326" s="64">
        <f t="shared" si="66"/>
        <v>33.68</v>
      </c>
      <c r="BN326" s="64">
        <f t="shared" si="67"/>
        <v>6.25E-2</v>
      </c>
      <c r="BO326" s="64">
        <f t="shared" si="68"/>
        <v>6.6666666666666666E-2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50</v>
      </c>
      <c r="X327" s="385">
        <f t="shared" si="64"/>
        <v>50</v>
      </c>
      <c r="Y327" s="36">
        <f>IFERROR(IF(X327=0,"",ROUNDUP(X327/H327,0)*0.00937),"")</f>
        <v>9.3700000000000006E-2</v>
      </c>
      <c r="Z327" s="56"/>
      <c r="AA327" s="57"/>
      <c r="AE327" s="64"/>
      <c r="BB327" s="252" t="s">
        <v>1</v>
      </c>
      <c r="BL327" s="64">
        <f t="shared" si="65"/>
        <v>52.1</v>
      </c>
      <c r="BM327" s="64">
        <f t="shared" si="66"/>
        <v>52.1</v>
      </c>
      <c r="BN327" s="64">
        <f t="shared" si="67"/>
        <v>8.3333333333333329E-2</v>
      </c>
      <c r="BO327" s="64">
        <f t="shared" si="68"/>
        <v>8.3333333333333329E-2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3"/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5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117.5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119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2.3654099999999998</v>
      </c>
      <c r="Z330" s="387"/>
      <c r="AA330" s="387"/>
    </row>
    <row r="331" spans="1:67" x14ac:dyDescent="0.2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395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1580</v>
      </c>
      <c r="X331" s="386">
        <f>IFERROR(SUM(X318:X329),"0")</f>
        <v>1597</v>
      </c>
      <c r="Y331" s="37"/>
      <c r="Z331" s="387"/>
      <c r="AA331" s="387"/>
    </row>
    <row r="332" spans="1:67" ht="14.25" customHeight="1" x14ac:dyDescent="0.25">
      <c r="A332" s="449" t="s">
        <v>105</v>
      </c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394"/>
      <c r="O332" s="394"/>
      <c r="P332" s="394"/>
      <c r="Q332" s="394"/>
      <c r="R332" s="394"/>
      <c r="S332" s="394"/>
      <c r="T332" s="394"/>
      <c r="U332" s="394"/>
      <c r="V332" s="394"/>
      <c r="W332" s="394"/>
      <c r="X332" s="394"/>
      <c r="Y332" s="394"/>
      <c r="Z332" s="380"/>
      <c r="AA332" s="380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500</v>
      </c>
      <c r="X333" s="385">
        <f>IFERROR(IF(W333="",0,CEILING((W333/$H333),1)*$H333),"")</f>
        <v>510</v>
      </c>
      <c r="Y333" s="36">
        <f>IFERROR(IF(X333=0,"",ROUNDUP(X333/H333,0)*0.02175),"")</f>
        <v>0.73949999999999994</v>
      </c>
      <c r="Z333" s="56"/>
      <c r="AA333" s="57"/>
      <c r="AE333" s="64"/>
      <c r="BB333" s="255" t="s">
        <v>1</v>
      </c>
      <c r="BL333" s="64">
        <f>IFERROR(W333*I333/H333,"0")</f>
        <v>516</v>
      </c>
      <c r="BM333" s="64">
        <f>IFERROR(X333*I333/H333,"0")</f>
        <v>526.32000000000005</v>
      </c>
      <c r="BN333" s="64">
        <f>IFERROR(1/J333*(W333/H333),"0")</f>
        <v>0.69444444444444442</v>
      </c>
      <c r="BO333" s="64">
        <f>IFERROR(1/J333*(X333/H333),"0")</f>
        <v>0.70833333333333326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33.333333333333336</v>
      </c>
      <c r="X336" s="386">
        <f>IFERROR(X333/H333,"0")+IFERROR(X334/H334,"0")+IFERROR(X335/H335,"0")</f>
        <v>34</v>
      </c>
      <c r="Y336" s="386">
        <f>IFERROR(IF(Y333="",0,Y333),"0")+IFERROR(IF(Y334="",0,Y334),"0")+IFERROR(IF(Y335="",0,Y335),"0")</f>
        <v>0.73949999999999994</v>
      </c>
      <c r="Z336" s="387"/>
      <c r="AA336" s="387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500</v>
      </c>
      <c r="X337" s="386">
        <f>IFERROR(SUM(X333:X335),"0")</f>
        <v>510</v>
      </c>
      <c r="Y337" s="37"/>
      <c r="Z337" s="387"/>
      <c r="AA337" s="387"/>
    </row>
    <row r="338" spans="1:67" ht="14.25" customHeight="1" x14ac:dyDescent="0.25">
      <c r="A338" s="449" t="s">
        <v>72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80"/>
      <c r="AA338" s="380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3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5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394"/>
      <c r="O344" s="394"/>
      <c r="P344" s="394"/>
      <c r="Q344" s="394"/>
      <c r="R344" s="394"/>
      <c r="S344" s="394"/>
      <c r="T344" s="394"/>
      <c r="U344" s="394"/>
      <c r="V344" s="394"/>
      <c r="W344" s="394"/>
      <c r="X344" s="394"/>
      <c r="Y344" s="394"/>
      <c r="Z344" s="380"/>
      <c r="AA344" s="380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100</v>
      </c>
      <c r="X345" s="385">
        <f>IFERROR(IF(W345="",0,CEILING((W345/$H345),1)*$H345),"")</f>
        <v>101.39999999999999</v>
      </c>
      <c r="Y345" s="36">
        <f>IFERROR(IF(X345=0,"",ROUNDUP(X345/H345,0)*0.02175),"")</f>
        <v>0.28275</v>
      </c>
      <c r="Z345" s="56"/>
      <c r="AA345" s="57"/>
      <c r="AE345" s="64"/>
      <c r="BB345" s="261" t="s">
        <v>1</v>
      </c>
      <c r="BL345" s="64">
        <f>IFERROR(W345*I345/H345,"0")</f>
        <v>107.23076923076924</v>
      </c>
      <c r="BM345" s="64">
        <f>IFERROR(X345*I345/H345,"0")</f>
        <v>108.732</v>
      </c>
      <c r="BN345" s="64">
        <f>IFERROR(1/J345*(W345/H345),"0")</f>
        <v>0.22893772893772893</v>
      </c>
      <c r="BO345" s="64">
        <f>IFERROR(1/J345*(X345/H345),"0")</f>
        <v>0.23214285714285712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12.820512820512821</v>
      </c>
      <c r="X347" s="386">
        <f>IFERROR(X345/H345,"0")+IFERROR(X346/H346,"0")</f>
        <v>13</v>
      </c>
      <c r="Y347" s="386">
        <f>IFERROR(IF(Y345="",0,Y345),"0")+IFERROR(IF(Y346="",0,Y346),"0")</f>
        <v>0.28275</v>
      </c>
      <c r="Z347" s="387"/>
      <c r="AA347" s="387"/>
    </row>
    <row r="348" spans="1:67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100</v>
      </c>
      <c r="X348" s="386">
        <f>IFERROR(SUM(X345:X346),"0")</f>
        <v>101.39999999999999</v>
      </c>
      <c r="Y348" s="37"/>
      <c r="Z348" s="387"/>
      <c r="AA348" s="387"/>
    </row>
    <row r="349" spans="1:67" ht="16.5" customHeight="1" x14ac:dyDescent="0.25">
      <c r="A349" s="399" t="s">
        <v>505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9"/>
      <c r="AA349" s="379"/>
    </row>
    <row r="350" spans="1:67" ht="14.25" customHeight="1" x14ac:dyDescent="0.25">
      <c r="A350" s="449" t="s">
        <v>113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80"/>
      <c r="AA350" s="380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5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5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80"/>
      <c r="AA357" s="380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50</v>
      </c>
      <c r="X358" s="385">
        <f>IFERROR(IF(W358="",0,CEILING((W358/$H358),1)*$H358),"")</f>
        <v>52.56</v>
      </c>
      <c r="Y358" s="36">
        <f>IFERROR(IF(X358=0,"",ROUNDUP(X358/H358,0)*0.00753),"")</f>
        <v>9.0359999999999996E-2</v>
      </c>
      <c r="Z358" s="56"/>
      <c r="AA358" s="57"/>
      <c r="AE358" s="64"/>
      <c r="BB358" s="267" t="s">
        <v>1</v>
      </c>
      <c r="BL358" s="64">
        <f>IFERROR(W358*I358/H358,"0")</f>
        <v>52.283105022831052</v>
      </c>
      <c r="BM358" s="64">
        <f>IFERROR(X358*I358/H358,"0")</f>
        <v>54.960000000000008</v>
      </c>
      <c r="BN358" s="64">
        <f>IFERROR(1/J358*(W358/H358),"0")</f>
        <v>7.3176443039456737E-2</v>
      </c>
      <c r="BO358" s="64">
        <f>IFERROR(1/J358*(X358/H358),"0")</f>
        <v>7.6923076923076927E-2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5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11.415525114155251</v>
      </c>
      <c r="X361" s="386">
        <f>IFERROR(X358/H358,"0")+IFERROR(X359/H359,"0")+IFERROR(X360/H360,"0")</f>
        <v>12</v>
      </c>
      <c r="Y361" s="386">
        <f>IFERROR(IF(Y358="",0,Y358),"0")+IFERROR(IF(Y359="",0,Y359),"0")+IFERROR(IF(Y360="",0,Y360),"0")</f>
        <v>9.0359999999999996E-2</v>
      </c>
      <c r="Z361" s="387"/>
      <c r="AA361" s="387"/>
    </row>
    <row r="362" spans="1:67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5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50</v>
      </c>
      <c r="X362" s="386">
        <f>IFERROR(SUM(X358:X360),"0")</f>
        <v>52.56</v>
      </c>
      <c r="Y362" s="37"/>
      <c r="Z362" s="387"/>
      <c r="AA362" s="387"/>
    </row>
    <row r="363" spans="1:67" ht="14.25" customHeight="1" x14ac:dyDescent="0.25">
      <c r="A363" s="449" t="s">
        <v>72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80"/>
      <c r="AA363" s="380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1500</v>
      </c>
      <c r="X364" s="385">
        <f>IFERROR(IF(W364="",0,CEILING((W364/$H364),1)*$H364),"")</f>
        <v>1505.3999999999999</v>
      </c>
      <c r="Y364" s="36">
        <f>IFERROR(IF(X364=0,"",ROUNDUP(X364/H364,0)*0.02175),"")</f>
        <v>4.1977500000000001</v>
      </c>
      <c r="Z364" s="56"/>
      <c r="AA364" s="57"/>
      <c r="AE364" s="64"/>
      <c r="BB364" s="270" t="s">
        <v>1</v>
      </c>
      <c r="BL364" s="64">
        <f>IFERROR(W364*I364/H364,"0")</f>
        <v>1608.4615384615388</v>
      </c>
      <c r="BM364" s="64">
        <f>IFERROR(X364*I364/H364,"0")</f>
        <v>1614.2520000000002</v>
      </c>
      <c r="BN364" s="64">
        <f>IFERROR(1/J364*(W364/H364),"0")</f>
        <v>3.4340659340659343</v>
      </c>
      <c r="BO364" s="64">
        <f>IFERROR(1/J364*(X364/H364),"0")</f>
        <v>3.4464285714285712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500</v>
      </c>
      <c r="X366" s="385">
        <f>IFERROR(IF(W366="",0,CEILING((W366/$H366),1)*$H366),"")</f>
        <v>501.59999999999997</v>
      </c>
      <c r="Y366" s="36">
        <f>IFERROR(IF(X366=0,"",ROUNDUP(X366/H366,0)*0.00753),"")</f>
        <v>1.5737700000000001</v>
      </c>
      <c r="Z366" s="56"/>
      <c r="AA366" s="57"/>
      <c r="AE366" s="64"/>
      <c r="BB366" s="272" t="s">
        <v>1</v>
      </c>
      <c r="BL366" s="64">
        <f>IFERROR(W366*I366/H366,"0")</f>
        <v>559.16666666666674</v>
      </c>
      <c r="BM366" s="64">
        <f>IFERROR(X366*I366/H366,"0")</f>
        <v>560.95600000000002</v>
      </c>
      <c r="BN366" s="64">
        <f>IFERROR(1/J366*(W366/H366),"0")</f>
        <v>1.3354700854700854</v>
      </c>
      <c r="BO366" s="64">
        <f>IFERROR(1/J366*(X366/H366),"0")</f>
        <v>1.3397435897435896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5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400.64102564102564</v>
      </c>
      <c r="X369" s="386">
        <f>IFERROR(X364/H364,"0")+IFERROR(X365/H365,"0")+IFERROR(X366/H366,"0")+IFERROR(X367/H367,"0")+IFERROR(X368/H368,"0")</f>
        <v>402</v>
      </c>
      <c r="Y369" s="386">
        <f>IFERROR(IF(Y364="",0,Y364),"0")+IFERROR(IF(Y365="",0,Y365),"0")+IFERROR(IF(Y366="",0,Y366),"0")+IFERROR(IF(Y367="",0,Y367),"0")+IFERROR(IF(Y368="",0,Y368),"0")</f>
        <v>5.7715200000000006</v>
      </c>
      <c r="Z369" s="387"/>
      <c r="AA369" s="387"/>
    </row>
    <row r="370" spans="1:67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5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2000</v>
      </c>
      <c r="X370" s="386">
        <f>IFERROR(SUM(X364:X368),"0")</f>
        <v>2006.9999999999998</v>
      </c>
      <c r="Y370" s="37"/>
      <c r="Z370" s="387"/>
      <c r="AA370" s="387"/>
    </row>
    <row r="371" spans="1:67" ht="14.25" customHeight="1" x14ac:dyDescent="0.25">
      <c r="A371" s="449" t="s">
        <v>213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80"/>
      <c r="AA371" s="380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5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5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79"/>
      <c r="AA377" s="379"/>
    </row>
    <row r="378" spans="1:67" ht="14.25" customHeight="1" x14ac:dyDescent="0.25">
      <c r="A378" s="449" t="s">
        <v>113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80"/>
      <c r="AA378" s="380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3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5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5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394"/>
      <c r="Z383" s="380"/>
      <c r="AA383" s="380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0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100</v>
      </c>
      <c r="X385" s="385">
        <f t="shared" si="69"/>
        <v>100.80000000000001</v>
      </c>
      <c r="Y385" s="36">
        <f t="shared" si="70"/>
        <v>0.18071999999999999</v>
      </c>
      <c r="Z385" s="56"/>
      <c r="AA385" s="57"/>
      <c r="AE385" s="64"/>
      <c r="BB385" s="280" t="s">
        <v>1</v>
      </c>
      <c r="BL385" s="64">
        <f t="shared" si="71"/>
        <v>105.47619047619047</v>
      </c>
      <c r="BM385" s="64">
        <f t="shared" si="72"/>
        <v>106.32000000000001</v>
      </c>
      <c r="BN385" s="64">
        <f t="shared" si="73"/>
        <v>0.15262515262515264</v>
      </c>
      <c r="BO385" s="64">
        <f t="shared" si="74"/>
        <v>0.15384615384615385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8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100</v>
      </c>
      <c r="X388" s="385">
        <f t="shared" si="69"/>
        <v>100.80000000000001</v>
      </c>
      <c r="Y388" s="36">
        <f t="shared" si="70"/>
        <v>0.18071999999999999</v>
      </c>
      <c r="Z388" s="56"/>
      <c r="AA388" s="57"/>
      <c r="AE388" s="64"/>
      <c r="BB388" s="283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8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4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4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3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2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0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3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5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48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0.36143999999999998</v>
      </c>
      <c r="Z407" s="387"/>
      <c r="AA407" s="387"/>
    </row>
    <row r="408" spans="1:67" x14ac:dyDescent="0.2">
      <c r="A408" s="394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5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200</v>
      </c>
      <c r="X408" s="386">
        <f>IFERROR(SUM(X384:X406),"0")</f>
        <v>201.60000000000002</v>
      </c>
      <c r="Y408" s="37"/>
      <c r="Z408" s="387"/>
      <c r="AA408" s="387"/>
    </row>
    <row r="409" spans="1:67" ht="14.25" customHeight="1" x14ac:dyDescent="0.25">
      <c r="A409" s="449" t="s">
        <v>72</v>
      </c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  <c r="X409" s="394"/>
      <c r="Y409" s="394"/>
      <c r="Z409" s="380"/>
      <c r="AA409" s="380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3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5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4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5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  <c r="X414" s="394"/>
      <c r="Y414" s="394"/>
      <c r="Z414" s="380"/>
      <c r="AA414" s="380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3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5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4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5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79"/>
      <c r="AA420" s="379"/>
    </row>
    <row r="421" spans="1:67" ht="14.25" customHeight="1" x14ac:dyDescent="0.25">
      <c r="A421" s="449" t="s">
        <v>105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80"/>
      <c r="AA421" s="380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6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3"/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5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4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395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  <c r="X426" s="394"/>
      <c r="Y426" s="394"/>
      <c r="Z426" s="380"/>
      <c r="AA426" s="380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2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200</v>
      </c>
      <c r="X428" s="385">
        <f t="shared" si="76"/>
        <v>201.60000000000002</v>
      </c>
      <c r="Y428" s="36">
        <f>IFERROR(IF(X428=0,"",ROUNDUP(X428/H428,0)*0.00753),"")</f>
        <v>0.36143999999999998</v>
      </c>
      <c r="Z428" s="56"/>
      <c r="AA428" s="57"/>
      <c r="AE428" s="64"/>
      <c r="BB428" s="310" t="s">
        <v>1</v>
      </c>
      <c r="BL428" s="64">
        <f t="shared" si="77"/>
        <v>210.95238095238093</v>
      </c>
      <c r="BM428" s="64">
        <f t="shared" si="78"/>
        <v>212.64000000000001</v>
      </c>
      <c r="BN428" s="64">
        <f t="shared" si="79"/>
        <v>0.30525030525030528</v>
      </c>
      <c r="BO428" s="64">
        <f t="shared" si="80"/>
        <v>0.30769230769230771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5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3"/>
      <c r="B435" s="394"/>
      <c r="C435" s="394"/>
      <c r="D435" s="394"/>
      <c r="E435" s="394"/>
      <c r="F435" s="394"/>
      <c r="G435" s="394"/>
      <c r="H435" s="394"/>
      <c r="I435" s="394"/>
      <c r="J435" s="394"/>
      <c r="K435" s="394"/>
      <c r="L435" s="394"/>
      <c r="M435" s="394"/>
      <c r="N435" s="395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47.61904761904762</v>
      </c>
      <c r="X435" s="386">
        <f>IFERROR(X427/H427,"0")+IFERROR(X428/H428,"0")+IFERROR(X429/H429,"0")+IFERROR(X430/H430,"0")+IFERROR(X431/H431,"0")+IFERROR(X432/H432,"0")+IFERROR(X433/H433,"0")+IFERROR(X434/H434,"0")</f>
        <v>48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0.36143999999999998</v>
      </c>
      <c r="Z435" s="387"/>
      <c r="AA435" s="387"/>
    </row>
    <row r="436" spans="1:67" x14ac:dyDescent="0.2">
      <c r="A436" s="394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5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200</v>
      </c>
      <c r="X436" s="386">
        <f>IFERROR(SUM(X427:X434),"0")</f>
        <v>201.60000000000002</v>
      </c>
      <c r="Y436" s="37"/>
      <c r="Z436" s="387"/>
      <c r="AA436" s="387"/>
    </row>
    <row r="437" spans="1:67" ht="14.25" customHeight="1" x14ac:dyDescent="0.25">
      <c r="A437" s="449" t="s">
        <v>91</v>
      </c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  <c r="X437" s="394"/>
      <c r="Y437" s="394"/>
      <c r="Z437" s="380"/>
      <c r="AA437" s="380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5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80"/>
      <c r="AA442" s="380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5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80"/>
      <c r="AA446" s="380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3"/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5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4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  <c r="X450" s="394"/>
      <c r="Y450" s="394"/>
      <c r="Z450" s="379"/>
      <c r="AA450" s="379"/>
    </row>
    <row r="451" spans="1:67" ht="14.25" customHeight="1" x14ac:dyDescent="0.25">
      <c r="A451" s="449" t="s">
        <v>61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80"/>
      <c r="AA451" s="380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3"/>
      <c r="B455" s="394"/>
      <c r="C455" s="394"/>
      <c r="D455" s="394"/>
      <c r="E455" s="394"/>
      <c r="F455" s="394"/>
      <c r="G455" s="394"/>
      <c r="H455" s="394"/>
      <c r="I455" s="394"/>
      <c r="J455" s="394"/>
      <c r="K455" s="394"/>
      <c r="L455" s="394"/>
      <c r="M455" s="394"/>
      <c r="N455" s="395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4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  <c r="X457" s="394"/>
      <c r="Y457" s="394"/>
      <c r="Z457" s="379"/>
      <c r="AA457" s="379"/>
    </row>
    <row r="458" spans="1:67" ht="14.25" customHeight="1" x14ac:dyDescent="0.25">
      <c r="A458" s="449" t="s">
        <v>61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80"/>
      <c r="AA458" s="380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4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5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  <c r="X463" s="394"/>
      <c r="Y463" s="394"/>
      <c r="Z463" s="380"/>
      <c r="AA463" s="380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0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3"/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5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4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4"/>
      <c r="C468" s="394"/>
      <c r="D468" s="394"/>
      <c r="E468" s="394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  <c r="X468" s="394"/>
      <c r="Y468" s="394"/>
      <c r="Z468" s="379"/>
      <c r="AA468" s="379"/>
    </row>
    <row r="469" spans="1:67" ht="14.25" customHeight="1" x14ac:dyDescent="0.25">
      <c r="A469" s="449" t="s">
        <v>113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80"/>
      <c r="AA469" s="380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1200</v>
      </c>
      <c r="X472" s="385">
        <f t="shared" si="82"/>
        <v>1203.8400000000001</v>
      </c>
      <c r="Y472" s="36">
        <f t="shared" si="83"/>
        <v>2.72688</v>
      </c>
      <c r="Z472" s="56"/>
      <c r="AA472" s="57"/>
      <c r="AE472" s="64"/>
      <c r="BB472" s="329" t="s">
        <v>1</v>
      </c>
      <c r="BL472" s="64">
        <f t="shared" si="84"/>
        <v>1281.8181818181818</v>
      </c>
      <c r="BM472" s="64">
        <f t="shared" si="85"/>
        <v>1285.92</v>
      </c>
      <c r="BN472" s="64">
        <f t="shared" si="86"/>
        <v>2.1853146853146854</v>
      </c>
      <c r="BO472" s="64">
        <f t="shared" si="87"/>
        <v>2.1923076923076925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4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0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227.27272727272725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228.00000000000003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2.72688</v>
      </c>
      <c r="Z481" s="387"/>
      <c r="AA481" s="387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1200</v>
      </c>
      <c r="X482" s="386">
        <f>IFERROR(SUM(X470:X480),"0")</f>
        <v>1203.8400000000001</v>
      </c>
      <c r="Y482" s="37"/>
      <c r="Z482" s="387"/>
      <c r="AA482" s="387"/>
    </row>
    <row r="483" spans="1:67" ht="14.25" customHeight="1" x14ac:dyDescent="0.25">
      <c r="A483" s="449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80"/>
      <c r="AA483" s="380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500</v>
      </c>
      <c r="X484" s="385">
        <f>IFERROR(IF(W484="",0,CEILING((W484/$H484),1)*$H484),"")</f>
        <v>501.6</v>
      </c>
      <c r="Y484" s="36">
        <f>IFERROR(IF(X484=0,"",ROUNDUP(X484/H484,0)*0.01196),"")</f>
        <v>1.1362000000000001</v>
      </c>
      <c r="Z484" s="56"/>
      <c r="AA484" s="57"/>
      <c r="AE484" s="64"/>
      <c r="BB484" s="338" t="s">
        <v>1</v>
      </c>
      <c r="BL484" s="64">
        <f>IFERROR(W484*I484/H484,"0")</f>
        <v>534.09090909090912</v>
      </c>
      <c r="BM484" s="64">
        <f>IFERROR(X484*I484/H484,"0")</f>
        <v>535.79999999999995</v>
      </c>
      <c r="BN484" s="64">
        <f>IFERROR(1/J484*(W484/H484),"0")</f>
        <v>0.91054778554778548</v>
      </c>
      <c r="BO484" s="64">
        <f>IFERROR(1/J484*(X484/H484),"0")</f>
        <v>0.91346153846153855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94.696969696969688</v>
      </c>
      <c r="X486" s="386">
        <f>IFERROR(X484/H484,"0")+IFERROR(X485/H485,"0")</f>
        <v>95</v>
      </c>
      <c r="Y486" s="386">
        <f>IFERROR(IF(Y484="",0,Y484),"0")+IFERROR(IF(Y485="",0,Y485),"0")</f>
        <v>1.1362000000000001</v>
      </c>
      <c r="Z486" s="387"/>
      <c r="AA486" s="387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500</v>
      </c>
      <c r="X487" s="386">
        <f>IFERROR(SUM(X484:X485),"0")</f>
        <v>501.6</v>
      </c>
      <c r="Y487" s="37"/>
      <c r="Z487" s="387"/>
      <c r="AA487" s="387"/>
    </row>
    <row r="488" spans="1:67" ht="14.25" customHeight="1" x14ac:dyDescent="0.25">
      <c r="A488" s="449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80"/>
      <c r="AA488" s="380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700</v>
      </c>
      <c r="X489" s="385">
        <f t="shared" ref="X489:X494" si="88">IFERROR(IF(W489="",0,CEILING((W489/$H489),1)*$H489),"")</f>
        <v>702.24</v>
      </c>
      <c r="Y489" s="36">
        <f>IFERROR(IF(X489=0,"",ROUNDUP(X489/H489,0)*0.01196),"")</f>
        <v>1.5906800000000001</v>
      </c>
      <c r="Z489" s="56"/>
      <c r="AA489" s="57"/>
      <c r="AE489" s="64"/>
      <c r="BB489" s="340" t="s">
        <v>1</v>
      </c>
      <c r="BL489" s="64">
        <f t="shared" ref="BL489:BL494" si="89">IFERROR(W489*I489/H489,"0")</f>
        <v>747.72727272727275</v>
      </c>
      <c r="BM489" s="64">
        <f t="shared" ref="BM489:BM494" si="90">IFERROR(X489*I489/H489,"0")</f>
        <v>750.11999999999989</v>
      </c>
      <c r="BN489" s="64">
        <f t="shared" ref="BN489:BN494" si="91">IFERROR(1/J489*(W489/H489),"0")</f>
        <v>1.2747668997668997</v>
      </c>
      <c r="BO489" s="64">
        <f t="shared" ref="BO489:BO494" si="92">IFERROR(1/J489*(X489/H489),"0")</f>
        <v>1.278846153846154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500</v>
      </c>
      <c r="X490" s="385">
        <f t="shared" si="88"/>
        <v>501.6</v>
      </c>
      <c r="Y490" s="36">
        <f>IFERROR(IF(X490=0,"",ROUNDUP(X490/H490,0)*0.01196),"")</f>
        <v>1.1362000000000001</v>
      </c>
      <c r="Z490" s="56"/>
      <c r="AA490" s="57"/>
      <c r="AE490" s="64"/>
      <c r="BB490" s="341" t="s">
        <v>1</v>
      </c>
      <c r="BL490" s="64">
        <f t="shared" si="89"/>
        <v>534.09090909090912</v>
      </c>
      <c r="BM490" s="64">
        <f t="shared" si="90"/>
        <v>535.79999999999995</v>
      </c>
      <c r="BN490" s="64">
        <f t="shared" si="91"/>
        <v>0.91054778554778548</v>
      </c>
      <c r="BO490" s="64">
        <f t="shared" si="92"/>
        <v>0.91346153846153855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500</v>
      </c>
      <c r="X491" s="385">
        <f t="shared" si="88"/>
        <v>501.6</v>
      </c>
      <c r="Y491" s="36">
        <f>IFERROR(IF(X491=0,"",ROUNDUP(X491/H491,0)*0.01196),"")</f>
        <v>1.1362000000000001</v>
      </c>
      <c r="Z491" s="56"/>
      <c r="AA491" s="57"/>
      <c r="AE491" s="64"/>
      <c r="BB491" s="342" t="s">
        <v>1</v>
      </c>
      <c r="BL491" s="64">
        <f t="shared" si="89"/>
        <v>534.09090909090912</v>
      </c>
      <c r="BM491" s="64">
        <f t="shared" si="90"/>
        <v>535.79999999999995</v>
      </c>
      <c r="BN491" s="64">
        <f t="shared" si="91"/>
        <v>0.91054778554778548</v>
      </c>
      <c r="BO491" s="64">
        <f t="shared" si="92"/>
        <v>0.91346153846153855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321.96969696969694</v>
      </c>
      <c r="X495" s="386">
        <f>IFERROR(X489/H489,"0")+IFERROR(X490/H490,"0")+IFERROR(X491/H491,"0")+IFERROR(X492/H492,"0")+IFERROR(X493/H493,"0")+IFERROR(X494/H494,"0")</f>
        <v>323</v>
      </c>
      <c r="Y495" s="386">
        <f>IFERROR(IF(Y489="",0,Y489),"0")+IFERROR(IF(Y490="",0,Y490),"0")+IFERROR(IF(Y491="",0,Y491),"0")+IFERROR(IF(Y492="",0,Y492),"0")+IFERROR(IF(Y493="",0,Y493),"0")+IFERROR(IF(Y494="",0,Y494),"0")</f>
        <v>3.8630800000000005</v>
      </c>
      <c r="Z495" s="387"/>
      <c r="AA495" s="387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1700</v>
      </c>
      <c r="X496" s="386">
        <f>IFERROR(SUM(X489:X494),"0")</f>
        <v>1705.44</v>
      </c>
      <c r="Y496" s="37"/>
      <c r="Z496" s="387"/>
      <c r="AA496" s="387"/>
    </row>
    <row r="497" spans="1:67" ht="14.25" customHeight="1" x14ac:dyDescent="0.25">
      <c r="A497" s="449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80"/>
      <c r="AA497" s="380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80"/>
      <c r="AA503" s="380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9"/>
      <c r="AA508" s="379"/>
    </row>
    <row r="509" spans="1:67" ht="14.25" customHeight="1" x14ac:dyDescent="0.25">
      <c r="A509" s="449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80"/>
      <c r="AA509" s="380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2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5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9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8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0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5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8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6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80"/>
      <c r="AA521" s="380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2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8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6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80"/>
      <c r="AA529" s="380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6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80"/>
      <c r="AA536" s="380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300</v>
      </c>
      <c r="X537" s="385">
        <f>IFERROR(IF(W537="",0,CEILING((W537/$H537),1)*$H537),"")</f>
        <v>304.2</v>
      </c>
      <c r="Y537" s="36">
        <f>IFERROR(IF(X537=0,"",ROUNDUP(X537/H537,0)*0.02175),"")</f>
        <v>0.84824999999999995</v>
      </c>
      <c r="Z537" s="56"/>
      <c r="AA537" s="57"/>
      <c r="AE537" s="64"/>
      <c r="BB537" s="368" t="s">
        <v>1</v>
      </c>
      <c r="BL537" s="64">
        <f>IFERROR(W537*I537/H537,"0")</f>
        <v>321.69230769230774</v>
      </c>
      <c r="BM537" s="64">
        <f>IFERROR(X537*I537/H537,"0")</f>
        <v>326.19600000000003</v>
      </c>
      <c r="BN537" s="64">
        <f>IFERROR(1/J537*(W537/H537),"0")</f>
        <v>0.6868131868131867</v>
      </c>
      <c r="BO537" s="64">
        <f>IFERROR(1/J537*(X537/H537),"0")</f>
        <v>0.6964285714285714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8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1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38.46153846153846</v>
      </c>
      <c r="X540" s="386">
        <f>IFERROR(X537/H537,"0")+IFERROR(X538/H538,"0")+IFERROR(X539/H539,"0")</f>
        <v>39</v>
      </c>
      <c r="Y540" s="386">
        <f>IFERROR(IF(Y537="",0,Y537),"0")+IFERROR(IF(Y538="",0,Y538),"0")+IFERROR(IF(Y539="",0,Y539),"0")</f>
        <v>0.84824999999999995</v>
      </c>
      <c r="Z540" s="387"/>
      <c r="AA540" s="387"/>
    </row>
    <row r="541" spans="1:67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300</v>
      </c>
      <c r="X541" s="386">
        <f>IFERROR(SUM(X537:X539),"0")</f>
        <v>304.2</v>
      </c>
      <c r="Y541" s="37"/>
      <c r="Z541" s="387"/>
      <c r="AA541" s="387"/>
    </row>
    <row r="542" spans="1:67" ht="14.25" customHeight="1" x14ac:dyDescent="0.25">
      <c r="A542" s="449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80"/>
      <c r="AA542" s="380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3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3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2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40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6"/>
      <c r="O549" s="520" t="s">
        <v>767</v>
      </c>
      <c r="P549" s="521"/>
      <c r="Q549" s="521"/>
      <c r="R549" s="521"/>
      <c r="S549" s="521"/>
      <c r="T549" s="521"/>
      <c r="U549" s="522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15740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15873.240000000002</v>
      </c>
      <c r="Y549" s="37"/>
      <c r="Z549" s="387"/>
      <c r="AA549" s="387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6"/>
      <c r="O550" s="520" t="s">
        <v>768</v>
      </c>
      <c r="P550" s="521"/>
      <c r="Q550" s="521"/>
      <c r="R550" s="521"/>
      <c r="S550" s="521"/>
      <c r="T550" s="521"/>
      <c r="U550" s="522"/>
      <c r="V550" s="37" t="s">
        <v>66</v>
      </c>
      <c r="W550" s="386">
        <f>IFERROR(SUM(BL22:BL546),"0")</f>
        <v>16827.096980396956</v>
      </c>
      <c r="X550" s="386">
        <f>IFERROR(SUM(BM22:BM546),"0")</f>
        <v>16968.405999999995</v>
      </c>
      <c r="Y550" s="37"/>
      <c r="Z550" s="387"/>
      <c r="AA550" s="387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6"/>
      <c r="O551" s="520" t="s">
        <v>769</v>
      </c>
      <c r="P551" s="521"/>
      <c r="Q551" s="521"/>
      <c r="R551" s="521"/>
      <c r="S551" s="521"/>
      <c r="T551" s="521"/>
      <c r="U551" s="522"/>
      <c r="V551" s="37" t="s">
        <v>770</v>
      </c>
      <c r="W551" s="38">
        <f>ROUNDUP(SUM(BN22:BN546),0)</f>
        <v>32</v>
      </c>
      <c r="X551" s="38">
        <f>ROUNDUP(SUM(BO22:BO546),0)</f>
        <v>33</v>
      </c>
      <c r="Y551" s="37"/>
      <c r="Z551" s="387"/>
      <c r="AA551" s="387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6"/>
      <c r="O552" s="520" t="s">
        <v>771</v>
      </c>
      <c r="P552" s="521"/>
      <c r="Q552" s="521"/>
      <c r="R552" s="521"/>
      <c r="S552" s="521"/>
      <c r="T552" s="521"/>
      <c r="U552" s="522"/>
      <c r="V552" s="37" t="s">
        <v>66</v>
      </c>
      <c r="W552" s="386">
        <f>GrossWeightTotal+PalletQtyTotal*25</f>
        <v>17627.096980396956</v>
      </c>
      <c r="X552" s="386">
        <f>GrossWeightTotalR+PalletQtyTotalR*25</f>
        <v>17793.405999999995</v>
      </c>
      <c r="Y552" s="37"/>
      <c r="Z552" s="387"/>
      <c r="AA552" s="387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6"/>
      <c r="O553" s="520" t="s">
        <v>772</v>
      </c>
      <c r="P553" s="521"/>
      <c r="Q553" s="521"/>
      <c r="R553" s="521"/>
      <c r="S553" s="521"/>
      <c r="T553" s="521"/>
      <c r="U553" s="522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2910.9852796809519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2932</v>
      </c>
      <c r="Y553" s="37"/>
      <c r="Z553" s="387"/>
      <c r="AA553" s="387"/>
    </row>
    <row r="554" spans="1:67" ht="14.25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6"/>
      <c r="O554" s="520" t="s">
        <v>773</v>
      </c>
      <c r="P554" s="521"/>
      <c r="Q554" s="521"/>
      <c r="R554" s="521"/>
      <c r="S554" s="521"/>
      <c r="T554" s="521"/>
      <c r="U554" s="522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38.212780000000016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81" t="s">
        <v>60</v>
      </c>
      <c r="C556" s="412" t="s">
        <v>103</v>
      </c>
      <c r="D556" s="413"/>
      <c r="E556" s="413"/>
      <c r="F556" s="414"/>
      <c r="G556" s="412" t="s">
        <v>233</v>
      </c>
      <c r="H556" s="413"/>
      <c r="I556" s="413"/>
      <c r="J556" s="413"/>
      <c r="K556" s="413"/>
      <c r="L556" s="413"/>
      <c r="M556" s="413"/>
      <c r="N556" s="413"/>
      <c r="O556" s="414"/>
      <c r="P556" s="412" t="s">
        <v>468</v>
      </c>
      <c r="Q556" s="414"/>
      <c r="R556" s="412" t="s">
        <v>531</v>
      </c>
      <c r="S556" s="413"/>
      <c r="T556" s="413"/>
      <c r="U556" s="414"/>
      <c r="V556" s="381" t="s">
        <v>644</v>
      </c>
      <c r="W556" s="381" t="s">
        <v>693</v>
      </c>
      <c r="AA556" s="52"/>
      <c r="AD556" s="382"/>
    </row>
    <row r="557" spans="1:67" ht="14.25" customHeight="1" thickTop="1" x14ac:dyDescent="0.2">
      <c r="A557" s="610" t="s">
        <v>776</v>
      </c>
      <c r="B557" s="412" t="s">
        <v>60</v>
      </c>
      <c r="C557" s="412" t="s">
        <v>104</v>
      </c>
      <c r="D557" s="412" t="s">
        <v>112</v>
      </c>
      <c r="E557" s="412" t="s">
        <v>103</v>
      </c>
      <c r="F557" s="412" t="s">
        <v>223</v>
      </c>
      <c r="G557" s="412" t="s">
        <v>234</v>
      </c>
      <c r="H557" s="412" t="s">
        <v>246</v>
      </c>
      <c r="I557" s="412" t="s">
        <v>263</v>
      </c>
      <c r="J557" s="412" t="s">
        <v>341</v>
      </c>
      <c r="K557" s="412" t="s">
        <v>360</v>
      </c>
      <c r="L557" s="412" t="s">
        <v>378</v>
      </c>
      <c r="M557" s="382"/>
      <c r="N557" s="412" t="s">
        <v>442</v>
      </c>
      <c r="O557" s="412" t="s">
        <v>457</v>
      </c>
      <c r="P557" s="412" t="s">
        <v>469</v>
      </c>
      <c r="Q557" s="412" t="s">
        <v>505</v>
      </c>
      <c r="R557" s="412" t="s">
        <v>532</v>
      </c>
      <c r="S557" s="412" t="s">
        <v>596</v>
      </c>
      <c r="T557" s="412" t="s">
        <v>628</v>
      </c>
      <c r="U557" s="412" t="s">
        <v>635</v>
      </c>
      <c r="V557" s="412" t="s">
        <v>644</v>
      </c>
      <c r="W557" s="412" t="s">
        <v>693</v>
      </c>
      <c r="AA557" s="52"/>
      <c r="AD557" s="382"/>
    </row>
    <row r="558" spans="1:67" ht="13.5" customHeight="1" thickBot="1" x14ac:dyDescent="0.25">
      <c r="A558" s="611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82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82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1730.6</v>
      </c>
      <c r="F559" s="46">
        <f>IFERROR(X133*1,"0")+IFERROR(X134*1,"0")+IFERROR(X135*1,"0")+IFERROR(X136*1,"0")+IFERROR(X137*1,"0")</f>
        <v>1306.8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2521.1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1505.8</v>
      </c>
      <c r="M559" s="382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422.70000000000005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2208.4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2059.56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201.60000000000002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201.60000000000002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3410.88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304.2</v>
      </c>
      <c r="AA559" s="52"/>
      <c r="AD559" s="382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O495:U495"/>
    <mergeCell ref="O60:S60"/>
    <mergeCell ref="S557:S558"/>
    <mergeCell ref="D515:E515"/>
    <mergeCell ref="D173:E173"/>
    <mergeCell ref="D17:E18"/>
    <mergeCell ref="D471:E471"/>
    <mergeCell ref="O553:U553"/>
    <mergeCell ref="V17:V18"/>
    <mergeCell ref="O410:S410"/>
    <mergeCell ref="A267:Y267"/>
    <mergeCell ref="O201:U201"/>
    <mergeCell ref="O139:U139"/>
    <mergeCell ref="X17:X18"/>
    <mergeCell ref="O55:U55"/>
    <mergeCell ref="O504:S504"/>
    <mergeCell ref="O40:U40"/>
    <mergeCell ref="A10:C10"/>
    <mergeCell ref="A257:Y257"/>
    <mergeCell ref="A51:Y51"/>
    <mergeCell ref="O252:S252"/>
    <mergeCell ref="A349:Y349"/>
    <mergeCell ref="A536:Y536"/>
    <mergeCell ref="O415:S415"/>
    <mergeCell ref="O341:S341"/>
    <mergeCell ref="O266:U266"/>
    <mergeCell ref="D184:E184"/>
    <mergeCell ref="A315:Y315"/>
    <mergeCell ref="A220:N221"/>
    <mergeCell ref="O355:U355"/>
    <mergeCell ref="O110:S110"/>
    <mergeCell ref="A505:N506"/>
    <mergeCell ref="D192:E192"/>
    <mergeCell ref="O88:U88"/>
    <mergeCell ref="O501:U501"/>
    <mergeCell ref="O330:U330"/>
    <mergeCell ref="P5:Q5"/>
    <mergeCell ref="J9:L9"/>
    <mergeCell ref="O484:S484"/>
    <mergeCell ref="D191:E191"/>
    <mergeCell ref="D433:E433"/>
    <mergeCell ref="D262:E262"/>
    <mergeCell ref="D522:E522"/>
    <mergeCell ref="A129:N130"/>
    <mergeCell ref="Q1:S1"/>
    <mergeCell ref="A20:Y20"/>
    <mergeCell ref="D291:E291"/>
    <mergeCell ref="A38:Y38"/>
    <mergeCell ref="O548:U548"/>
    <mergeCell ref="D537:E537"/>
    <mergeCell ref="O37:U37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O321:S321"/>
    <mergeCell ref="D268:E268"/>
    <mergeCell ref="D97:E97"/>
    <mergeCell ref="A338:Y338"/>
    <mergeCell ref="D395:E395"/>
    <mergeCell ref="O146:S146"/>
    <mergeCell ref="O35:S35"/>
    <mergeCell ref="O498:S498"/>
    <mergeCell ref="O327:S327"/>
    <mergeCell ref="A481:N482"/>
    <mergeCell ref="A132:Y132"/>
    <mergeCell ref="A13:L13"/>
    <mergeCell ref="O133:S133"/>
    <mergeCell ref="O264:S264"/>
    <mergeCell ref="O198:S198"/>
    <mergeCell ref="D102:E102"/>
    <mergeCell ref="O49:U49"/>
    <mergeCell ref="A488:Y488"/>
    <mergeCell ref="BB17:BB18"/>
    <mergeCell ref="T17:U17"/>
    <mergeCell ref="O489:S489"/>
    <mergeCell ref="D196:E196"/>
    <mergeCell ref="A15:L15"/>
    <mergeCell ref="O135:S135"/>
    <mergeCell ref="A183:Y183"/>
    <mergeCell ref="O433:S433"/>
    <mergeCell ref="O262:S262"/>
    <mergeCell ref="D133:E133"/>
    <mergeCell ref="A36:N37"/>
    <mergeCell ref="O72:S72"/>
    <mergeCell ref="O336:U336"/>
    <mergeCell ref="O158:S158"/>
    <mergeCell ref="O199:S199"/>
    <mergeCell ref="D54:E54"/>
    <mergeCell ref="N17:N18"/>
    <mergeCell ref="D242:E242"/>
    <mergeCell ref="D120:E120"/>
    <mergeCell ref="O87:U87"/>
    <mergeCell ref="F17:F18"/>
    <mergeCell ref="D478:E478"/>
    <mergeCell ref="A181:N182"/>
    <mergeCell ref="D163:E163"/>
    <mergeCell ref="D107:E107"/>
    <mergeCell ref="D405:E405"/>
    <mergeCell ref="D234:E234"/>
    <mergeCell ref="O481:U481"/>
    <mergeCell ref="O24:U24"/>
    <mergeCell ref="O69:S69"/>
    <mergeCell ref="D244:E244"/>
    <mergeCell ref="O456:U456"/>
    <mergeCell ref="O196:S196"/>
    <mergeCell ref="P556:Q556"/>
    <mergeCell ref="D101:E101"/>
    <mergeCell ref="O417:S417"/>
    <mergeCell ref="D76:E76"/>
    <mergeCell ref="F5:G5"/>
    <mergeCell ref="O125:S125"/>
    <mergeCell ref="O392:S392"/>
    <mergeCell ref="A14:L14"/>
    <mergeCell ref="O112:S112"/>
    <mergeCell ref="O354:S354"/>
    <mergeCell ref="D430:E430"/>
    <mergeCell ref="D175:E175"/>
    <mergeCell ref="O394:S394"/>
    <mergeCell ref="O127:S127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323:E323"/>
    <mergeCell ref="D152:E152"/>
    <mergeCell ref="D394:E394"/>
    <mergeCell ref="D223:E223"/>
    <mergeCell ref="A255:N256"/>
    <mergeCell ref="O247:S247"/>
    <mergeCell ref="A103:N104"/>
    <mergeCell ref="O185:S185"/>
    <mergeCell ref="D539:E539"/>
    <mergeCell ref="D35:E35"/>
    <mergeCell ref="D333:E333"/>
    <mergeCell ref="O180:S180"/>
    <mergeCell ref="D526:E526"/>
    <mergeCell ref="D404:E404"/>
    <mergeCell ref="D10:E10"/>
    <mergeCell ref="O101:S101"/>
    <mergeCell ref="A251:Y251"/>
    <mergeCell ref="A465:N466"/>
    <mergeCell ref="F10:G10"/>
    <mergeCell ref="D34:E34"/>
    <mergeCell ref="I557:I558"/>
    <mergeCell ref="D544:E544"/>
    <mergeCell ref="D243:E243"/>
    <mergeCell ref="K557:K558"/>
    <mergeCell ref="A414:Y414"/>
    <mergeCell ref="O388:S388"/>
    <mergeCell ref="D397:E397"/>
    <mergeCell ref="D270:E270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248:S248"/>
    <mergeCell ref="O475:S475"/>
    <mergeCell ref="A467:Y467"/>
    <mergeCell ref="A296:Y296"/>
    <mergeCell ref="O335:S335"/>
    <mergeCell ref="O297:S297"/>
    <mergeCell ref="A201:N202"/>
    <mergeCell ref="O164:S164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55:U255"/>
    <mergeCell ref="D177:E177"/>
    <mergeCell ref="D33:E33"/>
    <mergeCell ref="O413:U413"/>
    <mergeCell ref="D164:E164"/>
    <mergeCell ref="R556:U556"/>
    <mergeCell ref="D358:E358"/>
    <mergeCell ref="O82:S82"/>
    <mergeCell ref="O25:U25"/>
    <mergeCell ref="A285:Y285"/>
    <mergeCell ref="D6:L6"/>
    <mergeCell ref="O111:S111"/>
    <mergeCell ref="D318:E318"/>
    <mergeCell ref="D389:E389"/>
    <mergeCell ref="O86:S86"/>
    <mergeCell ref="O515:S515"/>
    <mergeCell ref="D84:E84"/>
    <mergeCell ref="D155:E155"/>
    <mergeCell ref="D22:E22"/>
    <mergeCell ref="D320:E320"/>
    <mergeCell ref="J17:J18"/>
    <mergeCell ref="D447:E447"/>
    <mergeCell ref="D385:E385"/>
    <mergeCell ref="O237:U237"/>
    <mergeCell ref="D86:E86"/>
    <mergeCell ref="D384:E384"/>
    <mergeCell ref="D213:E213"/>
    <mergeCell ref="D151:E151"/>
    <mergeCell ref="A249:N250"/>
    <mergeCell ref="O175:S175"/>
    <mergeCell ref="A167:Y167"/>
    <mergeCell ref="O368:S368"/>
    <mergeCell ref="D321:E321"/>
    <mergeCell ref="O306:S306"/>
    <mergeCell ref="O246:S246"/>
    <mergeCell ref="D386:E386"/>
    <mergeCell ref="O243:S243"/>
    <mergeCell ref="A534:N535"/>
    <mergeCell ref="O174:S174"/>
    <mergeCell ref="O472:S472"/>
    <mergeCell ref="D525:E525"/>
    <mergeCell ref="A9:C9"/>
    <mergeCell ref="A455:N456"/>
    <mergeCell ref="O537:S537"/>
    <mergeCell ref="D373:E373"/>
    <mergeCell ref="O147:U147"/>
    <mergeCell ref="D500:E500"/>
    <mergeCell ref="O189:S189"/>
    <mergeCell ref="O171:U171"/>
    <mergeCell ref="O407:U407"/>
    <mergeCell ref="O474:S474"/>
    <mergeCell ref="A212:Y212"/>
    <mergeCell ref="U6:V9"/>
    <mergeCell ref="D231:E231"/>
    <mergeCell ref="O253:S253"/>
    <mergeCell ref="D241:E241"/>
    <mergeCell ref="O319:S319"/>
    <mergeCell ref="D29:E29"/>
    <mergeCell ref="D23:E23"/>
    <mergeCell ref="D216:E216"/>
    <mergeCell ref="A469:Y469"/>
    <mergeCell ref="D452:E452"/>
    <mergeCell ref="O470:S470"/>
    <mergeCell ref="O274:S274"/>
    <mergeCell ref="D252:E252"/>
    <mergeCell ref="O178:S178"/>
    <mergeCell ref="D218:E218"/>
    <mergeCell ref="D247:E247"/>
    <mergeCell ref="A483:Y483"/>
    <mergeCell ref="G17:G18"/>
    <mergeCell ref="O532:S532"/>
    <mergeCell ref="O459:S459"/>
    <mergeCell ref="O288:S288"/>
    <mergeCell ref="H10:L10"/>
    <mergeCell ref="D80:E80"/>
    <mergeCell ref="O98:S98"/>
    <mergeCell ref="O396:S396"/>
    <mergeCell ref="O390:S390"/>
    <mergeCell ref="A161:Y161"/>
    <mergeCell ref="O299:U299"/>
    <mergeCell ref="D459:E459"/>
    <mergeCell ref="D288:E288"/>
    <mergeCell ref="O156:S156"/>
    <mergeCell ref="D136:E136"/>
    <mergeCell ref="O398:S398"/>
    <mergeCell ref="D434:E434"/>
    <mergeCell ref="O314:U314"/>
    <mergeCell ref="O373:S373"/>
    <mergeCell ref="O170:U170"/>
    <mergeCell ref="D154:E154"/>
    <mergeCell ref="A93:N94"/>
    <mergeCell ref="D200:E200"/>
    <mergeCell ref="O381:U381"/>
    <mergeCell ref="O187:S187"/>
    <mergeCell ref="D292:E292"/>
    <mergeCell ref="A170:N171"/>
    <mergeCell ref="O186:S186"/>
    <mergeCell ref="O107:S107"/>
    <mergeCell ref="O129:U129"/>
    <mergeCell ref="O405:S405"/>
    <mergeCell ref="A440:N441"/>
    <mergeCell ref="Z17:Z18"/>
    <mergeCell ref="O510:S510"/>
    <mergeCell ref="O206:S206"/>
    <mergeCell ref="A446:Y446"/>
    <mergeCell ref="O276:S276"/>
    <mergeCell ref="O143:S143"/>
    <mergeCell ref="O214:S214"/>
    <mergeCell ref="D367:E367"/>
    <mergeCell ref="O43:S43"/>
    <mergeCell ref="O512:S512"/>
    <mergeCell ref="U12:V12"/>
    <mergeCell ref="D439:E439"/>
    <mergeCell ref="D146:E146"/>
    <mergeCell ref="D510:E510"/>
    <mergeCell ref="O455:U455"/>
    <mergeCell ref="O284:U284"/>
    <mergeCell ref="O520:U520"/>
    <mergeCell ref="O63:U63"/>
    <mergeCell ref="O294:U294"/>
    <mergeCell ref="D83:E83"/>
    <mergeCell ref="O221:U221"/>
    <mergeCell ref="D143:E143"/>
    <mergeCell ref="D319:E319"/>
    <mergeCell ref="D512:E512"/>
    <mergeCell ref="D368:E368"/>
    <mergeCell ref="A271:N272"/>
    <mergeCell ref="A66:Y66"/>
    <mergeCell ref="O67:S67"/>
    <mergeCell ref="D207:E207"/>
    <mergeCell ref="D85:E85"/>
    <mergeCell ref="O395:S395"/>
    <mergeCell ref="A444:N445"/>
    <mergeCell ref="AA17:AA18"/>
    <mergeCell ref="B557:B558"/>
    <mergeCell ref="O346:S346"/>
    <mergeCell ref="O271:U271"/>
    <mergeCell ref="A225:N226"/>
    <mergeCell ref="D393:E393"/>
    <mergeCell ref="A89:Y89"/>
    <mergeCell ref="O90:S90"/>
    <mergeCell ref="A283:N284"/>
    <mergeCell ref="A519:N520"/>
    <mergeCell ref="O444:U444"/>
    <mergeCell ref="A376:Y376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502:U502"/>
    <mergeCell ref="O331:U331"/>
    <mergeCell ref="D186:E186"/>
    <mergeCell ref="D217:E217"/>
    <mergeCell ref="D484:E484"/>
    <mergeCell ref="O471:S471"/>
    <mergeCell ref="A451:Y451"/>
    <mergeCell ref="D428:E428"/>
    <mergeCell ref="O179:S179"/>
    <mergeCell ref="U557:U558"/>
    <mergeCell ref="D415:E415"/>
    <mergeCell ref="W557:W558"/>
    <mergeCell ref="H17:H18"/>
    <mergeCell ref="D204:E204"/>
    <mergeCell ref="O342:U342"/>
    <mergeCell ref="O220:U220"/>
    <mergeCell ref="D198:E198"/>
    <mergeCell ref="D269:E269"/>
    <mergeCell ref="D489:E489"/>
    <mergeCell ref="D427:E427"/>
    <mergeCell ref="A435:N436"/>
    <mergeCell ref="D75:E75"/>
    <mergeCell ref="A279:Y279"/>
    <mergeCell ref="D206:E206"/>
    <mergeCell ref="A521:Y521"/>
    <mergeCell ref="A350:Y350"/>
    <mergeCell ref="D504:E504"/>
    <mergeCell ref="O522:S522"/>
    <mergeCell ref="O449:U449"/>
    <mergeCell ref="O351:S351"/>
    <mergeCell ref="O516:S516"/>
    <mergeCell ref="O345:S345"/>
    <mergeCell ref="O280:S280"/>
    <mergeCell ref="A300:Y300"/>
    <mergeCell ref="O218:S218"/>
    <mergeCell ref="O59:S59"/>
    <mergeCell ref="O482:U482"/>
    <mergeCell ref="O282:S282"/>
    <mergeCell ref="O380:S380"/>
    <mergeCell ref="D39:E39"/>
    <mergeCell ref="O232:S232"/>
    <mergeCell ref="O61:S61"/>
    <mergeCell ref="O359:S359"/>
    <mergeCell ref="O153:S153"/>
    <mergeCell ref="P13:Q13"/>
    <mergeCell ref="D193:E193"/>
    <mergeCell ref="D127:E127"/>
    <mergeCell ref="A442:Y442"/>
    <mergeCell ref="D491:E491"/>
    <mergeCell ref="O436:U436"/>
    <mergeCell ref="O443:S443"/>
    <mergeCell ref="O265:U265"/>
    <mergeCell ref="D176:E176"/>
    <mergeCell ref="D114:E114"/>
    <mergeCell ref="A486:N487"/>
    <mergeCell ref="A461:N462"/>
    <mergeCell ref="O163:S163"/>
    <mergeCell ref="O44:U44"/>
    <mergeCell ref="H1:P1"/>
    <mergeCell ref="O202:U202"/>
    <mergeCell ref="S5:T5"/>
    <mergeCell ref="O76:S76"/>
    <mergeCell ref="U5:V5"/>
    <mergeCell ref="D476:E476"/>
    <mergeCell ref="O438:S438"/>
    <mergeCell ref="O56:U56"/>
    <mergeCell ref="O347:U347"/>
    <mergeCell ref="A203:Y203"/>
    <mergeCell ref="O77:S77"/>
    <mergeCell ref="P10:Q10"/>
    <mergeCell ref="O204:S204"/>
    <mergeCell ref="O33:S33"/>
    <mergeCell ref="O269:S269"/>
    <mergeCell ref="O362:U362"/>
    <mergeCell ref="A140:Y140"/>
    <mergeCell ref="O278:U278"/>
    <mergeCell ref="A557:A55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O452:S452"/>
    <mergeCell ref="O281:S281"/>
    <mergeCell ref="A19:Y19"/>
    <mergeCell ref="O427:S427"/>
    <mergeCell ref="A209:N210"/>
    <mergeCell ref="D61:E61"/>
    <mergeCell ref="D254:E254"/>
    <mergeCell ref="O441:U441"/>
    <mergeCell ref="A159:N160"/>
    <mergeCell ref="D490:E490"/>
    <mergeCell ref="O193:S193"/>
    <mergeCell ref="D346:E346"/>
    <mergeCell ref="O22:S22"/>
    <mergeCell ref="O491:S491"/>
    <mergeCell ref="O320:S320"/>
    <mergeCell ref="D477:E477"/>
    <mergeCell ref="A142:Y142"/>
    <mergeCell ref="D125:E125"/>
    <mergeCell ref="O36:U36"/>
    <mergeCell ref="T557:T558"/>
    <mergeCell ref="O505:U505"/>
    <mergeCell ref="V557:V558"/>
    <mergeCell ref="O486:U486"/>
    <mergeCell ref="D74:E74"/>
    <mergeCell ref="O41:U41"/>
    <mergeCell ref="D372:E372"/>
    <mergeCell ref="D335:E335"/>
    <mergeCell ref="D68:E68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O513:S513"/>
    <mergeCell ref="A369:N370"/>
    <mergeCell ref="D178:E178"/>
    <mergeCell ref="A42:Y42"/>
    <mergeCell ref="O134:S134"/>
    <mergeCell ref="D112:E112"/>
    <mergeCell ref="O109:S109"/>
    <mergeCell ref="D62:E62"/>
    <mergeCell ref="O47:S47"/>
    <mergeCell ref="A503:Y503"/>
    <mergeCell ref="D438:E438"/>
    <mergeCell ref="D359:E359"/>
    <mergeCell ref="O524:S524"/>
    <mergeCell ref="A211:Y211"/>
    <mergeCell ref="D194:E194"/>
    <mergeCell ref="A509:Y509"/>
    <mergeCell ref="A301:Y301"/>
    <mergeCell ref="A239:Y239"/>
    <mergeCell ref="O197:S197"/>
    <mergeCell ref="A63:N64"/>
    <mergeCell ref="O32:S32"/>
    <mergeCell ref="O324:S324"/>
    <mergeCell ref="A421:Y421"/>
    <mergeCell ref="O124:S124"/>
    <mergeCell ref="O422:S422"/>
    <mergeCell ref="O360:S360"/>
    <mergeCell ref="O74:S74"/>
    <mergeCell ref="O261:S261"/>
    <mergeCell ref="D43:E43"/>
    <mergeCell ref="D485:E485"/>
    <mergeCell ref="D137:E137"/>
    <mergeCell ref="A40:N41"/>
    <mergeCell ref="A138:N139"/>
    <mergeCell ref="O27:S27"/>
    <mergeCell ref="D422:E422"/>
    <mergeCell ref="A95:Y95"/>
    <mergeCell ref="O96:S96"/>
    <mergeCell ref="O367:S367"/>
    <mergeCell ref="O94:U94"/>
    <mergeCell ref="D276:E276"/>
    <mergeCell ref="O121:U121"/>
    <mergeCell ref="O181:U181"/>
    <mergeCell ref="D341:E341"/>
    <mergeCell ref="O231:S231"/>
    <mergeCell ref="P12:Q12"/>
    <mergeCell ref="O169:S169"/>
    <mergeCell ref="O411:S411"/>
    <mergeCell ref="O538:S538"/>
    <mergeCell ref="O119:S119"/>
    <mergeCell ref="O424:U424"/>
    <mergeCell ref="L557:L558"/>
    <mergeCell ref="O369:U369"/>
    <mergeCell ref="D480:E480"/>
    <mergeCell ref="N557:N558"/>
    <mergeCell ref="D280:E280"/>
    <mergeCell ref="O418:U418"/>
    <mergeCell ref="D109:E109"/>
    <mergeCell ref="O356:U356"/>
    <mergeCell ref="D345:E345"/>
    <mergeCell ref="A87:N88"/>
    <mergeCell ref="D538:E538"/>
    <mergeCell ref="O406:S406"/>
    <mergeCell ref="A381:N382"/>
    <mergeCell ref="D190:E190"/>
    <mergeCell ref="D246:E246"/>
    <mergeCell ref="D119:E119"/>
    <mergeCell ref="O64:U64"/>
    <mergeCell ref="A418:N419"/>
    <mergeCell ref="O122:U122"/>
    <mergeCell ref="O500:S500"/>
    <mergeCell ref="O329:S329"/>
    <mergeCell ref="D282:E282"/>
    <mergeCell ref="D233:E233"/>
    <mergeCell ref="D111:E111"/>
    <mergeCell ref="A147:N148"/>
    <mergeCell ref="O108:S108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460:E460"/>
    <mergeCell ref="D327:E327"/>
    <mergeCell ref="O465:U465"/>
    <mergeCell ref="D454:E454"/>
    <mergeCell ref="D398:E398"/>
    <mergeCell ref="O447:S447"/>
    <mergeCell ref="O205:S205"/>
    <mergeCell ref="D156:E156"/>
    <mergeCell ref="A123:Y123"/>
    <mergeCell ref="D106:E106"/>
    <mergeCell ref="D416:E416"/>
    <mergeCell ref="D264:E264"/>
    <mergeCell ref="D391:E391"/>
    <mergeCell ref="O213:S213"/>
    <mergeCell ref="O188:S188"/>
    <mergeCell ref="O126:S126"/>
    <mergeCell ref="D328:E328"/>
    <mergeCell ref="D157:E157"/>
    <mergeCell ref="O370:U370"/>
    <mergeCell ref="D248:E248"/>
    <mergeCell ref="D219:E219"/>
    <mergeCell ref="O435:U435"/>
    <mergeCell ref="D532:E532"/>
    <mergeCell ref="A21:Y21"/>
    <mergeCell ref="A57:Y57"/>
    <mergeCell ref="O429:S429"/>
    <mergeCell ref="O258:S258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332:Y332"/>
    <mergeCell ref="O445:U445"/>
    <mergeCell ref="A52:Y52"/>
    <mergeCell ref="A495:N496"/>
    <mergeCell ref="O249:U249"/>
    <mergeCell ref="D27:E27"/>
    <mergeCell ref="D275:E275"/>
    <mergeCell ref="O393:S393"/>
    <mergeCell ref="A357:Y357"/>
    <mergeCell ref="D340:E340"/>
    <mergeCell ref="D533:E533"/>
    <mergeCell ref="O485:S485"/>
    <mergeCell ref="O423:S423"/>
    <mergeCell ref="D185:E185"/>
    <mergeCell ref="A58:Y58"/>
    <mergeCell ref="O259:S259"/>
    <mergeCell ref="O137:S137"/>
    <mergeCell ref="A5:C5"/>
    <mergeCell ref="A309:N310"/>
    <mergeCell ref="A344:Y344"/>
    <mergeCell ref="O545:S545"/>
    <mergeCell ref="O401:S401"/>
    <mergeCell ref="O230:S230"/>
    <mergeCell ref="O339:S339"/>
    <mergeCell ref="O290:S290"/>
    <mergeCell ref="A265:N266"/>
    <mergeCell ref="D179:E179"/>
    <mergeCell ref="O168:S168"/>
    <mergeCell ref="O130:U130"/>
    <mergeCell ref="P11:Q11"/>
    <mergeCell ref="O118:S118"/>
    <mergeCell ref="A44:N45"/>
    <mergeCell ref="D464:E464"/>
    <mergeCell ref="O416:S416"/>
    <mergeCell ref="D402:E402"/>
    <mergeCell ref="O403:S403"/>
    <mergeCell ref="A17:A18"/>
    <mergeCell ref="K17:K18"/>
    <mergeCell ref="C17:C18"/>
    <mergeCell ref="D401:E401"/>
    <mergeCell ref="D230:E230"/>
    <mergeCell ref="D339:E339"/>
    <mergeCell ref="D168:E168"/>
    <mergeCell ref="A540:N541"/>
    <mergeCell ref="D180:E180"/>
    <mergeCell ref="D9:E9"/>
    <mergeCell ref="D118:E118"/>
    <mergeCell ref="F9:G9"/>
    <mergeCell ref="O256:U256"/>
    <mergeCell ref="O544:S544"/>
    <mergeCell ref="D546:E546"/>
    <mergeCell ref="G556:O556"/>
    <mergeCell ref="A424:N425"/>
    <mergeCell ref="O397:S397"/>
    <mergeCell ref="A542:Y542"/>
    <mergeCell ref="A371:Y371"/>
    <mergeCell ref="O245:S245"/>
    <mergeCell ref="O372:S372"/>
    <mergeCell ref="O39:S39"/>
    <mergeCell ref="P9:Q9"/>
    <mergeCell ref="A529:Y529"/>
    <mergeCell ref="D390:E390"/>
    <mergeCell ref="O528:U528"/>
    <mergeCell ref="O464:S464"/>
    <mergeCell ref="O557:O558"/>
    <mergeCell ref="O402:S402"/>
    <mergeCell ref="A48:N49"/>
    <mergeCell ref="O554:U554"/>
    <mergeCell ref="D403:E403"/>
    <mergeCell ref="O348:U348"/>
    <mergeCell ref="O419:U419"/>
    <mergeCell ref="D530:E530"/>
    <mergeCell ref="D232:E232"/>
    <mergeCell ref="A426:Y426"/>
    <mergeCell ref="A497:Y497"/>
    <mergeCell ref="O194:S194"/>
    <mergeCell ref="O23:S23"/>
    <mergeCell ref="D169:E169"/>
    <mergeCell ref="O492:S492"/>
    <mergeCell ref="O412:U412"/>
    <mergeCell ref="O479:S479"/>
    <mergeCell ref="D557:D558"/>
    <mergeCell ref="O191:S191"/>
    <mergeCell ref="I17:I18"/>
    <mergeCell ref="O540:U540"/>
    <mergeCell ref="O476:S476"/>
    <mergeCell ref="D306:E306"/>
    <mergeCell ref="D135:E135"/>
    <mergeCell ref="O128:S128"/>
    <mergeCell ref="O184:S184"/>
    <mergeCell ref="O242:S242"/>
    <mergeCell ref="D72:E72"/>
    <mergeCell ref="O478:S478"/>
    <mergeCell ref="A458:Y458"/>
    <mergeCell ref="O192:S192"/>
    <mergeCell ref="O453:S453"/>
    <mergeCell ref="O428:S428"/>
    <mergeCell ref="D235:E235"/>
    <mergeCell ref="O173:S173"/>
    <mergeCell ref="O219:S219"/>
    <mergeCell ref="A316:Y316"/>
    <mergeCell ref="O517:S517"/>
    <mergeCell ref="A24:N25"/>
    <mergeCell ref="D322:E322"/>
    <mergeCell ref="A46:Y46"/>
    <mergeCell ref="D260:E260"/>
    <mergeCell ref="A527:N528"/>
    <mergeCell ref="D453:E453"/>
    <mergeCell ref="D113:E113"/>
    <mergeCell ref="D545:E545"/>
    <mergeCell ref="A549:N554"/>
    <mergeCell ref="A105:Y105"/>
    <mergeCell ref="O226:U226"/>
    <mergeCell ref="D1:F1"/>
    <mergeCell ref="G557:G558"/>
    <mergeCell ref="A448:N449"/>
    <mergeCell ref="A305:Y305"/>
    <mergeCell ref="A172:Y172"/>
    <mergeCell ref="O244:S244"/>
    <mergeCell ref="A463:Y463"/>
    <mergeCell ref="O100:S100"/>
    <mergeCell ref="O93:U93"/>
    <mergeCell ref="A286:Y286"/>
    <mergeCell ref="D82:E82"/>
    <mergeCell ref="O73:S73"/>
    <mergeCell ref="O287:S287"/>
    <mergeCell ref="D511:E511"/>
    <mergeCell ref="O358:S358"/>
    <mergeCell ref="L17:L18"/>
    <mergeCell ref="O523:S523"/>
    <mergeCell ref="O115:S115"/>
    <mergeCell ref="A237:N238"/>
    <mergeCell ref="D334:E334"/>
    <mergeCell ref="O473:S473"/>
    <mergeCell ref="O102:S102"/>
    <mergeCell ref="O400:S400"/>
    <mergeCell ref="O229:S229"/>
    <mergeCell ref="O289:S289"/>
    <mergeCell ref="D100:E100"/>
    <mergeCell ref="O487:U487"/>
    <mergeCell ref="O238:U238"/>
    <mergeCell ref="O68:S68"/>
    <mergeCell ref="D523:E523"/>
    <mergeCell ref="A311:Y311"/>
    <mergeCell ref="O182:U182"/>
    <mergeCell ref="AE17:AE18"/>
    <mergeCell ref="O303:U303"/>
    <mergeCell ref="O159:U159"/>
    <mergeCell ref="O353:S353"/>
    <mergeCell ref="A450:Y450"/>
    <mergeCell ref="A342:N343"/>
    <mergeCell ref="D145:E145"/>
    <mergeCell ref="D387:E387"/>
    <mergeCell ref="D443:E443"/>
    <mergeCell ref="O283:U283"/>
    <mergeCell ref="D514:E514"/>
    <mergeCell ref="A121:N122"/>
    <mergeCell ref="D8:L8"/>
    <mergeCell ref="D308:E308"/>
    <mergeCell ref="O304:U304"/>
    <mergeCell ref="O298:U298"/>
    <mergeCell ref="D380:E380"/>
    <mergeCell ref="O225:U225"/>
    <mergeCell ref="D274:E274"/>
    <mergeCell ref="O461:U461"/>
    <mergeCell ref="O292:S292"/>
    <mergeCell ref="D245:E245"/>
    <mergeCell ref="D224:E224"/>
    <mergeCell ref="O71:S71"/>
    <mergeCell ref="O302:S302"/>
    <mergeCell ref="A228:Y228"/>
    <mergeCell ref="O307:S307"/>
    <mergeCell ref="D31:E31"/>
    <mergeCell ref="D329:E329"/>
    <mergeCell ref="O176:S176"/>
    <mergeCell ref="D400:E400"/>
    <mergeCell ref="D158:E158"/>
    <mergeCell ref="O2:V3"/>
    <mergeCell ref="AB17:AD18"/>
    <mergeCell ref="D524:E524"/>
    <mergeCell ref="D353:E353"/>
    <mergeCell ref="O466:U466"/>
    <mergeCell ref="D67:E67"/>
    <mergeCell ref="D5:E5"/>
    <mergeCell ref="A317:Y317"/>
    <mergeCell ref="O318:S318"/>
    <mergeCell ref="D290:E290"/>
    <mergeCell ref="O506:U506"/>
    <mergeCell ref="A409:Y409"/>
    <mergeCell ref="D417:E417"/>
    <mergeCell ref="O312:S312"/>
    <mergeCell ref="O106:S106"/>
    <mergeCell ref="A50:Y50"/>
    <mergeCell ref="O404:S404"/>
    <mergeCell ref="D69:E69"/>
    <mergeCell ref="O323:S323"/>
    <mergeCell ref="D498:E498"/>
    <mergeCell ref="O78:S78"/>
    <mergeCell ref="D354:E354"/>
    <mergeCell ref="O53:S53"/>
    <mergeCell ref="A150:Y150"/>
    <mergeCell ref="A508:Y508"/>
    <mergeCell ref="O145:S145"/>
    <mergeCell ref="O120:S120"/>
    <mergeCell ref="O387:S387"/>
    <mergeCell ref="A313:N314"/>
    <mergeCell ref="D516:E516"/>
    <mergeCell ref="A303:N304"/>
    <mergeCell ref="D229:E229"/>
    <mergeCell ref="O519:U519"/>
    <mergeCell ref="O526:S526"/>
    <mergeCell ref="O17:S18"/>
    <mergeCell ref="O234:S234"/>
    <mergeCell ref="D470:E470"/>
    <mergeCell ref="O99:S99"/>
    <mergeCell ref="A437:Y437"/>
    <mergeCell ref="O432:S432"/>
    <mergeCell ref="A407:N408"/>
    <mergeCell ref="O236:S236"/>
    <mergeCell ref="D214:E214"/>
    <mergeCell ref="C557:C558"/>
    <mergeCell ref="A222:Y222"/>
    <mergeCell ref="E557:E558"/>
    <mergeCell ref="O223:S223"/>
    <mergeCell ref="D259:E259"/>
    <mergeCell ref="O148:U148"/>
    <mergeCell ref="O250:U250"/>
    <mergeCell ref="D28:E28"/>
    <mergeCell ref="O166:U166"/>
    <mergeCell ref="D326:E326"/>
    <mergeCell ref="O535:U535"/>
    <mergeCell ref="D432:E432"/>
    <mergeCell ref="D236:E236"/>
    <mergeCell ref="O448:U448"/>
    <mergeCell ref="D117:E117"/>
    <mergeCell ref="D92:E92"/>
    <mergeCell ref="D30:E30"/>
    <mergeCell ref="A547:N548"/>
    <mergeCell ref="O539:S539"/>
    <mergeCell ref="O527:U527"/>
    <mergeCell ref="O551:U551"/>
    <mergeCell ref="R557:R558"/>
    <mergeCell ref="A383:Y383"/>
    <mergeCell ref="O384:S384"/>
    <mergeCell ref="O80:S80"/>
    <mergeCell ref="W17:W18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A378:Y378"/>
    <mergeCell ref="O81:S81"/>
    <mergeCell ref="U10:V10"/>
    <mergeCell ref="O379:S379"/>
    <mergeCell ref="A330:N331"/>
    <mergeCell ref="D365:E365"/>
    <mergeCell ref="O268:S268"/>
    <mergeCell ref="O208:S208"/>
    <mergeCell ref="O366:S366"/>
    <mergeCell ref="O295:U295"/>
    <mergeCell ref="D79:E79"/>
    <mergeCell ref="F557:F558"/>
    <mergeCell ref="D144:E144"/>
    <mergeCell ref="D302:E302"/>
    <mergeCell ref="D429:E429"/>
    <mergeCell ref="D81:E81"/>
    <mergeCell ref="O155:S155"/>
    <mergeCell ref="D379:E379"/>
    <mergeCell ref="D208:E208"/>
    <mergeCell ref="D543:E543"/>
    <mergeCell ref="D518:E518"/>
    <mergeCell ref="D124:E124"/>
    <mergeCell ref="O530:S530"/>
    <mergeCell ref="O215:S215"/>
    <mergeCell ref="S6:T9"/>
    <mergeCell ref="D195:E195"/>
    <mergeCell ref="O382:U382"/>
    <mergeCell ref="D493:E493"/>
    <mergeCell ref="D360:E360"/>
    <mergeCell ref="D431:E431"/>
    <mergeCell ref="D189:E189"/>
    <mergeCell ref="A361:N362"/>
    <mergeCell ref="D287:E287"/>
    <mergeCell ref="O425:U425"/>
    <mergeCell ref="A165:N166"/>
    <mergeCell ref="O496:U496"/>
    <mergeCell ref="D474:E474"/>
    <mergeCell ref="O84:S84"/>
    <mergeCell ref="O375:U375"/>
    <mergeCell ref="D126:E126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D289:E289"/>
    <mergeCell ref="O48:U48"/>
    <mergeCell ref="D366:E366"/>
    <mergeCell ref="H5:L5"/>
    <mergeCell ref="A355:N356"/>
    <mergeCell ref="O293:S293"/>
    <mergeCell ref="O391:S391"/>
    <mergeCell ref="O518:S518"/>
    <mergeCell ref="O385:S385"/>
    <mergeCell ref="O195:S195"/>
    <mergeCell ref="B17:B18"/>
    <mergeCell ref="D479:E479"/>
    <mergeCell ref="O431:S431"/>
    <mergeCell ref="O138:U138"/>
    <mergeCell ref="O151:S151"/>
    <mergeCell ref="A131:Y131"/>
    <mergeCell ref="O374:U374"/>
    <mergeCell ref="D258:E258"/>
    <mergeCell ref="D494:E494"/>
    <mergeCell ref="O361:U361"/>
    <mergeCell ref="A294:N295"/>
    <mergeCell ref="O165:U165"/>
    <mergeCell ref="A374:N375"/>
    <mergeCell ref="D406:E406"/>
    <mergeCell ref="O157:S157"/>
    <mergeCell ref="O97:S97"/>
    <mergeCell ref="D77:E77"/>
    <mergeCell ref="D108:E108"/>
    <mergeCell ref="O15:S16"/>
    <mergeCell ref="A6:C6"/>
    <mergeCell ref="A26:Y26"/>
    <mergeCell ref="D324:E324"/>
    <mergeCell ref="D517:E517"/>
    <mergeCell ref="O462:U462"/>
    <mergeCell ref="O333:S333"/>
    <mergeCell ref="O499:S499"/>
    <mergeCell ref="D281:E281"/>
    <mergeCell ref="O30:S30"/>
    <mergeCell ref="H9:I9"/>
    <mergeCell ref="O364:S364"/>
    <mergeCell ref="P6:Q6"/>
    <mergeCell ref="D297:E297"/>
    <mergeCell ref="C556:F556"/>
    <mergeCell ref="O200:S200"/>
    <mergeCell ref="O29:S29"/>
    <mergeCell ref="P557:P558"/>
    <mergeCell ref="D70:E70"/>
    <mergeCell ref="D312:E312"/>
    <mergeCell ref="D263:E263"/>
    <mergeCell ref="D499:E499"/>
    <mergeCell ref="O31:S31"/>
    <mergeCell ref="D78:E78"/>
    <mergeCell ref="D134:E134"/>
    <mergeCell ref="O45:U45"/>
    <mergeCell ref="D205:E205"/>
    <mergeCell ref="O343:U343"/>
    <mergeCell ref="O210:U210"/>
    <mergeCell ref="O217:S217"/>
    <mergeCell ref="O62:S62"/>
    <mergeCell ref="D71:E71"/>
    <mergeCell ref="D307:E307"/>
    <mergeCell ref="O154:S154"/>
    <mergeCell ref="O541:U541"/>
    <mergeCell ref="A501:N502"/>
    <mergeCell ref="O439:S439"/>
    <mergeCell ref="D98:E98"/>
    <mergeCell ref="O291:S291"/>
    <mergeCell ref="D473:E473"/>
    <mergeCell ref="D60:E60"/>
    <mergeCell ref="O224:S224"/>
    <mergeCell ref="D187:E187"/>
    <mergeCell ref="O34:S34"/>
    <mergeCell ref="A55:N56"/>
    <mergeCell ref="D423:E423"/>
    <mergeCell ref="O270:S270"/>
    <mergeCell ref="O326:S326"/>
    <mergeCell ref="D174:E174"/>
    <mergeCell ref="D472:E472"/>
    <mergeCell ref="O28:S28"/>
    <mergeCell ref="D410:E410"/>
    <mergeCell ref="A141:Y141"/>
    <mergeCell ref="A377:Y377"/>
    <mergeCell ref="O136:S136"/>
    <mergeCell ref="O207:S207"/>
    <mergeCell ref="O263:S263"/>
    <mergeCell ref="O434:S434"/>
    <mergeCell ref="O334:S334"/>
    <mergeCell ref="A420:Y420"/>
    <mergeCell ref="O92:S92"/>
    <mergeCell ref="O91:S91"/>
    <mergeCell ref="D73:E73"/>
    <mergeCell ref="O389:S389"/>
    <mergeCell ref="O85:S85"/>
    <mergeCell ref="O454:S454"/>
    <mergeCell ref="D115:E115"/>
    <mergeCell ref="O308:S308"/>
    <mergeCell ref="D261:E261"/>
    <mergeCell ref="D90:E90"/>
    <mergeCell ref="D388:E3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2024-07-17T07:04:28Z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