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7,24 НПК НВ доставка на ср\"/>
    </mc:Choice>
  </mc:AlternateContent>
  <xr:revisionPtr revIDLastSave="0" documentId="13_ncr:1_{D0BF1374-A8C4-4AFD-904B-B1810CDFD8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W467" i="1"/>
  <c r="X466" i="1"/>
  <c r="W466" i="1"/>
  <c r="BO465" i="1"/>
  <c r="BN465" i="1"/>
  <c r="BM465" i="1"/>
  <c r="BL465" i="1"/>
  <c r="Y465" i="1"/>
  <c r="Y466" i="1" s="1"/>
  <c r="X465" i="1"/>
  <c r="X467" i="1" s="1"/>
  <c r="W463" i="1"/>
  <c r="W462" i="1"/>
  <c r="BN461" i="1"/>
  <c r="BL461" i="1"/>
  <c r="X461" i="1"/>
  <c r="O461" i="1"/>
  <c r="BO460" i="1"/>
  <c r="BN460" i="1"/>
  <c r="BM460" i="1"/>
  <c r="BL460" i="1"/>
  <c r="Y460" i="1"/>
  <c r="X460" i="1"/>
  <c r="W457" i="1"/>
  <c r="W456" i="1"/>
  <c r="BN455" i="1"/>
  <c r="BL455" i="1"/>
  <c r="X455" i="1"/>
  <c r="O455" i="1"/>
  <c r="BO454" i="1"/>
  <c r="BN454" i="1"/>
  <c r="BM454" i="1"/>
  <c r="BL454" i="1"/>
  <c r="Y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O434" i="1"/>
  <c r="BN434" i="1"/>
  <c r="BM434" i="1"/>
  <c r="BL434" i="1"/>
  <c r="Y434" i="1"/>
  <c r="X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O413" i="1"/>
  <c r="BN413" i="1"/>
  <c r="BM413" i="1"/>
  <c r="BL413" i="1"/>
  <c r="Y413" i="1"/>
  <c r="X413" i="1"/>
  <c r="O413" i="1"/>
  <c r="W411" i="1"/>
  <c r="W410" i="1"/>
  <c r="BN409" i="1"/>
  <c r="BL409" i="1"/>
  <c r="X409" i="1"/>
  <c r="O409" i="1"/>
  <c r="BN408" i="1"/>
  <c r="BL408" i="1"/>
  <c r="X408" i="1"/>
  <c r="BN407" i="1"/>
  <c r="BL407" i="1"/>
  <c r="X407" i="1"/>
  <c r="BN406" i="1"/>
  <c r="BL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BO369" i="1" s="1"/>
  <c r="O369" i="1"/>
  <c r="BN368" i="1"/>
  <c r="BL368" i="1"/>
  <c r="X368" i="1"/>
  <c r="O368" i="1"/>
  <c r="BN367" i="1"/>
  <c r="BL367" i="1"/>
  <c r="X367" i="1"/>
  <c r="BO367" i="1" s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X364" i="1" s="1"/>
  <c r="O361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X341" i="1" s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O327" i="1"/>
  <c r="BN326" i="1"/>
  <c r="BM326" i="1"/>
  <c r="BL326" i="1"/>
  <c r="Y326" i="1"/>
  <c r="X326" i="1"/>
  <c r="BO326" i="1" s="1"/>
  <c r="O326" i="1"/>
  <c r="BN325" i="1"/>
  <c r="BL325" i="1"/>
  <c r="X325" i="1"/>
  <c r="O325" i="1"/>
  <c r="BN324" i="1"/>
  <c r="BL324" i="1"/>
  <c r="X324" i="1"/>
  <c r="BO324" i="1" s="1"/>
  <c r="O324" i="1"/>
  <c r="W320" i="1"/>
  <c r="W319" i="1"/>
  <c r="BN318" i="1"/>
  <c r="BL318" i="1"/>
  <c r="X318" i="1"/>
  <c r="X320" i="1" s="1"/>
  <c r="O318" i="1"/>
  <c r="W316" i="1"/>
  <c r="W315" i="1"/>
  <c r="BN314" i="1"/>
  <c r="BL314" i="1"/>
  <c r="X314" i="1"/>
  <c r="BO314" i="1" s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BO294" i="1" s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BO286" i="1"/>
  <c r="BN286" i="1"/>
  <c r="BM286" i="1"/>
  <c r="BL286" i="1"/>
  <c r="Y286" i="1"/>
  <c r="X286" i="1"/>
  <c r="X290" i="1" s="1"/>
  <c r="W284" i="1"/>
  <c r="W283" i="1"/>
  <c r="BN282" i="1"/>
  <c r="BL282" i="1"/>
  <c r="X282" i="1"/>
  <c r="BO282" i="1" s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N274" i="1"/>
  <c r="BL274" i="1"/>
  <c r="X274" i="1"/>
  <c r="BO274" i="1" s="1"/>
  <c r="O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BO271" i="1" s="1"/>
  <c r="O271" i="1"/>
  <c r="BN270" i="1"/>
  <c r="BL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X268" i="1" s="1"/>
  <c r="O264" i="1"/>
  <c r="W262" i="1"/>
  <c r="W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BO258" i="1" s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X248" i="1" s="1"/>
  <c r="W240" i="1"/>
  <c r="W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X227" i="1" s="1"/>
  <c r="O225" i="1"/>
  <c r="W223" i="1"/>
  <c r="W222" i="1"/>
  <c r="BN221" i="1"/>
  <c r="BL221" i="1"/>
  <c r="X221" i="1"/>
  <c r="O221" i="1"/>
  <c r="BN220" i="1"/>
  <c r="BL220" i="1"/>
  <c r="X220" i="1"/>
  <c r="BO220" i="1" s="1"/>
  <c r="O220" i="1"/>
  <c r="BN219" i="1"/>
  <c r="BL219" i="1"/>
  <c r="X219" i="1"/>
  <c r="BO219" i="1" s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N214" i="1"/>
  <c r="BL214" i="1"/>
  <c r="X214" i="1"/>
  <c r="BO214" i="1" s="1"/>
  <c r="BN213" i="1"/>
  <c r="BL213" i="1"/>
  <c r="X213" i="1"/>
  <c r="BO213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O205" i="1" s="1"/>
  <c r="BN204" i="1"/>
  <c r="BL204" i="1"/>
  <c r="X204" i="1"/>
  <c r="X210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3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3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01" i="1" l="1"/>
  <c r="BM101" i="1"/>
  <c r="BO113" i="1"/>
  <c r="BM113" i="1"/>
  <c r="Y113" i="1"/>
  <c r="BO157" i="1"/>
  <c r="BM157" i="1"/>
  <c r="Y157" i="1"/>
  <c r="BO186" i="1"/>
  <c r="BM186" i="1"/>
  <c r="Y186" i="1"/>
  <c r="BO190" i="1"/>
  <c r="BM190" i="1"/>
  <c r="Y190" i="1"/>
  <c r="BO235" i="1"/>
  <c r="BM235" i="1"/>
  <c r="Y235" i="1"/>
  <c r="BO260" i="1"/>
  <c r="BM260" i="1"/>
  <c r="Y260" i="1"/>
  <c r="O559" i="1"/>
  <c r="X300" i="1"/>
  <c r="BO299" i="1"/>
  <c r="BM299" i="1"/>
  <c r="Y299" i="1"/>
  <c r="Y300" i="1" s="1"/>
  <c r="X305" i="1"/>
  <c r="X304" i="1"/>
  <c r="BO303" i="1"/>
  <c r="BM303" i="1"/>
  <c r="Y303" i="1"/>
  <c r="Y304" i="1" s="1"/>
  <c r="X309" i="1"/>
  <c r="BO308" i="1"/>
  <c r="BM308" i="1"/>
  <c r="Y308" i="1"/>
  <c r="Y309" i="1" s="1"/>
  <c r="BO312" i="1"/>
  <c r="BM312" i="1"/>
  <c r="Y312" i="1"/>
  <c r="BO363" i="1"/>
  <c r="BM363" i="1"/>
  <c r="Y363" i="1"/>
  <c r="BO375" i="1"/>
  <c r="BM375" i="1"/>
  <c r="Y375" i="1"/>
  <c r="BO401" i="1"/>
  <c r="BM401" i="1"/>
  <c r="Y401" i="1"/>
  <c r="BO405" i="1"/>
  <c r="BM405" i="1"/>
  <c r="Y405" i="1"/>
  <c r="Y54" i="1"/>
  <c r="BM54" i="1"/>
  <c r="Y69" i="1"/>
  <c r="BM69" i="1"/>
  <c r="Y77" i="1"/>
  <c r="BM77" i="1"/>
  <c r="Y85" i="1"/>
  <c r="BM85" i="1"/>
  <c r="Y101" i="1"/>
  <c r="BO134" i="1"/>
  <c r="BM134" i="1"/>
  <c r="Y134" i="1"/>
  <c r="BO174" i="1"/>
  <c r="BM174" i="1"/>
  <c r="Y174" i="1"/>
  <c r="BO187" i="1"/>
  <c r="BM187" i="1"/>
  <c r="Y187" i="1"/>
  <c r="BO221" i="1"/>
  <c r="BM221" i="1"/>
  <c r="Y221" i="1"/>
  <c r="BO236" i="1"/>
  <c r="BM236" i="1"/>
  <c r="Y236" i="1"/>
  <c r="BO272" i="1"/>
  <c r="BM272" i="1"/>
  <c r="Y272" i="1"/>
  <c r="BO340" i="1"/>
  <c r="BM340" i="1"/>
  <c r="Y340" i="1"/>
  <c r="BO344" i="1"/>
  <c r="BM344" i="1"/>
  <c r="Y344" i="1"/>
  <c r="BO400" i="1"/>
  <c r="BM400" i="1"/>
  <c r="Y400" i="1"/>
  <c r="BO402" i="1"/>
  <c r="BM402" i="1"/>
  <c r="Y402" i="1"/>
  <c r="BO493" i="1"/>
  <c r="BM493" i="1"/>
  <c r="Y493" i="1"/>
  <c r="BO494" i="1"/>
  <c r="BM494" i="1"/>
  <c r="Y494" i="1"/>
  <c r="X121" i="1"/>
  <c r="Y369" i="1"/>
  <c r="BM369" i="1"/>
  <c r="Y328" i="1"/>
  <c r="BM328" i="1"/>
  <c r="BO330" i="1"/>
  <c r="BM330" i="1"/>
  <c r="Y330" i="1"/>
  <c r="BO346" i="1"/>
  <c r="BM346" i="1"/>
  <c r="Y346" i="1"/>
  <c r="BO350" i="1"/>
  <c r="BM350" i="1"/>
  <c r="Y350" i="1"/>
  <c r="BO371" i="1"/>
  <c r="BM371" i="1"/>
  <c r="Y371" i="1"/>
  <c r="BO396" i="1"/>
  <c r="BM396" i="1"/>
  <c r="Y396" i="1"/>
  <c r="BO398" i="1"/>
  <c r="BM398" i="1"/>
  <c r="Y398" i="1"/>
  <c r="BO419" i="1"/>
  <c r="BM419" i="1"/>
  <c r="Y419" i="1"/>
  <c r="BO430" i="1"/>
  <c r="BM430" i="1"/>
  <c r="Y430" i="1"/>
  <c r="BO476" i="1"/>
  <c r="BM476" i="1"/>
  <c r="Y476" i="1"/>
  <c r="BO491" i="1"/>
  <c r="BM491" i="1"/>
  <c r="Y491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Y22" i="1"/>
  <c r="BM22" i="1"/>
  <c r="X36" i="1"/>
  <c r="Y30" i="1"/>
  <c r="BM30" i="1"/>
  <c r="Y31" i="1"/>
  <c r="BM31" i="1"/>
  <c r="Y34" i="1"/>
  <c r="BM34" i="1"/>
  <c r="Y59" i="1"/>
  <c r="BM59" i="1"/>
  <c r="BO59" i="1"/>
  <c r="Y67" i="1"/>
  <c r="BM67" i="1"/>
  <c r="Y71" i="1"/>
  <c r="BM71" i="1"/>
  <c r="Y75" i="1"/>
  <c r="BM75" i="1"/>
  <c r="Y79" i="1"/>
  <c r="BM79" i="1"/>
  <c r="Y83" i="1"/>
  <c r="BM83" i="1"/>
  <c r="Y91" i="1"/>
  <c r="BM91" i="1"/>
  <c r="X103" i="1"/>
  <c r="Y99" i="1"/>
  <c r="BM99" i="1"/>
  <c r="Y107" i="1"/>
  <c r="BM107" i="1"/>
  <c r="Y111" i="1"/>
  <c r="BM111" i="1"/>
  <c r="Y117" i="1"/>
  <c r="BM117" i="1"/>
  <c r="X129" i="1"/>
  <c r="Y127" i="1"/>
  <c r="BM127" i="1"/>
  <c r="F559" i="1"/>
  <c r="Y136" i="1"/>
  <c r="BM136" i="1"/>
  <c r="G559" i="1"/>
  <c r="H559" i="1"/>
  <c r="Y155" i="1"/>
  <c r="BM155" i="1"/>
  <c r="Y159" i="1"/>
  <c r="BM159" i="1"/>
  <c r="Y170" i="1"/>
  <c r="BM170" i="1"/>
  <c r="X182" i="1"/>
  <c r="Y176" i="1"/>
  <c r="BM176" i="1"/>
  <c r="Y180" i="1"/>
  <c r="BM180" i="1"/>
  <c r="X201" i="1"/>
  <c r="Y192" i="1"/>
  <c r="BM192" i="1"/>
  <c r="Y213" i="1"/>
  <c r="BM213" i="1"/>
  <c r="Y214" i="1"/>
  <c r="BM214" i="1"/>
  <c r="Y219" i="1"/>
  <c r="BM219" i="1"/>
  <c r="Y225" i="1"/>
  <c r="BM225" i="1"/>
  <c r="BO225" i="1"/>
  <c r="K559" i="1"/>
  <c r="Y233" i="1"/>
  <c r="BM233" i="1"/>
  <c r="Y238" i="1"/>
  <c r="BM238" i="1"/>
  <c r="Y258" i="1"/>
  <c r="BM258" i="1"/>
  <c r="Y264" i="1"/>
  <c r="BM264" i="1"/>
  <c r="BO264" i="1"/>
  <c r="Y270" i="1"/>
  <c r="BM270" i="1"/>
  <c r="BO270" i="1"/>
  <c r="Y274" i="1"/>
  <c r="BM274" i="1"/>
  <c r="X283" i="1"/>
  <c r="Y294" i="1"/>
  <c r="BM294" i="1"/>
  <c r="X316" i="1"/>
  <c r="Y314" i="1"/>
  <c r="BM314" i="1"/>
  <c r="X315" i="1"/>
  <c r="Y318" i="1"/>
  <c r="Y319" i="1" s="1"/>
  <c r="BM318" i="1"/>
  <c r="BO318" i="1"/>
  <c r="X319" i="1"/>
  <c r="Y324" i="1"/>
  <c r="BM324" i="1"/>
  <c r="BO334" i="1"/>
  <c r="BM334" i="1"/>
  <c r="Y334" i="1"/>
  <c r="X365" i="1"/>
  <c r="BO361" i="1"/>
  <c r="BM361" i="1"/>
  <c r="Y361" i="1"/>
  <c r="Y364" i="1" s="1"/>
  <c r="BO383" i="1"/>
  <c r="BM383" i="1"/>
  <c r="Y383" i="1"/>
  <c r="BO397" i="1"/>
  <c r="BM397" i="1"/>
  <c r="Y397" i="1"/>
  <c r="BO409" i="1"/>
  <c r="BM409" i="1"/>
  <c r="Y409" i="1"/>
  <c r="X426" i="1"/>
  <c r="BO425" i="1"/>
  <c r="BM425" i="1"/>
  <c r="Y425" i="1"/>
  <c r="Y426" i="1" s="1"/>
  <c r="X437" i="1"/>
  <c r="BO429" i="1"/>
  <c r="BM429" i="1"/>
  <c r="Y429" i="1"/>
  <c r="BO431" i="1"/>
  <c r="BM431" i="1"/>
  <c r="Y431" i="1"/>
  <c r="BO479" i="1"/>
  <c r="BM479" i="1"/>
  <c r="Y479" i="1"/>
  <c r="BO498" i="1"/>
  <c r="BM498" i="1"/>
  <c r="Y498" i="1"/>
  <c r="BO523" i="1"/>
  <c r="BM523" i="1"/>
  <c r="Y523" i="1"/>
  <c r="BO525" i="1"/>
  <c r="BM525" i="1"/>
  <c r="Y525" i="1"/>
  <c r="X348" i="1"/>
  <c r="X347" i="1"/>
  <c r="X411" i="1"/>
  <c r="Y367" i="1"/>
  <c r="BM367" i="1"/>
  <c r="F9" i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0" i="1"/>
  <c r="X139" i="1"/>
  <c r="X149" i="1"/>
  <c r="X160" i="1"/>
  <c r="X167" i="1"/>
  <c r="X171" i="1"/>
  <c r="X183" i="1"/>
  <c r="X202" i="1"/>
  <c r="X209" i="1"/>
  <c r="X222" i="1"/>
  <c r="X228" i="1"/>
  <c r="X239" i="1"/>
  <c r="X249" i="1"/>
  <c r="X261" i="1"/>
  <c r="X267" i="1"/>
  <c r="X277" i="1"/>
  <c r="X284" i="1"/>
  <c r="BO293" i="1"/>
  <c r="BM293" i="1"/>
  <c r="Y293" i="1"/>
  <c r="BO325" i="1"/>
  <c r="BM325" i="1"/>
  <c r="Y325" i="1"/>
  <c r="BO329" i="1"/>
  <c r="BM329" i="1"/>
  <c r="Y329" i="1"/>
  <c r="BO333" i="1"/>
  <c r="BM333" i="1"/>
  <c r="Y333" i="1"/>
  <c r="BO368" i="1"/>
  <c r="BM368" i="1"/>
  <c r="Y368" i="1"/>
  <c r="X372" i="1"/>
  <c r="BO376" i="1"/>
  <c r="BM376" i="1"/>
  <c r="Y376" i="1"/>
  <c r="Y377" i="1" s="1"/>
  <c r="X378" i="1"/>
  <c r="S559" i="1"/>
  <c r="X385" i="1"/>
  <c r="BO382" i="1"/>
  <c r="BM382" i="1"/>
  <c r="Y382" i="1"/>
  <c r="Y384" i="1" s="1"/>
  <c r="X384" i="1"/>
  <c r="L559" i="1"/>
  <c r="H9" i="1"/>
  <c r="B559" i="1"/>
  <c r="W550" i="1"/>
  <c r="W551" i="1"/>
  <c r="Y23" i="1"/>
  <c r="Y24" i="1" s="1"/>
  <c r="BM23" i="1"/>
  <c r="X24" i="1"/>
  <c r="W549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Y60" i="1"/>
  <c r="BM60" i="1"/>
  <c r="X64" i="1"/>
  <c r="E559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Y124" i="1"/>
  <c r="BM124" i="1"/>
  <c r="BO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59" i="1"/>
  <c r="Y165" i="1"/>
  <c r="Y166" i="1" s="1"/>
  <c r="BM165" i="1"/>
  <c r="X166" i="1"/>
  <c r="Y169" i="1"/>
  <c r="Y171" i="1" s="1"/>
  <c r="BM169" i="1"/>
  <c r="BO169" i="1"/>
  <c r="Y175" i="1"/>
  <c r="BM175" i="1"/>
  <c r="Y177" i="1"/>
  <c r="BM177" i="1"/>
  <c r="Y179" i="1"/>
  <c r="BM179" i="1"/>
  <c r="Y181" i="1"/>
  <c r="BM181" i="1"/>
  <c r="Y185" i="1"/>
  <c r="BM185" i="1"/>
  <c r="BO185" i="1"/>
  <c r="Y188" i="1"/>
  <c r="BM188" i="1"/>
  <c r="Y189" i="1"/>
  <c r="BM189" i="1"/>
  <c r="Y191" i="1"/>
  <c r="BM191" i="1"/>
  <c r="Y193" i="1"/>
  <c r="BM193" i="1"/>
  <c r="Y200" i="1"/>
  <c r="BM200" i="1"/>
  <c r="Y204" i="1"/>
  <c r="BM204" i="1"/>
  <c r="BO204" i="1"/>
  <c r="Y205" i="1"/>
  <c r="BM205" i="1"/>
  <c r="J559" i="1"/>
  <c r="Y215" i="1"/>
  <c r="BM215" i="1"/>
  <c r="Y218" i="1"/>
  <c r="BM218" i="1"/>
  <c r="Y220" i="1"/>
  <c r="BM220" i="1"/>
  <c r="X223" i="1"/>
  <c r="Y226" i="1"/>
  <c r="BM226" i="1"/>
  <c r="Y231" i="1"/>
  <c r="BM231" i="1"/>
  <c r="BO231" i="1"/>
  <c r="Y232" i="1"/>
  <c r="BM232" i="1"/>
  <c r="Y234" i="1"/>
  <c r="BM234" i="1"/>
  <c r="Y237" i="1"/>
  <c r="BM237" i="1"/>
  <c r="X240" i="1"/>
  <c r="Y243" i="1"/>
  <c r="BM243" i="1"/>
  <c r="BO243" i="1"/>
  <c r="Y244" i="1"/>
  <c r="BM244" i="1"/>
  <c r="Y245" i="1"/>
  <c r="BM245" i="1"/>
  <c r="Y246" i="1"/>
  <c r="BM246" i="1"/>
  <c r="Y247" i="1"/>
  <c r="BM247" i="1"/>
  <c r="N559" i="1"/>
  <c r="Y257" i="1"/>
  <c r="BM257" i="1"/>
  <c r="Y259" i="1"/>
  <c r="BM259" i="1"/>
  <c r="X262" i="1"/>
  <c r="Y265" i="1"/>
  <c r="Y267" i="1" s="1"/>
  <c r="BM265" i="1"/>
  <c r="Y271" i="1"/>
  <c r="BM271" i="1"/>
  <c r="Y273" i="1"/>
  <c r="BM273" i="1"/>
  <c r="Y275" i="1"/>
  <c r="BM275" i="1"/>
  <c r="Y280" i="1"/>
  <c r="BM280" i="1"/>
  <c r="BO280" i="1"/>
  <c r="Y282" i="1"/>
  <c r="BM282" i="1"/>
  <c r="BO287" i="1"/>
  <c r="BM287" i="1"/>
  <c r="Y287" i="1"/>
  <c r="Y289" i="1" s="1"/>
  <c r="X296" i="1"/>
  <c r="X295" i="1"/>
  <c r="BO313" i="1"/>
  <c r="BM313" i="1"/>
  <c r="Y313" i="1"/>
  <c r="Y315" i="1" s="1"/>
  <c r="Q559" i="1"/>
  <c r="BO327" i="1"/>
  <c r="BM327" i="1"/>
  <c r="Y327" i="1"/>
  <c r="BO331" i="1"/>
  <c r="BM331" i="1"/>
  <c r="Y331" i="1"/>
  <c r="BO335" i="1"/>
  <c r="BM335" i="1"/>
  <c r="Y335" i="1"/>
  <c r="X337" i="1"/>
  <c r="X342" i="1"/>
  <c r="BO339" i="1"/>
  <c r="BM339" i="1"/>
  <c r="Y339" i="1"/>
  <c r="Y341" i="1" s="1"/>
  <c r="BO351" i="1"/>
  <c r="BM351" i="1"/>
  <c r="Y351" i="1"/>
  <c r="Y352" i="1" s="1"/>
  <c r="X353" i="1"/>
  <c r="R559" i="1"/>
  <c r="X359" i="1"/>
  <c r="BO356" i="1"/>
  <c r="BM356" i="1"/>
  <c r="Y356" i="1"/>
  <c r="Y358" i="1" s="1"/>
  <c r="X358" i="1"/>
  <c r="BO390" i="1"/>
  <c r="BM390" i="1"/>
  <c r="Y390" i="1"/>
  <c r="BO392" i="1"/>
  <c r="BM392" i="1"/>
  <c r="Y392" i="1"/>
  <c r="BO399" i="1"/>
  <c r="BM399" i="1"/>
  <c r="Y399" i="1"/>
  <c r="BO404" i="1"/>
  <c r="BM404" i="1"/>
  <c r="Y404" i="1"/>
  <c r="BO407" i="1"/>
  <c r="BM407" i="1"/>
  <c r="Y407" i="1"/>
  <c r="X410" i="1"/>
  <c r="BO414" i="1"/>
  <c r="BM414" i="1"/>
  <c r="Y414" i="1"/>
  <c r="Y415" i="1" s="1"/>
  <c r="X416" i="1"/>
  <c r="X421" i="1"/>
  <c r="BO418" i="1"/>
  <c r="BM418" i="1"/>
  <c r="Y418" i="1"/>
  <c r="X422" i="1"/>
  <c r="BO435" i="1"/>
  <c r="BM435" i="1"/>
  <c r="Y435" i="1"/>
  <c r="BO455" i="1"/>
  <c r="BM455" i="1"/>
  <c r="Y455" i="1"/>
  <c r="X457" i="1"/>
  <c r="BO461" i="1"/>
  <c r="BM461" i="1"/>
  <c r="Y461" i="1"/>
  <c r="Y462" i="1" s="1"/>
  <c r="X463" i="1"/>
  <c r="BO472" i="1"/>
  <c r="BM472" i="1"/>
  <c r="Y472" i="1"/>
  <c r="X482" i="1"/>
  <c r="BO475" i="1"/>
  <c r="BM475" i="1"/>
  <c r="Y475" i="1"/>
  <c r="BO478" i="1"/>
  <c r="BM478" i="1"/>
  <c r="Y478" i="1"/>
  <c r="BO490" i="1"/>
  <c r="BM490" i="1"/>
  <c r="Y490" i="1"/>
  <c r="X495" i="1"/>
  <c r="BO499" i="1"/>
  <c r="BM499" i="1"/>
  <c r="Y499" i="1"/>
  <c r="Y501" i="1" s="1"/>
  <c r="X501" i="1"/>
  <c r="U559" i="1"/>
  <c r="X301" i="1"/>
  <c r="P559" i="1"/>
  <c r="X310" i="1"/>
  <c r="X336" i="1"/>
  <c r="BO345" i="1"/>
  <c r="BM345" i="1"/>
  <c r="Y345" i="1"/>
  <c r="X352" i="1"/>
  <c r="BO362" i="1"/>
  <c r="BM362" i="1"/>
  <c r="Y362" i="1"/>
  <c r="X373" i="1"/>
  <c r="BO370" i="1"/>
  <c r="BM370" i="1"/>
  <c r="Y370" i="1"/>
  <c r="X377" i="1"/>
  <c r="BO389" i="1"/>
  <c r="BM389" i="1"/>
  <c r="Y389" i="1"/>
  <c r="BO391" i="1"/>
  <c r="BM391" i="1"/>
  <c r="Y391" i="1"/>
  <c r="BO395" i="1"/>
  <c r="BM395" i="1"/>
  <c r="Y395" i="1"/>
  <c r="BO403" i="1"/>
  <c r="BM403" i="1"/>
  <c r="Y403" i="1"/>
  <c r="BO406" i="1"/>
  <c r="BM406" i="1"/>
  <c r="Y406" i="1"/>
  <c r="BO408" i="1"/>
  <c r="BM408" i="1"/>
  <c r="Y408" i="1"/>
  <c r="X415" i="1"/>
  <c r="BO420" i="1"/>
  <c r="BM420" i="1"/>
  <c r="Y420" i="1"/>
  <c r="BO432" i="1"/>
  <c r="BM432" i="1"/>
  <c r="Y432" i="1"/>
  <c r="BO436" i="1"/>
  <c r="BM436" i="1"/>
  <c r="Y436" i="1"/>
  <c r="X438" i="1"/>
  <c r="X441" i="1"/>
  <c r="BO440" i="1"/>
  <c r="BM440" i="1"/>
  <c r="Y440" i="1"/>
  <c r="Y441" i="1" s="1"/>
  <c r="X442" i="1"/>
  <c r="X445" i="1"/>
  <c r="BO444" i="1"/>
  <c r="BM444" i="1"/>
  <c r="Y444" i="1"/>
  <c r="Y445" i="1" s="1"/>
  <c r="X446" i="1"/>
  <c r="X449" i="1"/>
  <c r="BO448" i="1"/>
  <c r="BM448" i="1"/>
  <c r="Y448" i="1"/>
  <c r="Y449" i="1" s="1"/>
  <c r="X450" i="1"/>
  <c r="X456" i="1"/>
  <c r="BO453" i="1"/>
  <c r="BM453" i="1"/>
  <c r="Y453" i="1"/>
  <c r="W559" i="1"/>
  <c r="BO473" i="1"/>
  <c r="BM473" i="1"/>
  <c r="Y473" i="1"/>
  <c r="BO477" i="1"/>
  <c r="BM477" i="1"/>
  <c r="Y477" i="1"/>
  <c r="BO480" i="1"/>
  <c r="BM480" i="1"/>
  <c r="Y480" i="1"/>
  <c r="X487" i="1"/>
  <c r="BO484" i="1"/>
  <c r="BM484" i="1"/>
  <c r="Y484" i="1"/>
  <c r="Y486" i="1" s="1"/>
  <c r="BO492" i="1"/>
  <c r="BM492" i="1"/>
  <c r="Y492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35" i="1"/>
  <c r="X547" i="1"/>
  <c r="BO543" i="1"/>
  <c r="BM543" i="1"/>
  <c r="Y543" i="1"/>
  <c r="X548" i="1"/>
  <c r="BO545" i="1"/>
  <c r="BM545" i="1"/>
  <c r="Y545" i="1"/>
  <c r="T559" i="1"/>
  <c r="X427" i="1"/>
  <c r="V559" i="1"/>
  <c r="X462" i="1"/>
  <c r="X481" i="1"/>
  <c r="X496" i="1"/>
  <c r="X502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BO532" i="1"/>
  <c r="BM532" i="1"/>
  <c r="Y532" i="1"/>
  <c r="BO544" i="1"/>
  <c r="BM544" i="1"/>
  <c r="Y544" i="1"/>
  <c r="BO546" i="1"/>
  <c r="BM546" i="1"/>
  <c r="Y546" i="1"/>
  <c r="Y456" i="1" l="1"/>
  <c r="Y347" i="1"/>
  <c r="Y283" i="1"/>
  <c r="Y209" i="1"/>
  <c r="Y160" i="1"/>
  <c r="Y148" i="1"/>
  <c r="Y138" i="1"/>
  <c r="Y121" i="1"/>
  <c r="Y93" i="1"/>
  <c r="Y295" i="1"/>
  <c r="Y421" i="1"/>
  <c r="Y277" i="1"/>
  <c r="Y222" i="1"/>
  <c r="Y527" i="1"/>
  <c r="Y534" i="1"/>
  <c r="Y495" i="1"/>
  <c r="Y437" i="1"/>
  <c r="Y410" i="1"/>
  <c r="Y372" i="1"/>
  <c r="Y261" i="1"/>
  <c r="Y227" i="1"/>
  <c r="Y182" i="1"/>
  <c r="Y87" i="1"/>
  <c r="Y63" i="1"/>
  <c r="Y336" i="1"/>
  <c r="X550" i="1"/>
  <c r="Y481" i="1"/>
  <c r="X551" i="1"/>
  <c r="Y519" i="1"/>
  <c r="Y547" i="1"/>
  <c r="Y248" i="1"/>
  <c r="Y239" i="1"/>
  <c r="Y201" i="1"/>
  <c r="Y129" i="1"/>
  <c r="Y103" i="1"/>
  <c r="Y36" i="1"/>
  <c r="X553" i="1"/>
  <c r="W552" i="1"/>
  <c r="X549" i="1"/>
  <c r="Y554" i="1" l="1"/>
  <c r="X552" i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<sst xmlns="http://schemas.openxmlformats.org/spreadsheetml/2006/main" count="2423" uniqueCount="814">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</sst>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0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69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5" t="s">
        <v>8</v>
      </c>
      <c r="B5" s="523"/>
      <c r="C5" s="524"/>
      <c r="D5" s="410"/>
      <c r="E5" s="412"/>
      <c r="F5" s="729" t="s">
        <v>9</v>
      </c>
      <c r="G5" s="524"/>
      <c r="H5" s="410"/>
      <c r="I5" s="411"/>
      <c r="J5" s="411"/>
      <c r="K5" s="411"/>
      <c r="L5" s="412"/>
      <c r="M5" s="58"/>
      <c r="O5" s="24" t="s">
        <v>10</v>
      </c>
      <c r="P5" s="766">
        <v>45493</v>
      </c>
      <c r="Q5" s="539"/>
      <c r="S5" s="608" t="s">
        <v>11</v>
      </c>
      <c r="T5" s="435"/>
      <c r="U5" s="609" t="s">
        <v>12</v>
      </c>
      <c r="V5" s="539"/>
      <c r="AA5" s="51"/>
      <c r="AB5" s="51"/>
      <c r="AC5" s="51"/>
    </row>
    <row r="6" spans="1:30" s="373" customFormat="1" ht="24" customHeight="1" x14ac:dyDescent="0.2">
      <c r="A6" s="525" t="s">
        <v>13</v>
      </c>
      <c r="B6" s="523"/>
      <c r="C6" s="524"/>
      <c r="D6" s="675" t="s">
        <v>14</v>
      </c>
      <c r="E6" s="676"/>
      <c r="F6" s="676"/>
      <c r="G6" s="676"/>
      <c r="H6" s="676"/>
      <c r="I6" s="676"/>
      <c r="J6" s="676"/>
      <c r="K6" s="676"/>
      <c r="L6" s="539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Суббота</v>
      </c>
      <c r="Q6" s="386"/>
      <c r="S6" s="434" t="s">
        <v>16</v>
      </c>
      <c r="T6" s="435"/>
      <c r="U6" s="668" t="s">
        <v>17</v>
      </c>
      <c r="V6" s="466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66"/>
      <c r="M7" s="60"/>
      <c r="O7" s="24"/>
      <c r="P7" s="42"/>
      <c r="Q7" s="42"/>
      <c r="S7" s="390"/>
      <c r="T7" s="435"/>
      <c r="U7" s="669"/>
      <c r="V7" s="670"/>
      <c r="AA7" s="51"/>
      <c r="AB7" s="51"/>
      <c r="AC7" s="51"/>
    </row>
    <row r="8" spans="1:30" s="373" customFormat="1" ht="25.5" customHeight="1" x14ac:dyDescent="0.2">
      <c r="A8" s="771" t="s">
        <v>18</v>
      </c>
      <c r="B8" s="395"/>
      <c r="C8" s="396"/>
      <c r="D8" s="488"/>
      <c r="E8" s="489"/>
      <c r="F8" s="489"/>
      <c r="G8" s="489"/>
      <c r="H8" s="489"/>
      <c r="I8" s="489"/>
      <c r="J8" s="489"/>
      <c r="K8" s="489"/>
      <c r="L8" s="490"/>
      <c r="M8" s="61"/>
      <c r="O8" s="24" t="s">
        <v>19</v>
      </c>
      <c r="P8" s="565">
        <v>0.41666666666666669</v>
      </c>
      <c r="Q8" s="566"/>
      <c r="S8" s="390"/>
      <c r="T8" s="435"/>
      <c r="U8" s="669"/>
      <c r="V8" s="670"/>
      <c r="AA8" s="51"/>
      <c r="AB8" s="51"/>
      <c r="AC8" s="51"/>
    </row>
    <row r="9" spans="1:30" s="373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27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71"/>
      <c r="O9" s="26" t="s">
        <v>20</v>
      </c>
      <c r="P9" s="532"/>
      <c r="Q9" s="533"/>
      <c r="S9" s="390"/>
      <c r="T9" s="435"/>
      <c r="U9" s="671"/>
      <c r="V9" s="67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27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52" t="str">
        <f>IFERROR(VLOOKUP($D$10,Proxy,2,FALSE),"")</f>
        <v/>
      </c>
      <c r="I10" s="390"/>
      <c r="J10" s="390"/>
      <c r="K10" s="390"/>
      <c r="L10" s="390"/>
      <c r="M10" s="372"/>
      <c r="O10" s="26" t="s">
        <v>21</v>
      </c>
      <c r="P10" s="660"/>
      <c r="Q10" s="661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29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2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4"/>
      <c r="M12" s="62"/>
      <c r="O12" s="24" t="s">
        <v>29</v>
      </c>
      <c r="P12" s="565"/>
      <c r="Q12" s="566"/>
      <c r="R12" s="23"/>
      <c r="T12" s="24"/>
      <c r="U12" s="507"/>
      <c r="V12" s="390"/>
      <c r="AA12" s="51"/>
      <c r="AB12" s="51"/>
      <c r="AC12" s="51"/>
    </row>
    <row r="13" spans="1:30" s="373" customFormat="1" ht="23.25" customHeight="1" x14ac:dyDescent="0.2">
      <c r="A13" s="702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4"/>
      <c r="M13" s="62"/>
      <c r="N13" s="26"/>
      <c r="O13" s="26" t="s">
        <v>31</v>
      </c>
      <c r="P13" s="629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2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6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4"/>
      <c r="M15" s="63"/>
      <c r="O15" s="544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43" t="s">
        <v>37</v>
      </c>
      <c r="D17" s="418" t="s">
        <v>38</v>
      </c>
      <c r="E17" s="442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41"/>
      <c r="Q17" s="441"/>
      <c r="R17" s="441"/>
      <c r="S17" s="442"/>
      <c r="T17" s="755" t="s">
        <v>49</v>
      </c>
      <c r="U17" s="524"/>
      <c r="V17" s="418" t="s">
        <v>50</v>
      </c>
      <c r="W17" s="418" t="s">
        <v>51</v>
      </c>
      <c r="X17" s="779" t="s">
        <v>52</v>
      </c>
      <c r="Y17" s="41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503"/>
      <c r="BB17" s="748" t="s">
        <v>57</v>
      </c>
    </row>
    <row r="18" spans="1:67" ht="14.25" customHeight="1" x14ac:dyDescent="0.2">
      <c r="A18" s="419"/>
      <c r="B18" s="419"/>
      <c r="C18" s="419"/>
      <c r="D18" s="443"/>
      <c r="E18" s="445"/>
      <c r="F18" s="419"/>
      <c r="G18" s="419"/>
      <c r="H18" s="419"/>
      <c r="I18" s="419"/>
      <c r="J18" s="419"/>
      <c r="K18" s="419"/>
      <c r="L18" s="419"/>
      <c r="M18" s="419"/>
      <c r="N18" s="419"/>
      <c r="O18" s="443"/>
      <c r="P18" s="444"/>
      <c r="Q18" s="444"/>
      <c r="R18" s="444"/>
      <c r="S18" s="445"/>
      <c r="T18" s="374" t="s">
        <v>58</v>
      </c>
      <c r="U18" s="374" t="s">
        <v>59</v>
      </c>
      <c r="V18" s="419"/>
      <c r="W18" s="419"/>
      <c r="X18" s="780"/>
      <c r="Y18" s="419"/>
      <c r="Z18" s="636"/>
      <c r="AA18" s="636"/>
      <c r="AB18" s="480"/>
      <c r="AC18" s="481"/>
      <c r="AD18" s="482"/>
      <c r="AE18" s="504"/>
      <c r="BB18" s="390"/>
    </row>
    <row r="19" spans="1:67" ht="27.75" customHeight="1" x14ac:dyDescent="0.2">
      <c r="A19" s="460" t="s">
        <v>60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8"/>
      <c r="AA19" s="48"/>
    </row>
    <row r="20" spans="1:67" ht="16.5" customHeight="1" x14ac:dyDescent="0.25">
      <c r="A20" s="422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5"/>
      <c r="AA20" s="375"/>
    </row>
    <row r="21" spans="1:67" ht="14.25" customHeight="1" x14ac:dyDescent="0.25">
      <c r="A21" s="389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9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0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04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405"/>
      <c r="O36" s="394" t="s">
        <v>70</v>
      </c>
      <c r="P36" s="395"/>
      <c r="Q36" s="395"/>
      <c r="R36" s="395"/>
      <c r="S36" s="395"/>
      <c r="T36" s="395"/>
      <c r="U36" s="39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405"/>
      <c r="O37" s="394" t="s">
        <v>70</v>
      </c>
      <c r="P37" s="395"/>
      <c r="Q37" s="395"/>
      <c r="R37" s="395"/>
      <c r="S37" s="395"/>
      <c r="T37" s="395"/>
      <c r="U37" s="39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9" t="s">
        <v>91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04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405"/>
      <c r="O40" s="394" t="s">
        <v>70</v>
      </c>
      <c r="P40" s="395"/>
      <c r="Q40" s="395"/>
      <c r="R40" s="395"/>
      <c r="S40" s="395"/>
      <c r="T40" s="395"/>
      <c r="U40" s="39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405"/>
      <c r="O41" s="394" t="s">
        <v>70</v>
      </c>
      <c r="P41" s="395"/>
      <c r="Q41" s="395"/>
      <c r="R41" s="395"/>
      <c r="S41" s="395"/>
      <c r="T41" s="395"/>
      <c r="U41" s="39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9" t="s">
        <v>96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04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405"/>
      <c r="O44" s="394" t="s">
        <v>70</v>
      </c>
      <c r="P44" s="395"/>
      <c r="Q44" s="395"/>
      <c r="R44" s="395"/>
      <c r="S44" s="395"/>
      <c r="T44" s="395"/>
      <c r="U44" s="39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405"/>
      <c r="O45" s="394" t="s">
        <v>70</v>
      </c>
      <c r="P45" s="395"/>
      <c r="Q45" s="395"/>
      <c r="R45" s="395"/>
      <c r="S45" s="395"/>
      <c r="T45" s="395"/>
      <c r="U45" s="39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9" t="s">
        <v>100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04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405"/>
      <c r="O48" s="394" t="s">
        <v>70</v>
      </c>
      <c r="P48" s="395"/>
      <c r="Q48" s="395"/>
      <c r="R48" s="395"/>
      <c r="S48" s="395"/>
      <c r="T48" s="395"/>
      <c r="U48" s="39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405"/>
      <c r="O49" s="394" t="s">
        <v>70</v>
      </c>
      <c r="P49" s="395"/>
      <c r="Q49" s="395"/>
      <c r="R49" s="395"/>
      <c r="S49" s="395"/>
      <c r="T49" s="395"/>
      <c r="U49" s="39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60" t="s">
        <v>103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48"/>
      <c r="AA50" s="48"/>
    </row>
    <row r="51" spans="1:67" ht="16.5" customHeight="1" x14ac:dyDescent="0.25">
      <c r="A51" s="422" t="s">
        <v>104</v>
      </c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75"/>
      <c r="AA51" s="375"/>
    </row>
    <row r="52" spans="1:67" ht="14.25" customHeight="1" x14ac:dyDescent="0.25">
      <c r="A52" s="389" t="s">
        <v>105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04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405"/>
      <c r="O55" s="394" t="s">
        <v>70</v>
      </c>
      <c r="P55" s="395"/>
      <c r="Q55" s="395"/>
      <c r="R55" s="395"/>
      <c r="S55" s="395"/>
      <c r="T55" s="395"/>
      <c r="U55" s="39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405"/>
      <c r="O56" s="394" t="s">
        <v>70</v>
      </c>
      <c r="P56" s="395"/>
      <c r="Q56" s="395"/>
      <c r="R56" s="395"/>
      <c r="S56" s="395"/>
      <c r="T56" s="395"/>
      <c r="U56" s="39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422" t="s">
        <v>112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75"/>
      <c r="AA57" s="375"/>
    </row>
    <row r="58" spans="1:67" ht="14.25" customHeight="1" x14ac:dyDescent="0.25">
      <c r="A58" s="389" t="s">
        <v>113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6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4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405"/>
      <c r="O63" s="394" t="s">
        <v>70</v>
      </c>
      <c r="P63" s="395"/>
      <c r="Q63" s="395"/>
      <c r="R63" s="395"/>
      <c r="S63" s="395"/>
      <c r="T63" s="395"/>
      <c r="U63" s="39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405"/>
      <c r="O64" s="394" t="s">
        <v>70</v>
      </c>
      <c r="P64" s="395"/>
      <c r="Q64" s="395"/>
      <c r="R64" s="395"/>
      <c r="S64" s="395"/>
      <c r="T64" s="395"/>
      <c r="U64" s="39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422" t="s">
        <v>103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75"/>
      <c r="AA65" s="375"/>
    </row>
    <row r="66" spans="1:67" ht="14.25" customHeight="1" x14ac:dyDescent="0.25">
      <c r="A66" s="389" t="s">
        <v>113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540</v>
      </c>
      <c r="X68" s="381">
        <f t="shared" si="6"/>
        <v>540</v>
      </c>
      <c r="Y68" s="36">
        <f t="shared" si="7"/>
        <v>1.0874999999999999</v>
      </c>
      <c r="Z68" s="56"/>
      <c r="AA68" s="57"/>
      <c r="AE68" s="64"/>
      <c r="BB68" s="86" t="s">
        <v>1</v>
      </c>
      <c r="BL68" s="64">
        <f t="shared" si="8"/>
        <v>564</v>
      </c>
      <c r="BM68" s="64">
        <f t="shared" si="9"/>
        <v>564</v>
      </c>
      <c r="BN68" s="64">
        <f t="shared" si="10"/>
        <v>0.89285714285714279</v>
      </c>
      <c r="BO68" s="64">
        <f t="shared" si="11"/>
        <v>0.89285714285714279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210</v>
      </c>
      <c r="X71" s="381">
        <f t="shared" si="6"/>
        <v>216</v>
      </c>
      <c r="Y71" s="36">
        <f t="shared" si="7"/>
        <v>0.43499999999999994</v>
      </c>
      <c r="Z71" s="56"/>
      <c r="AA71" s="57"/>
      <c r="AE71" s="64"/>
      <c r="BB71" s="89" t="s">
        <v>1</v>
      </c>
      <c r="BL71" s="64">
        <f t="shared" si="8"/>
        <v>219.33333333333329</v>
      </c>
      <c r="BM71" s="64">
        <f t="shared" si="9"/>
        <v>225.6</v>
      </c>
      <c r="BN71" s="64">
        <f t="shared" si="10"/>
        <v>0.34722222222222215</v>
      </c>
      <c r="BO71" s="64">
        <f t="shared" si="11"/>
        <v>0.3571428571428571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50</v>
      </c>
      <c r="X84" s="381">
        <f t="shared" si="6"/>
        <v>52.5</v>
      </c>
      <c r="Y84" s="36">
        <f>IFERROR(IF(X84=0,"",ROUNDUP(X84/H84,0)*0.00937),"")</f>
        <v>0.13117999999999999</v>
      </c>
      <c r="Z84" s="56"/>
      <c r="AA84" s="57"/>
      <c r="AE84" s="64"/>
      <c r="BB84" s="102" t="s">
        <v>1</v>
      </c>
      <c r="BL84" s="64">
        <f t="shared" si="8"/>
        <v>52.8</v>
      </c>
      <c r="BM84" s="64">
        <f t="shared" si="9"/>
        <v>55.440000000000005</v>
      </c>
      <c r="BN84" s="64">
        <f t="shared" si="10"/>
        <v>0.11111111111111112</v>
      </c>
      <c r="BO84" s="64">
        <f t="shared" si="11"/>
        <v>0.11666666666666667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04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405"/>
      <c r="O87" s="394" t="s">
        <v>70</v>
      </c>
      <c r="P87" s="395"/>
      <c r="Q87" s="395"/>
      <c r="R87" s="395"/>
      <c r="S87" s="395"/>
      <c r="T87" s="395"/>
      <c r="U87" s="39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82.777777777777771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84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1.65368</v>
      </c>
      <c r="Z87" s="383"/>
      <c r="AA87" s="383"/>
    </row>
    <row r="88" spans="1:67" x14ac:dyDescent="0.2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405"/>
      <c r="O88" s="394" t="s">
        <v>70</v>
      </c>
      <c r="P88" s="395"/>
      <c r="Q88" s="395"/>
      <c r="R88" s="395"/>
      <c r="S88" s="395"/>
      <c r="T88" s="395"/>
      <c r="U88" s="396"/>
      <c r="V88" s="37" t="s">
        <v>66</v>
      </c>
      <c r="W88" s="382">
        <f>IFERROR(SUM(W67:W86),"0")</f>
        <v>800</v>
      </c>
      <c r="X88" s="382">
        <f>IFERROR(SUM(X67:X86),"0")</f>
        <v>808.5</v>
      </c>
      <c r="Y88" s="37"/>
      <c r="Z88" s="383"/>
      <c r="AA88" s="383"/>
    </row>
    <row r="89" spans="1:67" ht="14.25" customHeight="1" x14ac:dyDescent="0.25">
      <c r="A89" s="389" t="s">
        <v>105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50</v>
      </c>
      <c r="X90" s="381">
        <f>IFERROR(IF(W90="",0,CEILING((W90/$H90),1)*$H90),"")</f>
        <v>54</v>
      </c>
      <c r="Y90" s="36">
        <f>IFERROR(IF(X90=0,"",ROUNDUP(X90/H90,0)*0.02175),"")</f>
        <v>0.10874999999999999</v>
      </c>
      <c r="Z90" s="56"/>
      <c r="AA90" s="57"/>
      <c r="AE90" s="64"/>
      <c r="BB90" s="105" t="s">
        <v>1</v>
      </c>
      <c r="BL90" s="64">
        <f>IFERROR(W90*I90/H90,"0")</f>
        <v>52.222222222222221</v>
      </c>
      <c r="BM90" s="64">
        <f>IFERROR(X90*I90/H90,"0")</f>
        <v>56.4</v>
      </c>
      <c r="BN90" s="64">
        <f>IFERROR(1/J90*(W90/H90),"0")</f>
        <v>9.6450617283950615E-2</v>
      </c>
      <c r="BO90" s="64">
        <f>IFERROR(1/J90*(X90/H90),"0")</f>
        <v>0.10416666666666666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4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82">
        <f>IFERROR(W90/H90,"0")+IFERROR(W91/H91,"0")+IFERROR(W92/H92,"0")</f>
        <v>4.6296296296296298</v>
      </c>
      <c r="X93" s="382">
        <f>IFERROR(X90/H90,"0")+IFERROR(X91/H91,"0")+IFERROR(X92/H92,"0")</f>
        <v>5</v>
      </c>
      <c r="Y93" s="382">
        <f>IFERROR(IF(Y90="",0,Y90),"0")+IFERROR(IF(Y91="",0,Y91),"0")+IFERROR(IF(Y92="",0,Y92),"0")</f>
        <v>0.10874999999999999</v>
      </c>
      <c r="Z93" s="383"/>
      <c r="AA93" s="383"/>
    </row>
    <row r="94" spans="1:67" x14ac:dyDescent="0.2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405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82">
        <f>IFERROR(SUM(W90:W92),"0")</f>
        <v>50</v>
      </c>
      <c r="X94" s="382">
        <f>IFERROR(SUM(X90:X92),"0")</f>
        <v>54</v>
      </c>
      <c r="Y94" s="37"/>
      <c r="Z94" s="383"/>
      <c r="AA94" s="383"/>
    </row>
    <row r="95" spans="1:67" ht="14.25" customHeight="1" x14ac:dyDescent="0.25">
      <c r="A95" s="389" t="s">
        <v>61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4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405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9" t="s">
        <v>72</v>
      </c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8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30</v>
      </c>
      <c r="X117" s="381">
        <f t="shared" si="18"/>
        <v>30</v>
      </c>
      <c r="Y117" s="36">
        <f>IFERROR(IF(X117=0,"",ROUNDUP(X117/H117,0)*0.00753),"")</f>
        <v>7.5300000000000006E-2</v>
      </c>
      <c r="Z117" s="56"/>
      <c r="AA117" s="57"/>
      <c r="AE117" s="64"/>
      <c r="BB117" s="126" t="s">
        <v>1</v>
      </c>
      <c r="BL117" s="64">
        <f t="shared" si="19"/>
        <v>32.72</v>
      </c>
      <c r="BM117" s="64">
        <f t="shared" si="20"/>
        <v>32.72</v>
      </c>
      <c r="BN117" s="64">
        <f t="shared" si="21"/>
        <v>6.4102564102564097E-2</v>
      </c>
      <c r="BO117" s="64">
        <f t="shared" si="22"/>
        <v>6.4102564102564097E-2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69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2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404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405"/>
      <c r="O121" s="394" t="s">
        <v>70</v>
      </c>
      <c r="P121" s="395"/>
      <c r="Q121" s="395"/>
      <c r="R121" s="395"/>
      <c r="S121" s="395"/>
      <c r="T121" s="395"/>
      <c r="U121" s="39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7.5300000000000006E-2</v>
      </c>
      <c r="Z121" s="383"/>
      <c r="AA121" s="383"/>
    </row>
    <row r="122" spans="1:67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405"/>
      <c r="O122" s="394" t="s">
        <v>70</v>
      </c>
      <c r="P122" s="395"/>
      <c r="Q122" s="395"/>
      <c r="R122" s="395"/>
      <c r="S122" s="395"/>
      <c r="T122" s="395"/>
      <c r="U122" s="396"/>
      <c r="V122" s="37" t="s">
        <v>66</v>
      </c>
      <c r="W122" s="382">
        <f>IFERROR(SUM(W106:W120),"0")</f>
        <v>30</v>
      </c>
      <c r="X122" s="382">
        <f>IFERROR(SUM(X106:X120),"0")</f>
        <v>30</v>
      </c>
      <c r="Y122" s="37"/>
      <c r="Z122" s="383"/>
      <c r="AA122" s="383"/>
    </row>
    <row r="123" spans="1:67" ht="14.25" customHeight="1" x14ac:dyDescent="0.25">
      <c r="A123" s="389" t="s">
        <v>213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100</v>
      </c>
      <c r="X125" s="381">
        <f>IFERROR(IF(W125="",0,CEILING((W125/$H125),1)*$H125),"")</f>
        <v>101.39999999999999</v>
      </c>
      <c r="Y125" s="36">
        <f>IFERROR(IF(X125=0,"",ROUNDUP(X125/H125,0)*0.02175),"")</f>
        <v>0.28275</v>
      </c>
      <c r="Z125" s="56"/>
      <c r="AA125" s="57"/>
      <c r="AE125" s="64"/>
      <c r="BB125" s="131" t="s">
        <v>1</v>
      </c>
      <c r="BL125" s="64">
        <f>IFERROR(W125*I125/H125,"0")</f>
        <v>106.15384615384615</v>
      </c>
      <c r="BM125" s="64">
        <f>IFERROR(X125*I125/H125,"0")</f>
        <v>107.63999999999999</v>
      </c>
      <c r="BN125" s="64">
        <f>IFERROR(1/J125*(W125/H125),"0")</f>
        <v>0.22893772893772893</v>
      </c>
      <c r="BO125" s="64">
        <f>IFERROR(1/J125*(X125/H125),"0")</f>
        <v>0.23214285714285712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394" t="s">
        <v>70</v>
      </c>
      <c r="P129" s="395"/>
      <c r="Q129" s="395"/>
      <c r="R129" s="395"/>
      <c r="S129" s="395"/>
      <c r="T129" s="395"/>
      <c r="U129" s="396"/>
      <c r="V129" s="37" t="s">
        <v>71</v>
      </c>
      <c r="W129" s="382">
        <f>IFERROR(W124/H124,"0")+IFERROR(W125/H125,"0")+IFERROR(W126/H126,"0")+IFERROR(W127/H127,"0")+IFERROR(W128/H128,"0")</f>
        <v>12.820512820512821</v>
      </c>
      <c r="X129" s="382">
        <f>IFERROR(X124/H124,"0")+IFERROR(X125/H125,"0")+IFERROR(X126/H126,"0")+IFERROR(X127/H127,"0")+IFERROR(X128/H128,"0")</f>
        <v>13</v>
      </c>
      <c r="Y129" s="382">
        <f>IFERROR(IF(Y124="",0,Y124),"0")+IFERROR(IF(Y125="",0,Y125),"0")+IFERROR(IF(Y126="",0,Y126),"0")+IFERROR(IF(Y127="",0,Y127),"0")+IFERROR(IF(Y128="",0,Y128),"0")</f>
        <v>0.28275</v>
      </c>
      <c r="Z129" s="383"/>
      <c r="AA129" s="383"/>
    </row>
    <row r="130" spans="1:67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394" t="s">
        <v>70</v>
      </c>
      <c r="P130" s="395"/>
      <c r="Q130" s="395"/>
      <c r="R130" s="395"/>
      <c r="S130" s="395"/>
      <c r="T130" s="395"/>
      <c r="U130" s="396"/>
      <c r="V130" s="37" t="s">
        <v>66</v>
      </c>
      <c r="W130" s="382">
        <f>IFERROR(SUM(W124:W128),"0")</f>
        <v>100</v>
      </c>
      <c r="X130" s="382">
        <f>IFERROR(SUM(X124:X128),"0")</f>
        <v>101.39999999999999</v>
      </c>
      <c r="Y130" s="37"/>
      <c r="Z130" s="383"/>
      <c r="AA130" s="383"/>
    </row>
    <row r="131" spans="1:67" ht="16.5" customHeight="1" x14ac:dyDescent="0.25">
      <c r="A131" s="422" t="s">
        <v>223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5"/>
      <c r="AA131" s="375"/>
    </row>
    <row r="132" spans="1:67" ht="14.25" customHeight="1" x14ac:dyDescent="0.25">
      <c r="A132" s="389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540</v>
      </c>
      <c r="X133" s="381">
        <f>IFERROR(IF(W133="",0,CEILING((W133/$H133),1)*$H133),"")</f>
        <v>542.69999999999993</v>
      </c>
      <c r="Y133" s="36">
        <f>IFERROR(IF(X133=0,"",ROUNDUP(X133/H133,0)*0.02175),"")</f>
        <v>1.4572499999999999</v>
      </c>
      <c r="Z133" s="56"/>
      <c r="AA133" s="57"/>
      <c r="AE133" s="64"/>
      <c r="BB133" s="135" t="s">
        <v>1</v>
      </c>
      <c r="BL133" s="64">
        <f>IFERROR(W133*I133/H133,"0")</f>
        <v>577.20000000000005</v>
      </c>
      <c r="BM133" s="64">
        <f>IFERROR(X133*I133/H133,"0")</f>
        <v>580.0859999999999</v>
      </c>
      <c r="BN133" s="64">
        <f>IFERROR(1/J133*(W133/H133),"0")</f>
        <v>1.1904761904761905</v>
      </c>
      <c r="BO133" s="64">
        <f>IFERROR(1/J133*(X133/H133),"0")</f>
        <v>1.1964285714285714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310</v>
      </c>
      <c r="X136" s="381">
        <f>IFERROR(IF(W136="",0,CEILING((W136/$H136),1)*$H136),"")</f>
        <v>310.5</v>
      </c>
      <c r="Y136" s="36">
        <f>IFERROR(IF(X136=0,"",ROUNDUP(X136/H136,0)*0.00753),"")</f>
        <v>0.86595</v>
      </c>
      <c r="Z136" s="56"/>
      <c r="AA136" s="57"/>
      <c r="AE136" s="64"/>
      <c r="BB136" s="138" t="s">
        <v>1</v>
      </c>
      <c r="BL136" s="64">
        <f>IFERROR(W136*I136/H136,"0")</f>
        <v>341.22962962962958</v>
      </c>
      <c r="BM136" s="64">
        <f>IFERROR(X136*I136/H136,"0")</f>
        <v>341.78</v>
      </c>
      <c r="BN136" s="64">
        <f>IFERROR(1/J136*(W136/H136),"0")</f>
        <v>0.73599240265906929</v>
      </c>
      <c r="BO136" s="64">
        <f>IFERROR(1/J136*(X136/H136),"0")</f>
        <v>0.73717948717948711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394" t="s">
        <v>70</v>
      </c>
      <c r="P138" s="395"/>
      <c r="Q138" s="395"/>
      <c r="R138" s="395"/>
      <c r="S138" s="395"/>
      <c r="T138" s="395"/>
      <c r="U138" s="396"/>
      <c r="V138" s="37" t="s">
        <v>71</v>
      </c>
      <c r="W138" s="382">
        <f>IFERROR(W133/H133,"0")+IFERROR(W134/H134,"0")+IFERROR(W135/H135,"0")+IFERROR(W136/H136,"0")+IFERROR(W137/H137,"0")</f>
        <v>181.48148148148147</v>
      </c>
      <c r="X138" s="382">
        <f>IFERROR(X133/H133,"0")+IFERROR(X134/H134,"0")+IFERROR(X135/H135,"0")+IFERROR(X136/H136,"0")+IFERROR(X137/H137,"0")</f>
        <v>182</v>
      </c>
      <c r="Y138" s="382">
        <f>IFERROR(IF(Y133="",0,Y133),"0")+IFERROR(IF(Y134="",0,Y134),"0")+IFERROR(IF(Y135="",0,Y135),"0")+IFERROR(IF(Y136="",0,Y136),"0")+IFERROR(IF(Y137="",0,Y137),"0")</f>
        <v>2.3231999999999999</v>
      </c>
      <c r="Z138" s="383"/>
      <c r="AA138" s="383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394" t="s">
        <v>70</v>
      </c>
      <c r="P139" s="395"/>
      <c r="Q139" s="395"/>
      <c r="R139" s="395"/>
      <c r="S139" s="395"/>
      <c r="T139" s="395"/>
      <c r="U139" s="396"/>
      <c r="V139" s="37" t="s">
        <v>66</v>
      </c>
      <c r="W139" s="382">
        <f>IFERROR(SUM(W133:W137),"0")</f>
        <v>850</v>
      </c>
      <c r="X139" s="382">
        <f>IFERROR(SUM(X133:X137),"0")</f>
        <v>853.19999999999993</v>
      </c>
      <c r="Y139" s="37"/>
      <c r="Z139" s="383"/>
      <c r="AA139" s="383"/>
    </row>
    <row r="140" spans="1:67" ht="27.75" customHeight="1" x14ac:dyDescent="0.2">
      <c r="A140" s="460" t="s">
        <v>233</v>
      </c>
      <c r="B140" s="461"/>
      <c r="C140" s="461"/>
      <c r="D140" s="461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461"/>
      <c r="Y140" s="461"/>
      <c r="Z140" s="48"/>
      <c r="AA140" s="48"/>
    </row>
    <row r="141" spans="1:67" ht="16.5" customHeight="1" x14ac:dyDescent="0.25">
      <c r="A141" s="422" t="s">
        <v>234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5"/>
      <c r="AA141" s="375"/>
    </row>
    <row r="142" spans="1:67" ht="14.25" customHeight="1" x14ac:dyDescent="0.25">
      <c r="A142" s="389" t="s">
        <v>113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2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0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5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404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405"/>
      <c r="O148" s="394" t="s">
        <v>70</v>
      </c>
      <c r="P148" s="395"/>
      <c r="Q148" s="395"/>
      <c r="R148" s="395"/>
      <c r="S148" s="395"/>
      <c r="T148" s="395"/>
      <c r="U148" s="39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405"/>
      <c r="O149" s="394" t="s">
        <v>70</v>
      </c>
      <c r="P149" s="395"/>
      <c r="Q149" s="395"/>
      <c r="R149" s="395"/>
      <c r="S149" s="395"/>
      <c r="T149" s="395"/>
      <c r="U149" s="39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422" t="s">
        <v>249</v>
      </c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75"/>
      <c r="AA150" s="375"/>
    </row>
    <row r="151" spans="1:67" ht="14.25" customHeight="1" x14ac:dyDescent="0.25">
      <c r="A151" s="389" t="s">
        <v>61</v>
      </c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200</v>
      </c>
      <c r="X154" s="381">
        <f t="shared" si="23"/>
        <v>201.60000000000002</v>
      </c>
      <c r="Y154" s="36">
        <f>IFERROR(IF(X154=0,"",ROUNDUP(X154/H154,0)*0.00753),"")</f>
        <v>0.36143999999999998</v>
      </c>
      <c r="Z154" s="56"/>
      <c r="AA154" s="57"/>
      <c r="AE154" s="64"/>
      <c r="BB154" s="147" t="s">
        <v>1</v>
      </c>
      <c r="BL154" s="64">
        <f t="shared" si="24"/>
        <v>209.52380952380955</v>
      </c>
      <c r="BM154" s="64">
        <f t="shared" si="25"/>
        <v>211.20000000000005</v>
      </c>
      <c r="BN154" s="64">
        <f t="shared" si="26"/>
        <v>0.30525030525030528</v>
      </c>
      <c r="BO154" s="64">
        <f t="shared" si="27"/>
        <v>0.30769230769230771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100</v>
      </c>
      <c r="X157" s="381">
        <f t="shared" si="23"/>
        <v>100.80000000000001</v>
      </c>
      <c r="Y157" s="36">
        <f>IFERROR(IF(X157=0,"",ROUNDUP(X157/H157,0)*0.00502),"")</f>
        <v>0.24096000000000001</v>
      </c>
      <c r="Z157" s="56"/>
      <c r="AA157" s="57"/>
      <c r="AE157" s="64"/>
      <c r="BB157" s="150" t="s">
        <v>1</v>
      </c>
      <c r="BL157" s="64">
        <f t="shared" si="24"/>
        <v>104.76190476190477</v>
      </c>
      <c r="BM157" s="64">
        <f t="shared" si="25"/>
        <v>105.60000000000002</v>
      </c>
      <c r="BN157" s="64">
        <f t="shared" si="26"/>
        <v>0.20350020350020354</v>
      </c>
      <c r="BO157" s="64">
        <f t="shared" si="27"/>
        <v>0.20512820512820515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404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95.238095238095241</v>
      </c>
      <c r="X160" s="382">
        <f>IFERROR(X152/H152,"0")+IFERROR(X153/H153,"0")+IFERROR(X154/H154,"0")+IFERROR(X155/H155,"0")+IFERROR(X156/H156,"0")+IFERROR(X157/H157,"0")+IFERROR(X158/H158,"0")+IFERROR(X159/H159,"0")</f>
        <v>96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0.60240000000000005</v>
      </c>
      <c r="Z160" s="383"/>
      <c r="AA160" s="383"/>
    </row>
    <row r="161" spans="1:67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405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82">
        <f>IFERROR(SUM(W152:W159),"0")</f>
        <v>300</v>
      </c>
      <c r="X161" s="382">
        <f>IFERROR(SUM(X152:X159),"0")</f>
        <v>302.40000000000003</v>
      </c>
      <c r="Y161" s="37"/>
      <c r="Z161" s="383"/>
      <c r="AA161" s="383"/>
    </row>
    <row r="162" spans="1:67" ht="16.5" customHeight="1" x14ac:dyDescent="0.25">
      <c r="A162" s="422" t="s">
        <v>266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4.25" customHeight="1" x14ac:dyDescent="0.25">
      <c r="A163" s="389" t="s">
        <v>113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4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0"/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405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9" t="s">
        <v>105</v>
      </c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4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405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9" t="s">
        <v>61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404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405"/>
      <c r="O182" s="394" t="s">
        <v>70</v>
      </c>
      <c r="P182" s="395"/>
      <c r="Q182" s="395"/>
      <c r="R182" s="395"/>
      <c r="S182" s="395"/>
      <c r="T182" s="395"/>
      <c r="U182" s="39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405"/>
      <c r="O183" s="394" t="s">
        <v>70</v>
      </c>
      <c r="P183" s="395"/>
      <c r="Q183" s="395"/>
      <c r="R183" s="395"/>
      <c r="S183" s="395"/>
      <c r="T183" s="395"/>
      <c r="U183" s="39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389" t="s">
        <v>72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4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4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50</v>
      </c>
      <c r="X191" s="381">
        <f t="shared" si="33"/>
        <v>50.4</v>
      </c>
      <c r="Y191" s="36">
        <f>IFERROR(IF(X191=0,"",ROUNDUP(X191/H191,0)*0.00937),"")</f>
        <v>0.14055000000000001</v>
      </c>
      <c r="Z191" s="56"/>
      <c r="AA191" s="57"/>
      <c r="AE191" s="64"/>
      <c r="BB191" s="171" t="s">
        <v>1</v>
      </c>
      <c r="BL191" s="64">
        <f t="shared" si="34"/>
        <v>53.839285714285715</v>
      </c>
      <c r="BM191" s="64">
        <f t="shared" si="35"/>
        <v>54.269999999999996</v>
      </c>
      <c r="BN191" s="64">
        <f t="shared" si="36"/>
        <v>0.12400793650793651</v>
      </c>
      <c r="BO191" s="64">
        <f t="shared" si="37"/>
        <v>0.125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200</v>
      </c>
      <c r="X192" s="381">
        <f t="shared" si="33"/>
        <v>201.6</v>
      </c>
      <c r="Y192" s="36">
        <f>IFERROR(IF(X192=0,"",ROUNDUP(X192/H192,0)*0.00753),"")</f>
        <v>0.63251999999999997</v>
      </c>
      <c r="Z192" s="56"/>
      <c r="AA192" s="57"/>
      <c r="AE192" s="64"/>
      <c r="BB192" s="172" t="s">
        <v>1</v>
      </c>
      <c r="BL192" s="64">
        <f t="shared" si="34"/>
        <v>216.66666666666669</v>
      </c>
      <c r="BM192" s="64">
        <f t="shared" si="35"/>
        <v>218.4</v>
      </c>
      <c r="BN192" s="64">
        <f t="shared" si="36"/>
        <v>0.53418803418803418</v>
      </c>
      <c r="BO192" s="64">
        <f t="shared" si="37"/>
        <v>0.53846153846153844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200</v>
      </c>
      <c r="X194" s="381">
        <f t="shared" si="33"/>
        <v>201.6</v>
      </c>
      <c r="Y194" s="36">
        <f t="shared" ref="Y194:Y200" si="38">IFERROR(IF(X194=0,"",ROUNDUP(X194/H194,0)*0.00753),"")</f>
        <v>0.63251999999999997</v>
      </c>
      <c r="Z194" s="56"/>
      <c r="AA194" s="57"/>
      <c r="AE194" s="64"/>
      <c r="BB194" s="174" t="s">
        <v>1</v>
      </c>
      <c r="BL194" s="64">
        <f t="shared" si="34"/>
        <v>224.16666666666669</v>
      </c>
      <c r="BM194" s="64">
        <f t="shared" si="35"/>
        <v>225.96</v>
      </c>
      <c r="BN194" s="64">
        <f t="shared" si="36"/>
        <v>0.53418803418803418</v>
      </c>
      <c r="BO194" s="64">
        <f t="shared" si="37"/>
        <v>0.53846153846153844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17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0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2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404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394" t="s">
        <v>70</v>
      </c>
      <c r="P201" s="395"/>
      <c r="Q201" s="395"/>
      <c r="R201" s="395"/>
      <c r="S201" s="395"/>
      <c r="T201" s="395"/>
      <c r="U201" s="39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181.54761904761907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183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1.4055899999999999</v>
      </c>
      <c r="Z201" s="383"/>
      <c r="AA201" s="383"/>
    </row>
    <row r="202" spans="1:67" x14ac:dyDescent="0.2">
      <c r="A202" s="390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405"/>
      <c r="O202" s="394" t="s">
        <v>70</v>
      </c>
      <c r="P202" s="395"/>
      <c r="Q202" s="395"/>
      <c r="R202" s="395"/>
      <c r="S202" s="395"/>
      <c r="T202" s="395"/>
      <c r="U202" s="396"/>
      <c r="V202" s="37" t="s">
        <v>66</v>
      </c>
      <c r="W202" s="382">
        <f>IFERROR(SUM(W185:W200),"0")</f>
        <v>450</v>
      </c>
      <c r="X202" s="382">
        <f>IFERROR(SUM(X185:X200),"0")</f>
        <v>453.6</v>
      </c>
      <c r="Y202" s="37"/>
      <c r="Z202" s="383"/>
      <c r="AA202" s="383"/>
    </row>
    <row r="203" spans="1:67" ht="14.25" customHeight="1" x14ac:dyDescent="0.25">
      <c r="A203" s="389" t="s">
        <v>213</v>
      </c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  <c r="X203" s="390"/>
      <c r="Y203" s="390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4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50</v>
      </c>
      <c r="X207" s="381">
        <f>IFERROR(IF(W207="",0,CEILING((W207/$H207),1)*$H207),"")</f>
        <v>50.4</v>
      </c>
      <c r="Y207" s="36">
        <f>IFERROR(IF(X207=0,"",ROUNDUP(X207/H207,0)*0.00753),"")</f>
        <v>0.15812999999999999</v>
      </c>
      <c r="Z207" s="56"/>
      <c r="AA207" s="57"/>
      <c r="AE207" s="64"/>
      <c r="BB207" s="184" t="s">
        <v>1</v>
      </c>
      <c r="BL207" s="64">
        <f>IFERROR(W207*I207/H207,"0")</f>
        <v>55.666666666666664</v>
      </c>
      <c r="BM207" s="64">
        <f>IFERROR(X207*I207/H207,"0")</f>
        <v>56.112000000000002</v>
      </c>
      <c r="BN207" s="64">
        <f>IFERROR(1/J207*(W207/H207),"0")</f>
        <v>0.13354700854700854</v>
      </c>
      <c r="BO207" s="64">
        <f>IFERROR(1/J207*(X207/H207),"0")</f>
        <v>0.13461538461538461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7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100</v>
      </c>
      <c r="X208" s="381">
        <f>IFERROR(IF(W208="",0,CEILING((W208/$H208),1)*$H208),"")</f>
        <v>100.8</v>
      </c>
      <c r="Y208" s="36">
        <f>IFERROR(IF(X208=0,"",ROUNDUP(X208/H208,0)*0.00753),"")</f>
        <v>0.31625999999999999</v>
      </c>
      <c r="Z208" s="56"/>
      <c r="AA208" s="57"/>
      <c r="AE208" s="64"/>
      <c r="BB208" s="185" t="s">
        <v>1</v>
      </c>
      <c r="BL208" s="64">
        <f>IFERROR(W208*I208/H208,"0")</f>
        <v>111.33333333333333</v>
      </c>
      <c r="BM208" s="64">
        <f>IFERROR(X208*I208/H208,"0")</f>
        <v>112.224</v>
      </c>
      <c r="BN208" s="64">
        <f>IFERROR(1/J208*(W208/H208),"0")</f>
        <v>0.26709401709401709</v>
      </c>
      <c r="BO208" s="64">
        <f>IFERROR(1/J208*(X208/H208),"0")</f>
        <v>0.26923076923076922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394" t="s">
        <v>70</v>
      </c>
      <c r="P209" s="395"/>
      <c r="Q209" s="395"/>
      <c r="R209" s="395"/>
      <c r="S209" s="395"/>
      <c r="T209" s="395"/>
      <c r="U209" s="396"/>
      <c r="V209" s="37" t="s">
        <v>71</v>
      </c>
      <c r="W209" s="382">
        <f>IFERROR(W204/H204,"0")+IFERROR(W205/H205,"0")+IFERROR(W206/H206,"0")+IFERROR(W207/H207,"0")+IFERROR(W208/H208,"0")</f>
        <v>62.500000000000007</v>
      </c>
      <c r="X209" s="382">
        <f>IFERROR(X204/H204,"0")+IFERROR(X205/H205,"0")+IFERROR(X206/H206,"0")+IFERROR(X207/H207,"0")+IFERROR(X208/H208,"0")</f>
        <v>63</v>
      </c>
      <c r="Y209" s="382">
        <f>IFERROR(IF(Y204="",0,Y204),"0")+IFERROR(IF(Y205="",0,Y205),"0")+IFERROR(IF(Y206="",0,Y206),"0")+IFERROR(IF(Y207="",0,Y207),"0")+IFERROR(IF(Y208="",0,Y208),"0")</f>
        <v>0.47438999999999998</v>
      </c>
      <c r="Z209" s="383"/>
      <c r="AA209" s="383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394" t="s">
        <v>70</v>
      </c>
      <c r="P210" s="395"/>
      <c r="Q210" s="395"/>
      <c r="R210" s="395"/>
      <c r="S210" s="395"/>
      <c r="T210" s="395"/>
      <c r="U210" s="396"/>
      <c r="V210" s="37" t="s">
        <v>66</v>
      </c>
      <c r="W210" s="382">
        <f>IFERROR(SUM(W204:W208),"0")</f>
        <v>150</v>
      </c>
      <c r="X210" s="382">
        <f>IFERROR(SUM(X204:X208),"0")</f>
        <v>151.19999999999999</v>
      </c>
      <c r="Y210" s="37"/>
      <c r="Z210" s="383"/>
      <c r="AA210" s="383"/>
    </row>
    <row r="211" spans="1:67" ht="16.5" customHeight="1" x14ac:dyDescent="0.25">
      <c r="A211" s="422" t="s">
        <v>342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5"/>
      <c r="AA211" s="375"/>
    </row>
    <row r="212" spans="1:67" ht="14.25" customHeight="1" x14ac:dyDescent="0.25">
      <c r="A212" s="389" t="s">
        <v>113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200</v>
      </c>
      <c r="X216" s="381">
        <f t="shared" si="39"/>
        <v>208.79999999999998</v>
      </c>
      <c r="Y216" s="36">
        <f>IFERROR(IF(X216=0,"",ROUNDUP(X216/H216,0)*0.02175),"")</f>
        <v>0.39149999999999996</v>
      </c>
      <c r="Z216" s="56"/>
      <c r="AA216" s="57"/>
      <c r="AE216" s="64"/>
      <c r="BB216" s="189" t="s">
        <v>1</v>
      </c>
      <c r="BL216" s="64">
        <f t="shared" si="40"/>
        <v>208.27586206896552</v>
      </c>
      <c r="BM216" s="64">
        <f t="shared" si="41"/>
        <v>217.43999999999997</v>
      </c>
      <c r="BN216" s="64">
        <f t="shared" si="42"/>
        <v>0.30788177339901479</v>
      </c>
      <c r="BO216" s="64">
        <f t="shared" si="43"/>
        <v>0.3214285714285714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0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404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405"/>
      <c r="O222" s="394" t="s">
        <v>70</v>
      </c>
      <c r="P222" s="395"/>
      <c r="Q222" s="395"/>
      <c r="R222" s="395"/>
      <c r="S222" s="395"/>
      <c r="T222" s="395"/>
      <c r="U222" s="39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17.241379310344829</v>
      </c>
      <c r="X222" s="382">
        <f>IFERROR(X213/H213,"0")+IFERROR(X214/H214,"0")+IFERROR(X215/H215,"0")+IFERROR(X216/H216,"0")+IFERROR(X217/H217,"0")+IFERROR(X218/H218,"0")+IFERROR(X219/H219,"0")+IFERROR(X220/H220,"0")+IFERROR(X221/H221,"0")</f>
        <v>18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0.39149999999999996</v>
      </c>
      <c r="Z222" s="383"/>
      <c r="AA222" s="383"/>
    </row>
    <row r="223" spans="1:67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405"/>
      <c r="O223" s="394" t="s">
        <v>70</v>
      </c>
      <c r="P223" s="395"/>
      <c r="Q223" s="395"/>
      <c r="R223" s="395"/>
      <c r="S223" s="395"/>
      <c r="T223" s="395"/>
      <c r="U223" s="396"/>
      <c r="V223" s="37" t="s">
        <v>66</v>
      </c>
      <c r="W223" s="382">
        <f>IFERROR(SUM(W213:W221),"0")</f>
        <v>200</v>
      </c>
      <c r="X223" s="382">
        <f>IFERROR(SUM(X213:X221),"0")</f>
        <v>208.79999999999998</v>
      </c>
      <c r="Y223" s="37"/>
      <c r="Z223" s="383"/>
      <c r="AA223" s="383"/>
    </row>
    <row r="224" spans="1:67" ht="14.25" customHeight="1" x14ac:dyDescent="0.25">
      <c r="A224" s="389" t="s">
        <v>61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404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405"/>
      <c r="O227" s="394" t="s">
        <v>70</v>
      </c>
      <c r="P227" s="395"/>
      <c r="Q227" s="395"/>
      <c r="R227" s="395"/>
      <c r="S227" s="395"/>
      <c r="T227" s="395"/>
      <c r="U227" s="39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405"/>
      <c r="O228" s="394" t="s">
        <v>70</v>
      </c>
      <c r="P228" s="395"/>
      <c r="Q228" s="395"/>
      <c r="R228" s="395"/>
      <c r="S228" s="395"/>
      <c r="T228" s="395"/>
      <c r="U228" s="39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422" t="s">
        <v>365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75"/>
      <c r="AA229" s="375"/>
    </row>
    <row r="230" spans="1:67" ht="14.25" customHeight="1" x14ac:dyDescent="0.25">
      <c r="A230" s="389" t="s">
        <v>113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7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3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4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404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405"/>
      <c r="O239" s="394" t="s">
        <v>70</v>
      </c>
      <c r="P239" s="395"/>
      <c r="Q239" s="395"/>
      <c r="R239" s="395"/>
      <c r="S239" s="395"/>
      <c r="T239" s="395"/>
      <c r="U239" s="39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405"/>
      <c r="O240" s="394" t="s">
        <v>70</v>
      </c>
      <c r="P240" s="395"/>
      <c r="Q240" s="395"/>
      <c r="R240" s="395"/>
      <c r="S240" s="395"/>
      <c r="T240" s="395"/>
      <c r="U240" s="39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422" t="s">
        <v>383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75"/>
      <c r="AA241" s="375"/>
    </row>
    <row r="242" spans="1:67" ht="14.25" customHeight="1" x14ac:dyDescent="0.25">
      <c r="A242" s="389" t="s">
        <v>113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2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8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59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4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14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404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405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90"/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405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422" t="s">
        <v>400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75"/>
      <c r="AA250" s="375"/>
    </row>
    <row r="251" spans="1:67" ht="14.25" customHeight="1" x14ac:dyDescent="0.25">
      <c r="A251" s="389" t="s">
        <v>113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3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4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4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404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405"/>
      <c r="O261" s="394" t="s">
        <v>70</v>
      </c>
      <c r="P261" s="395"/>
      <c r="Q261" s="395"/>
      <c r="R261" s="395"/>
      <c r="S261" s="395"/>
      <c r="T261" s="395"/>
      <c r="U261" s="39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405"/>
      <c r="O262" s="394" t="s">
        <v>70</v>
      </c>
      <c r="P262" s="395"/>
      <c r="Q262" s="395"/>
      <c r="R262" s="395"/>
      <c r="S262" s="395"/>
      <c r="T262" s="395"/>
      <c r="U262" s="39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9" t="s">
        <v>61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404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405"/>
      <c r="O267" s="394" t="s">
        <v>70</v>
      </c>
      <c r="P267" s="395"/>
      <c r="Q267" s="395"/>
      <c r="R267" s="395"/>
      <c r="S267" s="395"/>
      <c r="T267" s="395"/>
      <c r="U267" s="39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90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405"/>
      <c r="O268" s="394" t="s">
        <v>70</v>
      </c>
      <c r="P268" s="395"/>
      <c r="Q268" s="395"/>
      <c r="R268" s="395"/>
      <c r="S268" s="395"/>
      <c r="T268" s="395"/>
      <c r="U268" s="39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9" t="s">
        <v>72</v>
      </c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  <c r="X269" s="390"/>
      <c r="Y269" s="390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404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90"/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405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9" t="s">
        <v>213</v>
      </c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0"/>
      <c r="P279" s="390"/>
      <c r="Q279" s="390"/>
      <c r="R279" s="390"/>
      <c r="S279" s="390"/>
      <c r="T279" s="390"/>
      <c r="U279" s="390"/>
      <c r="V279" s="390"/>
      <c r="W279" s="390"/>
      <c r="X279" s="390"/>
      <c r="Y279" s="390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300</v>
      </c>
      <c r="X281" s="381">
        <f>IFERROR(IF(W281="",0,CEILING((W281/$H281),1)*$H281),"")</f>
        <v>304.2</v>
      </c>
      <c r="Y281" s="36">
        <f>IFERROR(IF(X281=0,"",ROUNDUP(X281/H281,0)*0.02175),"")</f>
        <v>0.84824999999999995</v>
      </c>
      <c r="Z281" s="56"/>
      <c r="AA281" s="57"/>
      <c r="AE281" s="64"/>
      <c r="BB281" s="230" t="s">
        <v>1</v>
      </c>
      <c r="BL281" s="64">
        <f>IFERROR(W281*I281/H281,"0")</f>
        <v>321.69230769230774</v>
      </c>
      <c r="BM281" s="64">
        <f>IFERROR(X281*I281/H281,"0")</f>
        <v>326.19600000000003</v>
      </c>
      <c r="BN281" s="64">
        <f>IFERROR(1/J281*(W281/H281),"0")</f>
        <v>0.6868131868131867</v>
      </c>
      <c r="BO281" s="64">
        <f>IFERROR(1/J281*(X281/H281),"0")</f>
        <v>0.6964285714285714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4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82">
        <f>IFERROR(W280/H280,"0")+IFERROR(W281/H281,"0")+IFERROR(W282/H282,"0")</f>
        <v>38.46153846153846</v>
      </c>
      <c r="X283" s="382">
        <f>IFERROR(X280/H280,"0")+IFERROR(X281/H281,"0")+IFERROR(X282/H282,"0")</f>
        <v>39</v>
      </c>
      <c r="Y283" s="382">
        <f>IFERROR(IF(Y280="",0,Y280),"0")+IFERROR(IF(Y281="",0,Y281),"0")+IFERROR(IF(Y282="",0,Y282),"0")</f>
        <v>0.84824999999999995</v>
      </c>
      <c r="Z283" s="383"/>
      <c r="AA283" s="383"/>
    </row>
    <row r="284" spans="1:67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405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82">
        <f>IFERROR(SUM(W280:W282),"0")</f>
        <v>300</v>
      </c>
      <c r="X284" s="382">
        <f>IFERROR(SUM(X280:X282),"0")</f>
        <v>304.2</v>
      </c>
      <c r="Y284" s="37"/>
      <c r="Z284" s="383"/>
      <c r="AA284" s="383"/>
    </row>
    <row r="285" spans="1:67" ht="14.25" customHeight="1" x14ac:dyDescent="0.25">
      <c r="A285" s="389" t="s">
        <v>91</v>
      </c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0"/>
      <c r="P285" s="390"/>
      <c r="Q285" s="390"/>
      <c r="R285" s="390"/>
      <c r="S285" s="390"/>
      <c r="T285" s="390"/>
      <c r="U285" s="390"/>
      <c r="V285" s="390"/>
      <c r="W285" s="390"/>
      <c r="X285" s="390"/>
      <c r="Y285" s="390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49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4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4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405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9" t="s">
        <v>459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404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405"/>
      <c r="O295" s="394" t="s">
        <v>70</v>
      </c>
      <c r="P295" s="395"/>
      <c r="Q295" s="395"/>
      <c r="R295" s="395"/>
      <c r="S295" s="395"/>
      <c r="T295" s="395"/>
      <c r="U295" s="39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405"/>
      <c r="O296" s="394" t="s">
        <v>70</v>
      </c>
      <c r="P296" s="395"/>
      <c r="Q296" s="395"/>
      <c r="R296" s="395"/>
      <c r="S296" s="395"/>
      <c r="T296" s="395"/>
      <c r="U296" s="39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422" t="s">
        <v>468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75"/>
      <c r="AA297" s="375"/>
    </row>
    <row r="298" spans="1:67" ht="14.25" customHeight="1" x14ac:dyDescent="0.25">
      <c r="A298" s="389" t="s">
        <v>113</v>
      </c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0"/>
      <c r="W298" s="390"/>
      <c r="X298" s="390"/>
      <c r="Y298" s="390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404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405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9" t="s">
        <v>61</v>
      </c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0"/>
      <c r="P302" s="390"/>
      <c r="Q302" s="390"/>
      <c r="R302" s="390"/>
      <c r="S302" s="390"/>
      <c r="T302" s="390"/>
      <c r="U302" s="390"/>
      <c r="V302" s="390"/>
      <c r="W302" s="390"/>
      <c r="X302" s="390"/>
      <c r="Y302" s="390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394" t="s">
        <v>70</v>
      </c>
      <c r="P304" s="395"/>
      <c r="Q304" s="395"/>
      <c r="R304" s="395"/>
      <c r="S304" s="395"/>
      <c r="T304" s="395"/>
      <c r="U304" s="39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394" t="s">
        <v>70</v>
      </c>
      <c r="P305" s="395"/>
      <c r="Q305" s="395"/>
      <c r="R305" s="395"/>
      <c r="S305" s="395"/>
      <c r="T305" s="395"/>
      <c r="U305" s="39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422" t="s">
        <v>473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5"/>
      <c r="AA306" s="375"/>
    </row>
    <row r="307" spans="1:67" ht="14.25" customHeight="1" x14ac:dyDescent="0.25">
      <c r="A307" s="389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394" t="s">
        <v>70</v>
      </c>
      <c r="P309" s="395"/>
      <c r="Q309" s="395"/>
      <c r="R309" s="395"/>
      <c r="S309" s="395"/>
      <c r="T309" s="395"/>
      <c r="U309" s="39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394" t="s">
        <v>70</v>
      </c>
      <c r="P310" s="395"/>
      <c r="Q310" s="395"/>
      <c r="R310" s="395"/>
      <c r="S310" s="395"/>
      <c r="T310" s="395"/>
      <c r="U310" s="39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9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394" t="s">
        <v>70</v>
      </c>
      <c r="P315" s="395"/>
      <c r="Q315" s="395"/>
      <c r="R315" s="395"/>
      <c r="S315" s="395"/>
      <c r="T315" s="395"/>
      <c r="U315" s="39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394" t="s">
        <v>70</v>
      </c>
      <c r="P316" s="395"/>
      <c r="Q316" s="395"/>
      <c r="R316" s="395"/>
      <c r="S316" s="395"/>
      <c r="T316" s="395"/>
      <c r="U316" s="39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9" t="s">
        <v>91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394" t="s">
        <v>70</v>
      </c>
      <c r="P319" s="395"/>
      <c r="Q319" s="395"/>
      <c r="R319" s="395"/>
      <c r="S319" s="395"/>
      <c r="T319" s="395"/>
      <c r="U319" s="39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394" t="s">
        <v>70</v>
      </c>
      <c r="P320" s="395"/>
      <c r="Q320" s="395"/>
      <c r="R320" s="395"/>
      <c r="S320" s="395"/>
      <c r="T320" s="395"/>
      <c r="U320" s="39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60" t="s">
        <v>484</v>
      </c>
      <c r="B321" s="461"/>
      <c r="C321" s="461"/>
      <c r="D321" s="461"/>
      <c r="E321" s="461"/>
      <c r="F321" s="461"/>
      <c r="G321" s="461"/>
      <c r="H321" s="461"/>
      <c r="I321" s="461"/>
      <c r="J321" s="461"/>
      <c r="K321" s="461"/>
      <c r="L321" s="461"/>
      <c r="M321" s="461"/>
      <c r="N321" s="461"/>
      <c r="O321" s="461"/>
      <c r="P321" s="461"/>
      <c r="Q321" s="461"/>
      <c r="R321" s="461"/>
      <c r="S321" s="461"/>
      <c r="T321" s="461"/>
      <c r="U321" s="461"/>
      <c r="V321" s="461"/>
      <c r="W321" s="461"/>
      <c r="X321" s="461"/>
      <c r="Y321" s="461"/>
      <c r="Z321" s="48"/>
      <c r="AA321" s="48"/>
    </row>
    <row r="322" spans="1:67" ht="16.5" customHeight="1" x14ac:dyDescent="0.25">
      <c r="A322" s="422" t="s">
        <v>485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0"/>
      <c r="P322" s="390"/>
      <c r="Q322" s="390"/>
      <c r="R322" s="390"/>
      <c r="S322" s="390"/>
      <c r="T322" s="390"/>
      <c r="U322" s="390"/>
      <c r="V322" s="390"/>
      <c r="W322" s="390"/>
      <c r="X322" s="390"/>
      <c r="Y322" s="390"/>
      <c r="Z322" s="375"/>
      <c r="AA322" s="375"/>
    </row>
    <row r="323" spans="1:67" ht="14.25" customHeight="1" x14ac:dyDescent="0.25">
      <c r="A323" s="389" t="s">
        <v>113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1600</v>
      </c>
      <c r="X328" s="381">
        <f t="shared" si="59"/>
        <v>1605</v>
      </c>
      <c r="Y328" s="36">
        <f>IFERROR(IF(X328=0,"",ROUNDUP(X328/H328,0)*0.02175),"")</f>
        <v>2.3272499999999998</v>
      </c>
      <c r="Z328" s="56"/>
      <c r="AA328" s="57"/>
      <c r="AE328" s="64"/>
      <c r="BB328" s="249" t="s">
        <v>1</v>
      </c>
      <c r="BL328" s="64">
        <f t="shared" si="60"/>
        <v>1651.2</v>
      </c>
      <c r="BM328" s="64">
        <f t="shared" si="61"/>
        <v>1656.3600000000001</v>
      </c>
      <c r="BN328" s="64">
        <f t="shared" si="62"/>
        <v>2.2222222222222223</v>
      </c>
      <c r="BO328" s="64">
        <f t="shared" si="63"/>
        <v>2.2291666666666665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3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404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405"/>
      <c r="O336" s="394" t="s">
        <v>70</v>
      </c>
      <c r="P336" s="395"/>
      <c r="Q336" s="395"/>
      <c r="R336" s="395"/>
      <c r="S336" s="395"/>
      <c r="T336" s="395"/>
      <c r="U336" s="39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106.66666666666667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107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2.3272499999999998</v>
      </c>
      <c r="Z336" s="383"/>
      <c r="AA336" s="383"/>
    </row>
    <row r="337" spans="1:67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394" t="s">
        <v>70</v>
      </c>
      <c r="P337" s="395"/>
      <c r="Q337" s="395"/>
      <c r="R337" s="395"/>
      <c r="S337" s="395"/>
      <c r="T337" s="395"/>
      <c r="U337" s="396"/>
      <c r="V337" s="37" t="s">
        <v>66</v>
      </c>
      <c r="W337" s="382">
        <f>IFERROR(SUM(W324:W335),"0")</f>
        <v>1600</v>
      </c>
      <c r="X337" s="382">
        <f>IFERROR(SUM(X324:X335),"0")</f>
        <v>1605</v>
      </c>
      <c r="Y337" s="37"/>
      <c r="Z337" s="383"/>
      <c r="AA337" s="383"/>
    </row>
    <row r="338" spans="1:67" ht="14.25" customHeight="1" x14ac:dyDescent="0.25">
      <c r="A338" s="389" t="s">
        <v>105</v>
      </c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0"/>
      <c r="P338" s="390"/>
      <c r="Q338" s="390"/>
      <c r="R338" s="390"/>
      <c r="S338" s="390"/>
      <c r="T338" s="390"/>
      <c r="U338" s="390"/>
      <c r="V338" s="390"/>
      <c r="W338" s="390"/>
      <c r="X338" s="390"/>
      <c r="Y338" s="390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0</v>
      </c>
      <c r="X339" s="38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7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404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405"/>
      <c r="O341" s="394" t="s">
        <v>70</v>
      </c>
      <c r="P341" s="395"/>
      <c r="Q341" s="395"/>
      <c r="R341" s="395"/>
      <c r="S341" s="395"/>
      <c r="T341" s="395"/>
      <c r="U341" s="396"/>
      <c r="V341" s="37" t="s">
        <v>71</v>
      </c>
      <c r="W341" s="382">
        <f>IFERROR(W339/H339,"0")+IFERROR(W340/H340,"0")</f>
        <v>0</v>
      </c>
      <c r="X341" s="382">
        <f>IFERROR(X339/H339,"0")+IFERROR(X340/H340,"0")</f>
        <v>0</v>
      </c>
      <c r="Y341" s="382">
        <f>IFERROR(IF(Y339="",0,Y339),"0")+IFERROR(IF(Y340="",0,Y340),"0")</f>
        <v>0</v>
      </c>
      <c r="Z341" s="383"/>
      <c r="AA341" s="383"/>
    </row>
    <row r="342" spans="1:67" x14ac:dyDescent="0.2">
      <c r="A342" s="390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L342" s="390"/>
      <c r="M342" s="390"/>
      <c r="N342" s="405"/>
      <c r="O342" s="394" t="s">
        <v>70</v>
      </c>
      <c r="P342" s="395"/>
      <c r="Q342" s="395"/>
      <c r="R342" s="395"/>
      <c r="S342" s="395"/>
      <c r="T342" s="395"/>
      <c r="U342" s="396"/>
      <c r="V342" s="37" t="s">
        <v>66</v>
      </c>
      <c r="W342" s="382">
        <f>IFERROR(SUM(W339:W340),"0")</f>
        <v>0</v>
      </c>
      <c r="X342" s="382">
        <f>IFERROR(SUM(X339:X340),"0")</f>
        <v>0</v>
      </c>
      <c r="Y342" s="37"/>
      <c r="Z342" s="383"/>
      <c r="AA342" s="383"/>
    </row>
    <row r="343" spans="1:67" ht="14.25" customHeight="1" x14ac:dyDescent="0.25">
      <c r="A343" s="389" t="s">
        <v>72</v>
      </c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0"/>
      <c r="U343" s="390"/>
      <c r="V343" s="390"/>
      <c r="W343" s="390"/>
      <c r="X343" s="390"/>
      <c r="Y343" s="390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404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405"/>
      <c r="O347" s="394" t="s">
        <v>70</v>
      </c>
      <c r="P347" s="395"/>
      <c r="Q347" s="395"/>
      <c r="R347" s="395"/>
      <c r="S347" s="395"/>
      <c r="T347" s="395"/>
      <c r="U347" s="39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405"/>
      <c r="O348" s="394" t="s">
        <v>70</v>
      </c>
      <c r="P348" s="395"/>
      <c r="Q348" s="395"/>
      <c r="R348" s="395"/>
      <c r="S348" s="395"/>
      <c r="T348" s="395"/>
      <c r="U348" s="39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89" t="s">
        <v>213</v>
      </c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0"/>
      <c r="P349" s="390"/>
      <c r="Q349" s="390"/>
      <c r="R349" s="390"/>
      <c r="S349" s="390"/>
      <c r="T349" s="390"/>
      <c r="U349" s="390"/>
      <c r="V349" s="390"/>
      <c r="W349" s="390"/>
      <c r="X349" s="390"/>
      <c r="Y349" s="390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100</v>
      </c>
      <c r="X350" s="381">
        <f>IFERROR(IF(W350="",0,CEILING((W350/$H350),1)*$H350),"")</f>
        <v>101.39999999999999</v>
      </c>
      <c r="Y350" s="36">
        <f>IFERROR(IF(X350=0,"",ROUNDUP(X350/H350,0)*0.02175),"")</f>
        <v>0.28275</v>
      </c>
      <c r="Z350" s="56"/>
      <c r="AA350" s="57"/>
      <c r="AE350" s="64"/>
      <c r="BB350" s="262" t="s">
        <v>1</v>
      </c>
      <c r="BL350" s="64">
        <f>IFERROR(W350*I350/H350,"0")</f>
        <v>107.23076923076924</v>
      </c>
      <c r="BM350" s="64">
        <f>IFERROR(X350*I350/H350,"0")</f>
        <v>108.732</v>
      </c>
      <c r="BN350" s="64">
        <f>IFERROR(1/J350*(W350/H350),"0")</f>
        <v>0.22893772893772893</v>
      </c>
      <c r="BO350" s="64">
        <f>IFERROR(1/J350*(X350/H350),"0")</f>
        <v>0.23214285714285712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04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405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82">
        <f>IFERROR(W350/H350,"0")+IFERROR(W351/H351,"0")</f>
        <v>12.820512820512821</v>
      </c>
      <c r="X352" s="382">
        <f>IFERROR(X350/H350,"0")+IFERROR(X351/H351,"0")</f>
        <v>13</v>
      </c>
      <c r="Y352" s="382">
        <f>IFERROR(IF(Y350="",0,Y350),"0")+IFERROR(IF(Y351="",0,Y351),"0")</f>
        <v>0.28275</v>
      </c>
      <c r="Z352" s="383"/>
      <c r="AA352" s="383"/>
    </row>
    <row r="353" spans="1:67" x14ac:dyDescent="0.2">
      <c r="A353" s="390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405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82">
        <f>IFERROR(SUM(W350:W351),"0")</f>
        <v>100</v>
      </c>
      <c r="X353" s="382">
        <f>IFERROR(SUM(X350:X351),"0")</f>
        <v>101.39999999999999</v>
      </c>
      <c r="Y353" s="37"/>
      <c r="Z353" s="383"/>
      <c r="AA353" s="383"/>
    </row>
    <row r="354" spans="1:67" ht="16.5" customHeight="1" x14ac:dyDescent="0.25">
      <c r="A354" s="422" t="s">
        <v>519</v>
      </c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390"/>
      <c r="O354" s="390"/>
      <c r="P354" s="390"/>
      <c r="Q354" s="390"/>
      <c r="R354" s="390"/>
      <c r="S354" s="390"/>
      <c r="T354" s="390"/>
      <c r="U354" s="390"/>
      <c r="V354" s="390"/>
      <c r="W354" s="390"/>
      <c r="X354" s="390"/>
      <c r="Y354" s="390"/>
      <c r="Z354" s="375"/>
      <c r="AA354" s="375"/>
    </row>
    <row r="355" spans="1:67" ht="14.25" customHeight="1" x14ac:dyDescent="0.25">
      <c r="A355" s="389" t="s">
        <v>113</v>
      </c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0"/>
      <c r="P355" s="390"/>
      <c r="Q355" s="390"/>
      <c r="R355" s="390"/>
      <c r="S355" s="390"/>
      <c r="T355" s="390"/>
      <c r="U355" s="390"/>
      <c r="V355" s="390"/>
      <c r="W355" s="390"/>
      <c r="X355" s="390"/>
      <c r="Y355" s="390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04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L358" s="390"/>
      <c r="M358" s="390"/>
      <c r="N358" s="405"/>
      <c r="O358" s="394" t="s">
        <v>70</v>
      </c>
      <c r="P358" s="395"/>
      <c r="Q358" s="395"/>
      <c r="R358" s="395"/>
      <c r="S358" s="395"/>
      <c r="T358" s="395"/>
      <c r="U358" s="39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90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L359" s="390"/>
      <c r="M359" s="390"/>
      <c r="N359" s="405"/>
      <c r="O359" s="394" t="s">
        <v>70</v>
      </c>
      <c r="P359" s="395"/>
      <c r="Q359" s="395"/>
      <c r="R359" s="395"/>
      <c r="S359" s="395"/>
      <c r="T359" s="395"/>
      <c r="U359" s="39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9" t="s">
        <v>61</v>
      </c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L360" s="390"/>
      <c r="M360" s="390"/>
      <c r="N360" s="390"/>
      <c r="O360" s="390"/>
      <c r="P360" s="390"/>
      <c r="Q360" s="390"/>
      <c r="R360" s="390"/>
      <c r="S360" s="390"/>
      <c r="T360" s="390"/>
      <c r="U360" s="390"/>
      <c r="V360" s="390"/>
      <c r="W360" s="390"/>
      <c r="X360" s="390"/>
      <c r="Y360" s="390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4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394" t="s">
        <v>70</v>
      </c>
      <c r="P364" s="395"/>
      <c r="Q364" s="395"/>
      <c r="R364" s="395"/>
      <c r="S364" s="395"/>
      <c r="T364" s="395"/>
      <c r="U364" s="39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90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405"/>
      <c r="O365" s="394" t="s">
        <v>70</v>
      </c>
      <c r="P365" s="395"/>
      <c r="Q365" s="395"/>
      <c r="R365" s="395"/>
      <c r="S365" s="395"/>
      <c r="T365" s="395"/>
      <c r="U365" s="39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9" t="s">
        <v>72</v>
      </c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L366" s="390"/>
      <c r="M366" s="390"/>
      <c r="N366" s="390"/>
      <c r="O366" s="390"/>
      <c r="P366" s="390"/>
      <c r="Q366" s="390"/>
      <c r="R366" s="390"/>
      <c r="S366" s="390"/>
      <c r="T366" s="390"/>
      <c r="U366" s="390"/>
      <c r="V366" s="390"/>
      <c r="W366" s="390"/>
      <c r="X366" s="390"/>
      <c r="Y366" s="390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540</v>
      </c>
      <c r="X367" s="381">
        <f>IFERROR(IF(W367="",0,CEILING((W367/$H367),1)*$H367),"")</f>
        <v>546</v>
      </c>
      <c r="Y367" s="36">
        <f>IFERROR(IF(X367=0,"",ROUNDUP(X367/H367,0)*0.02175),"")</f>
        <v>1.5225</v>
      </c>
      <c r="Z367" s="56"/>
      <c r="AA367" s="57"/>
      <c r="AE367" s="64"/>
      <c r="BB367" s="269" t="s">
        <v>1</v>
      </c>
      <c r="BL367" s="64">
        <f>IFERROR(W367*I367/H367,"0")</f>
        <v>579.04615384615386</v>
      </c>
      <c r="BM367" s="64">
        <f>IFERROR(X367*I367/H367,"0")</f>
        <v>585.48000000000013</v>
      </c>
      <c r="BN367" s="64">
        <f>IFERROR(1/J367*(W367/H367),"0")</f>
        <v>1.2362637362637361</v>
      </c>
      <c r="BO367" s="64">
        <f>IFERROR(1/J367*(X367/H367),"0")</f>
        <v>1.25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310</v>
      </c>
      <c r="X369" s="381">
        <f>IFERROR(IF(W369="",0,CEILING((W369/$H369),1)*$H369),"")</f>
        <v>312</v>
      </c>
      <c r="Y369" s="36">
        <f>IFERROR(IF(X369=0,"",ROUNDUP(X369/H369,0)*0.00753),"")</f>
        <v>0.97889999999999999</v>
      </c>
      <c r="Z369" s="56"/>
      <c r="AA369" s="57"/>
      <c r="AE369" s="64"/>
      <c r="BB369" s="271" t="s">
        <v>1</v>
      </c>
      <c r="BL369" s="64">
        <f>IFERROR(W369*I369/H369,"0")</f>
        <v>346.68333333333339</v>
      </c>
      <c r="BM369" s="64">
        <f>IFERROR(X369*I369/H369,"0")</f>
        <v>348.92</v>
      </c>
      <c r="BN369" s="64">
        <f>IFERROR(1/J369*(W369/H369),"0")</f>
        <v>0.82799145299145305</v>
      </c>
      <c r="BO369" s="64">
        <f>IFERROR(1/J369*(X369/H369),"0")</f>
        <v>0.83333333333333326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04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L372" s="390"/>
      <c r="M372" s="390"/>
      <c r="N372" s="405"/>
      <c r="O372" s="394" t="s">
        <v>70</v>
      </c>
      <c r="P372" s="395"/>
      <c r="Q372" s="395"/>
      <c r="R372" s="395"/>
      <c r="S372" s="395"/>
      <c r="T372" s="395"/>
      <c r="U372" s="396"/>
      <c r="V372" s="37" t="s">
        <v>71</v>
      </c>
      <c r="W372" s="382">
        <f>IFERROR(W367/H367,"0")+IFERROR(W368/H368,"0")+IFERROR(W369/H369,"0")+IFERROR(W370/H370,"0")+IFERROR(W371/H371,"0")</f>
        <v>198.39743589743591</v>
      </c>
      <c r="X372" s="382">
        <f>IFERROR(X367/H367,"0")+IFERROR(X368/H368,"0")+IFERROR(X369/H369,"0")+IFERROR(X370/H370,"0")+IFERROR(X371/H371,"0")</f>
        <v>200</v>
      </c>
      <c r="Y372" s="382">
        <f>IFERROR(IF(Y367="",0,Y367),"0")+IFERROR(IF(Y368="",0,Y368),"0")+IFERROR(IF(Y369="",0,Y369),"0")+IFERROR(IF(Y370="",0,Y370),"0")+IFERROR(IF(Y371="",0,Y371),"0")</f>
        <v>2.5013999999999998</v>
      </c>
      <c r="Z372" s="383"/>
      <c r="AA372" s="383"/>
    </row>
    <row r="373" spans="1:67" x14ac:dyDescent="0.2">
      <c r="A373" s="390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L373" s="390"/>
      <c r="M373" s="390"/>
      <c r="N373" s="405"/>
      <c r="O373" s="394" t="s">
        <v>70</v>
      </c>
      <c r="P373" s="395"/>
      <c r="Q373" s="395"/>
      <c r="R373" s="395"/>
      <c r="S373" s="395"/>
      <c r="T373" s="395"/>
      <c r="U373" s="396"/>
      <c r="V373" s="37" t="s">
        <v>66</v>
      </c>
      <c r="W373" s="382">
        <f>IFERROR(SUM(W367:W371),"0")</f>
        <v>850</v>
      </c>
      <c r="X373" s="382">
        <f>IFERROR(SUM(X367:X371),"0")</f>
        <v>858</v>
      </c>
      <c r="Y373" s="37"/>
      <c r="Z373" s="383"/>
      <c r="AA373" s="383"/>
    </row>
    <row r="374" spans="1:67" ht="14.25" customHeight="1" x14ac:dyDescent="0.25">
      <c r="A374" s="389" t="s">
        <v>213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390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04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405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405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60" t="s">
        <v>541</v>
      </c>
      <c r="B379" s="461"/>
      <c r="C379" s="461"/>
      <c r="D379" s="461"/>
      <c r="E379" s="461"/>
      <c r="F379" s="461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/>
      <c r="Q379" s="461"/>
      <c r="R379" s="461"/>
      <c r="S379" s="461"/>
      <c r="T379" s="461"/>
      <c r="U379" s="461"/>
      <c r="V379" s="461"/>
      <c r="W379" s="461"/>
      <c r="X379" s="461"/>
      <c r="Y379" s="461"/>
      <c r="Z379" s="48"/>
      <c r="AA379" s="48"/>
    </row>
    <row r="380" spans="1:67" ht="16.5" customHeight="1" x14ac:dyDescent="0.25">
      <c r="A380" s="422" t="s">
        <v>542</v>
      </c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0"/>
      <c r="P380" s="390"/>
      <c r="Q380" s="390"/>
      <c r="R380" s="390"/>
      <c r="S380" s="390"/>
      <c r="T380" s="390"/>
      <c r="U380" s="390"/>
      <c r="V380" s="390"/>
      <c r="W380" s="390"/>
      <c r="X380" s="390"/>
      <c r="Y380" s="390"/>
      <c r="Z380" s="375"/>
      <c r="AA380" s="375"/>
    </row>
    <row r="381" spans="1:67" ht="14.25" customHeight="1" x14ac:dyDescent="0.25">
      <c r="A381" s="389" t="s">
        <v>113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390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04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L384" s="390"/>
      <c r="M384" s="390"/>
      <c r="N384" s="405"/>
      <c r="O384" s="394" t="s">
        <v>70</v>
      </c>
      <c r="P384" s="395"/>
      <c r="Q384" s="395"/>
      <c r="R384" s="395"/>
      <c r="S384" s="395"/>
      <c r="T384" s="395"/>
      <c r="U384" s="39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405"/>
      <c r="O385" s="394" t="s">
        <v>70</v>
      </c>
      <c r="P385" s="395"/>
      <c r="Q385" s="395"/>
      <c r="R385" s="395"/>
      <c r="S385" s="395"/>
      <c r="T385" s="395"/>
      <c r="U385" s="39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9" t="s">
        <v>61</v>
      </c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0"/>
      <c r="P386" s="390"/>
      <c r="Q386" s="390"/>
      <c r="R386" s="390"/>
      <c r="S386" s="390"/>
      <c r="T386" s="390"/>
      <c r="U386" s="390"/>
      <c r="V386" s="390"/>
      <c r="W386" s="390"/>
      <c r="X386" s="390"/>
      <c r="Y386" s="390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100</v>
      </c>
      <c r="X387" s="381">
        <f t="shared" ref="X387:X409" si="64">IFERROR(IF(W387="",0,CEILING((W387/$H387),1)*$H387),"")</f>
        <v>100.80000000000001</v>
      </c>
      <c r="Y387" s="36">
        <f t="shared" ref="Y387:Y393" si="65">IFERROR(IF(X387=0,"",ROUNDUP(X387/H387,0)*0.00753),"")</f>
        <v>0.18071999999999999</v>
      </c>
      <c r="Z387" s="56"/>
      <c r="AA387" s="57"/>
      <c r="AE387" s="64"/>
      <c r="BB387" s="278" t="s">
        <v>1</v>
      </c>
      <c r="BL387" s="64">
        <f t="shared" ref="BL387:BL409" si="66">IFERROR(W387*I387/H387,"0")</f>
        <v>105.47619047619047</v>
      </c>
      <c r="BM387" s="64">
        <f t="shared" ref="BM387:BM409" si="67">IFERROR(X387*I387/H387,"0")</f>
        <v>106.32000000000001</v>
      </c>
      <c r="BN387" s="64">
        <f t="shared" ref="BN387:BN409" si="68">IFERROR(1/J387*(W387/H387),"0")</f>
        <v>0.15262515262515264</v>
      </c>
      <c r="BO387" s="64">
        <f t="shared" ref="BO387:BO409" si="69">IFERROR(1/J387*(X387/H387),"0")</f>
        <v>0.15384615384615385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7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6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14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1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39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9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7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5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5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34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404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405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23.80952380952381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24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0.18071999999999999</v>
      </c>
      <c r="Z410" s="383"/>
      <c r="AA410" s="383"/>
    </row>
    <row r="411" spans="1:67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405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82">
        <f>IFERROR(SUM(W387:W409),"0")</f>
        <v>100</v>
      </c>
      <c r="X411" s="382">
        <f>IFERROR(SUM(X387:X409),"0")</f>
        <v>100.80000000000001</v>
      </c>
      <c r="Y411" s="37"/>
      <c r="Z411" s="383"/>
      <c r="AA411" s="383"/>
    </row>
    <row r="412" spans="1:67" ht="14.25" customHeight="1" x14ac:dyDescent="0.25">
      <c r="A412" s="389" t="s">
        <v>72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0"/>
      <c r="P412" s="390"/>
      <c r="Q412" s="390"/>
      <c r="R412" s="390"/>
      <c r="S412" s="390"/>
      <c r="T412" s="390"/>
      <c r="U412" s="390"/>
      <c r="V412" s="390"/>
      <c r="W412" s="390"/>
      <c r="X412" s="390"/>
      <c r="Y412" s="390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04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405"/>
      <c r="O415" s="394" t="s">
        <v>70</v>
      </c>
      <c r="P415" s="395"/>
      <c r="Q415" s="395"/>
      <c r="R415" s="395"/>
      <c r="S415" s="395"/>
      <c r="T415" s="395"/>
      <c r="U415" s="39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405"/>
      <c r="O416" s="394" t="s">
        <v>70</v>
      </c>
      <c r="P416" s="395"/>
      <c r="Q416" s="395"/>
      <c r="R416" s="395"/>
      <c r="S416" s="395"/>
      <c r="T416" s="395"/>
      <c r="U416" s="39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9" t="s">
        <v>91</v>
      </c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0"/>
      <c r="P417" s="390"/>
      <c r="Q417" s="390"/>
      <c r="R417" s="390"/>
      <c r="S417" s="390"/>
      <c r="T417" s="390"/>
      <c r="U417" s="390"/>
      <c r="V417" s="390"/>
      <c r="W417" s="390"/>
      <c r="X417" s="390"/>
      <c r="Y417" s="390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404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405"/>
      <c r="O421" s="394" t="s">
        <v>70</v>
      </c>
      <c r="P421" s="395"/>
      <c r="Q421" s="395"/>
      <c r="R421" s="395"/>
      <c r="S421" s="395"/>
      <c r="T421" s="395"/>
      <c r="U421" s="39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90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405"/>
      <c r="O422" s="394" t="s">
        <v>70</v>
      </c>
      <c r="P422" s="395"/>
      <c r="Q422" s="395"/>
      <c r="R422" s="395"/>
      <c r="S422" s="395"/>
      <c r="T422" s="395"/>
      <c r="U422" s="39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422" t="s">
        <v>606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75"/>
      <c r="AA423" s="375"/>
    </row>
    <row r="424" spans="1:67" ht="14.25" customHeight="1" x14ac:dyDescent="0.25">
      <c r="A424" s="389" t="s">
        <v>105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6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04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405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90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0"/>
      <c r="M427" s="390"/>
      <c r="N427" s="405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9" t="s">
        <v>61</v>
      </c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0"/>
      <c r="N428" s="390"/>
      <c r="O428" s="390"/>
      <c r="P428" s="390"/>
      <c r="Q428" s="390"/>
      <c r="R428" s="390"/>
      <c r="S428" s="390"/>
      <c r="T428" s="390"/>
      <c r="U428" s="390"/>
      <c r="V428" s="390"/>
      <c r="W428" s="390"/>
      <c r="X428" s="390"/>
      <c r="Y428" s="390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6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0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6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2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404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405"/>
      <c r="O437" s="394" t="s">
        <v>70</v>
      </c>
      <c r="P437" s="395"/>
      <c r="Q437" s="395"/>
      <c r="R437" s="395"/>
      <c r="S437" s="395"/>
      <c r="T437" s="395"/>
      <c r="U437" s="39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405"/>
      <c r="O438" s="394" t="s">
        <v>70</v>
      </c>
      <c r="P438" s="395"/>
      <c r="Q438" s="395"/>
      <c r="R438" s="395"/>
      <c r="S438" s="395"/>
      <c r="T438" s="395"/>
      <c r="U438" s="39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9" t="s">
        <v>91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390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04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405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405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9" t="s">
        <v>100</v>
      </c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390"/>
      <c r="O443" s="390"/>
      <c r="P443" s="390"/>
      <c r="Q443" s="390"/>
      <c r="R443" s="390"/>
      <c r="S443" s="390"/>
      <c r="T443" s="390"/>
      <c r="U443" s="390"/>
      <c r="V443" s="390"/>
      <c r="W443" s="390"/>
      <c r="X443" s="390"/>
      <c r="Y443" s="390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04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405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405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9" t="s">
        <v>631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04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405"/>
      <c r="O449" s="394" t="s">
        <v>70</v>
      </c>
      <c r="P449" s="395"/>
      <c r="Q449" s="395"/>
      <c r="R449" s="395"/>
      <c r="S449" s="395"/>
      <c r="T449" s="395"/>
      <c r="U449" s="39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394" t="s">
        <v>70</v>
      </c>
      <c r="P450" s="395"/>
      <c r="Q450" s="395"/>
      <c r="R450" s="395"/>
      <c r="S450" s="395"/>
      <c r="T450" s="395"/>
      <c r="U450" s="39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422" t="s">
        <v>634</v>
      </c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0"/>
      <c r="P451" s="390"/>
      <c r="Q451" s="390"/>
      <c r="R451" s="390"/>
      <c r="S451" s="390"/>
      <c r="T451" s="390"/>
      <c r="U451" s="390"/>
      <c r="V451" s="390"/>
      <c r="W451" s="390"/>
      <c r="X451" s="390"/>
      <c r="Y451" s="390"/>
      <c r="Z451" s="375"/>
      <c r="AA451" s="375"/>
    </row>
    <row r="452" spans="1:67" ht="14.25" customHeight="1" x14ac:dyDescent="0.25">
      <c r="A452" s="389" t="s">
        <v>61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3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4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394" t="s">
        <v>70</v>
      </c>
      <c r="P456" s="395"/>
      <c r="Q456" s="395"/>
      <c r="R456" s="395"/>
      <c r="S456" s="395"/>
      <c r="T456" s="395"/>
      <c r="U456" s="39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90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405"/>
      <c r="O457" s="394" t="s">
        <v>70</v>
      </c>
      <c r="P457" s="395"/>
      <c r="Q457" s="395"/>
      <c r="R457" s="395"/>
      <c r="S457" s="395"/>
      <c r="T457" s="395"/>
      <c r="U457" s="39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422" t="s">
        <v>641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5"/>
      <c r="AA458" s="375"/>
    </row>
    <row r="459" spans="1:67" ht="14.25" customHeight="1" x14ac:dyDescent="0.25">
      <c r="A459" s="389" t="s">
        <v>61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9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404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405"/>
      <c r="O462" s="394" t="s">
        <v>70</v>
      </c>
      <c r="P462" s="395"/>
      <c r="Q462" s="395"/>
      <c r="R462" s="395"/>
      <c r="S462" s="395"/>
      <c r="T462" s="395"/>
      <c r="U462" s="39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405"/>
      <c r="O463" s="394" t="s">
        <v>70</v>
      </c>
      <c r="P463" s="395"/>
      <c r="Q463" s="395"/>
      <c r="R463" s="395"/>
      <c r="S463" s="395"/>
      <c r="T463" s="395"/>
      <c r="U463" s="39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9" t="s">
        <v>213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7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04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405"/>
      <c r="O466" s="394" t="s">
        <v>70</v>
      </c>
      <c r="P466" s="395"/>
      <c r="Q466" s="395"/>
      <c r="R466" s="395"/>
      <c r="S466" s="395"/>
      <c r="T466" s="395"/>
      <c r="U466" s="39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405"/>
      <c r="O467" s="394" t="s">
        <v>70</v>
      </c>
      <c r="P467" s="395"/>
      <c r="Q467" s="395"/>
      <c r="R467" s="395"/>
      <c r="S467" s="395"/>
      <c r="T467" s="395"/>
      <c r="U467" s="39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60" t="s">
        <v>650</v>
      </c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/>
      <c r="Q468" s="461"/>
      <c r="R468" s="461"/>
      <c r="S468" s="461"/>
      <c r="T468" s="461"/>
      <c r="U468" s="461"/>
      <c r="V468" s="461"/>
      <c r="W468" s="461"/>
      <c r="X468" s="461"/>
      <c r="Y468" s="461"/>
      <c r="Z468" s="48"/>
      <c r="AA468" s="48"/>
    </row>
    <row r="469" spans="1:67" ht="16.5" customHeight="1" x14ac:dyDescent="0.25">
      <c r="A469" s="422" t="s">
        <v>650</v>
      </c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0"/>
      <c r="N469" s="390"/>
      <c r="O469" s="390"/>
      <c r="P469" s="390"/>
      <c r="Q469" s="390"/>
      <c r="R469" s="390"/>
      <c r="S469" s="390"/>
      <c r="T469" s="390"/>
      <c r="U469" s="390"/>
      <c r="V469" s="390"/>
      <c r="W469" s="390"/>
      <c r="X469" s="390"/>
      <c r="Y469" s="390"/>
      <c r="Z469" s="375"/>
      <c r="AA469" s="375"/>
    </row>
    <row r="470" spans="1:67" ht="14.25" customHeight="1" x14ac:dyDescent="0.25">
      <c r="A470" s="389" t="s">
        <v>113</v>
      </c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0"/>
      <c r="N470" s="390"/>
      <c r="O470" s="390"/>
      <c r="P470" s="390"/>
      <c r="Q470" s="390"/>
      <c r="R470" s="390"/>
      <c r="S470" s="390"/>
      <c r="T470" s="390"/>
      <c r="U470" s="390"/>
      <c r="V470" s="390"/>
      <c r="W470" s="390"/>
      <c r="X470" s="390"/>
      <c r="Y470" s="390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2600</v>
      </c>
      <c r="X472" s="381">
        <f t="shared" si="77"/>
        <v>2603.04</v>
      </c>
      <c r="Y472" s="36">
        <f t="shared" si="78"/>
        <v>5.89628</v>
      </c>
      <c r="Z472" s="56"/>
      <c r="AA472" s="57"/>
      <c r="AE472" s="64"/>
      <c r="BB472" s="325" t="s">
        <v>1</v>
      </c>
      <c r="BL472" s="64">
        <f t="shared" si="79"/>
        <v>2777.272727272727</v>
      </c>
      <c r="BM472" s="64">
        <f t="shared" si="80"/>
        <v>2780.52</v>
      </c>
      <c r="BN472" s="64">
        <f t="shared" si="81"/>
        <v>4.7348484848484844</v>
      </c>
      <c r="BO472" s="64">
        <f t="shared" si="82"/>
        <v>4.740384615384615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500</v>
      </c>
      <c r="X473" s="381">
        <f t="shared" si="77"/>
        <v>501.6</v>
      </c>
      <c r="Y473" s="36">
        <f t="shared" si="78"/>
        <v>1.1362000000000001</v>
      </c>
      <c r="Z473" s="56"/>
      <c r="AA473" s="57"/>
      <c r="AE473" s="64"/>
      <c r="BB473" s="326" t="s">
        <v>1</v>
      </c>
      <c r="BL473" s="64">
        <f t="shared" si="79"/>
        <v>534.09090909090912</v>
      </c>
      <c r="BM473" s="64">
        <f t="shared" si="80"/>
        <v>535.79999999999995</v>
      </c>
      <c r="BN473" s="64">
        <f t="shared" si="81"/>
        <v>0.91054778554778548</v>
      </c>
      <c r="BO473" s="64">
        <f t="shared" si="82"/>
        <v>0.91346153846153855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2600</v>
      </c>
      <c r="X475" s="381">
        <f t="shared" si="77"/>
        <v>2603.04</v>
      </c>
      <c r="Y475" s="36">
        <f t="shared" si="78"/>
        <v>5.89628</v>
      </c>
      <c r="Z475" s="56"/>
      <c r="AA475" s="57"/>
      <c r="AE475" s="64"/>
      <c r="BB475" s="328" t="s">
        <v>1</v>
      </c>
      <c r="BL475" s="64">
        <f t="shared" si="79"/>
        <v>2777.272727272727</v>
      </c>
      <c r="BM475" s="64">
        <f t="shared" si="80"/>
        <v>2780.52</v>
      </c>
      <c r="BN475" s="64">
        <f t="shared" si="81"/>
        <v>4.7348484848484844</v>
      </c>
      <c r="BO475" s="64">
        <f t="shared" si="82"/>
        <v>4.740384615384615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76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200</v>
      </c>
      <c r="X479" s="381">
        <f t="shared" si="77"/>
        <v>201.6</v>
      </c>
      <c r="Y479" s="36">
        <f>IFERROR(IF(X479=0,"",ROUNDUP(X479/H479,0)*0.00753),"")</f>
        <v>0.63251999999999997</v>
      </c>
      <c r="Z479" s="56"/>
      <c r="AA479" s="57"/>
      <c r="AE479" s="64"/>
      <c r="BB479" s="332" t="s">
        <v>1</v>
      </c>
      <c r="BL479" s="64">
        <f t="shared" si="79"/>
        <v>216.66666666666669</v>
      </c>
      <c r="BM479" s="64">
        <f t="shared" si="80"/>
        <v>218.4</v>
      </c>
      <c r="BN479" s="64">
        <f t="shared" si="81"/>
        <v>0.53418803418803418</v>
      </c>
      <c r="BO479" s="64">
        <f t="shared" si="82"/>
        <v>0.53846153846153844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404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405"/>
      <c r="O481" s="394" t="s">
        <v>70</v>
      </c>
      <c r="P481" s="395"/>
      <c r="Q481" s="395"/>
      <c r="R481" s="395"/>
      <c r="S481" s="395"/>
      <c r="T481" s="395"/>
      <c r="U481" s="39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1162.8787878787878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1165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13.56128</v>
      </c>
      <c r="Z481" s="383"/>
      <c r="AA481" s="383"/>
    </row>
    <row r="482" spans="1:67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405"/>
      <c r="O482" s="394" t="s">
        <v>70</v>
      </c>
      <c r="P482" s="395"/>
      <c r="Q482" s="395"/>
      <c r="R482" s="395"/>
      <c r="S482" s="395"/>
      <c r="T482" s="395"/>
      <c r="U482" s="396"/>
      <c r="V482" s="37" t="s">
        <v>66</v>
      </c>
      <c r="W482" s="382">
        <f>IFERROR(SUM(W471:W480),"0")</f>
        <v>5900</v>
      </c>
      <c r="X482" s="382">
        <f>IFERROR(SUM(X471:X480),"0")</f>
        <v>5909.2800000000007</v>
      </c>
      <c r="Y482" s="37"/>
      <c r="Z482" s="383"/>
      <c r="AA482" s="383"/>
    </row>
    <row r="483" spans="1:67" ht="14.25" customHeight="1" x14ac:dyDescent="0.25">
      <c r="A483" s="389" t="s">
        <v>105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394" t="s">
        <v>70</v>
      </c>
      <c r="P486" s="395"/>
      <c r="Q486" s="395"/>
      <c r="R486" s="395"/>
      <c r="S486" s="395"/>
      <c r="T486" s="395"/>
      <c r="U486" s="39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394" t="s">
        <v>70</v>
      </c>
      <c r="P487" s="395"/>
      <c r="Q487" s="395"/>
      <c r="R487" s="395"/>
      <c r="S487" s="395"/>
      <c r="T487" s="395"/>
      <c r="U487" s="39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customHeight="1" x14ac:dyDescent="0.25">
      <c r="A488" s="389" t="s">
        <v>61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1000</v>
      </c>
      <c r="X489" s="381">
        <f t="shared" ref="X489:X494" si="83">IFERROR(IF(W489="",0,CEILING((W489/$H489),1)*$H489),"")</f>
        <v>1003.2</v>
      </c>
      <c r="Y489" s="36">
        <f>IFERROR(IF(X489=0,"",ROUNDUP(X489/H489,0)*0.01196),"")</f>
        <v>2.2724000000000002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1068.1818181818182</v>
      </c>
      <c r="BM489" s="64">
        <f t="shared" ref="BM489:BM494" si="85">IFERROR(X489*I489/H489,"0")</f>
        <v>1071.5999999999999</v>
      </c>
      <c r="BN489" s="64">
        <f t="shared" ref="BN489:BN494" si="86">IFERROR(1/J489*(W489/H489),"0")</f>
        <v>1.821095571095571</v>
      </c>
      <c r="BO489" s="64">
        <f t="shared" ref="BO489:BO494" si="87">IFERROR(1/J489*(X489/H489),"0")</f>
        <v>1.8269230769230771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1000</v>
      </c>
      <c r="X490" s="381">
        <f t="shared" si="83"/>
        <v>1003.2</v>
      </c>
      <c r="Y490" s="36">
        <f>IFERROR(IF(X490=0,"",ROUNDUP(X490/H490,0)*0.01196),"")</f>
        <v>2.2724000000000002</v>
      </c>
      <c r="Z490" s="56"/>
      <c r="AA490" s="57"/>
      <c r="AE490" s="64"/>
      <c r="BB490" s="337" t="s">
        <v>1</v>
      </c>
      <c r="BL490" s="64">
        <f t="shared" si="84"/>
        <v>1068.1818181818182</v>
      </c>
      <c r="BM490" s="64">
        <f t="shared" si="85"/>
        <v>1071.5999999999999</v>
      </c>
      <c r="BN490" s="64">
        <f t="shared" si="86"/>
        <v>1.821095571095571</v>
      </c>
      <c r="BO490" s="64">
        <f t="shared" si="87"/>
        <v>1.8269230769230771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404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405"/>
      <c r="O495" s="394" t="s">
        <v>70</v>
      </c>
      <c r="P495" s="395"/>
      <c r="Q495" s="395"/>
      <c r="R495" s="395"/>
      <c r="S495" s="395"/>
      <c r="T495" s="395"/>
      <c r="U495" s="396"/>
      <c r="V495" s="37" t="s">
        <v>71</v>
      </c>
      <c r="W495" s="382">
        <f>IFERROR(W489/H489,"0")+IFERROR(W490/H490,"0")+IFERROR(W491/H491,"0")+IFERROR(W492/H492,"0")+IFERROR(W493/H493,"0")+IFERROR(W494/H494,"0")</f>
        <v>378.78787878787875</v>
      </c>
      <c r="X495" s="382">
        <f>IFERROR(X489/H489,"0")+IFERROR(X490/H490,"0")+IFERROR(X491/H491,"0")+IFERROR(X492/H492,"0")+IFERROR(X493/H493,"0")+IFERROR(X494/H494,"0")</f>
        <v>380</v>
      </c>
      <c r="Y495" s="382">
        <f>IFERROR(IF(Y489="",0,Y489),"0")+IFERROR(IF(Y490="",0,Y490),"0")+IFERROR(IF(Y491="",0,Y491),"0")+IFERROR(IF(Y492="",0,Y492),"0")+IFERROR(IF(Y493="",0,Y493),"0")+IFERROR(IF(Y494="",0,Y494),"0")</f>
        <v>4.5448000000000004</v>
      </c>
      <c r="Z495" s="383"/>
      <c r="AA495" s="383"/>
    </row>
    <row r="496" spans="1:67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394" t="s">
        <v>70</v>
      </c>
      <c r="P496" s="395"/>
      <c r="Q496" s="395"/>
      <c r="R496" s="395"/>
      <c r="S496" s="395"/>
      <c r="T496" s="395"/>
      <c r="U496" s="396"/>
      <c r="V496" s="37" t="s">
        <v>66</v>
      </c>
      <c r="W496" s="382">
        <f>IFERROR(SUM(W489:W494),"0")</f>
        <v>2000</v>
      </c>
      <c r="X496" s="382">
        <f>IFERROR(SUM(X489:X494),"0")</f>
        <v>2006.4</v>
      </c>
      <c r="Y496" s="37"/>
      <c r="Z496" s="383"/>
      <c r="AA496" s="383"/>
    </row>
    <row r="497" spans="1:67" ht="14.25" customHeight="1" x14ac:dyDescent="0.25">
      <c r="A497" s="389" t="s">
        <v>72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404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L501" s="390"/>
      <c r="M501" s="390"/>
      <c r="N501" s="405"/>
      <c r="O501" s="394" t="s">
        <v>70</v>
      </c>
      <c r="P501" s="395"/>
      <c r="Q501" s="395"/>
      <c r="R501" s="395"/>
      <c r="S501" s="395"/>
      <c r="T501" s="395"/>
      <c r="U501" s="39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90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405"/>
      <c r="O502" s="394" t="s">
        <v>70</v>
      </c>
      <c r="P502" s="395"/>
      <c r="Q502" s="395"/>
      <c r="R502" s="395"/>
      <c r="S502" s="395"/>
      <c r="T502" s="395"/>
      <c r="U502" s="39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9" t="s">
        <v>213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04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405"/>
      <c r="O505" s="394" t="s">
        <v>70</v>
      </c>
      <c r="P505" s="395"/>
      <c r="Q505" s="395"/>
      <c r="R505" s="395"/>
      <c r="S505" s="395"/>
      <c r="T505" s="395"/>
      <c r="U505" s="39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405"/>
      <c r="O506" s="394" t="s">
        <v>70</v>
      </c>
      <c r="P506" s="395"/>
      <c r="Q506" s="395"/>
      <c r="R506" s="395"/>
      <c r="S506" s="395"/>
      <c r="T506" s="395"/>
      <c r="U506" s="39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60" t="s">
        <v>697</v>
      </c>
      <c r="B507" s="461"/>
      <c r="C507" s="461"/>
      <c r="D507" s="461"/>
      <c r="E507" s="461"/>
      <c r="F507" s="461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/>
      <c r="Q507" s="461"/>
      <c r="R507" s="461"/>
      <c r="S507" s="461"/>
      <c r="T507" s="461"/>
      <c r="U507" s="461"/>
      <c r="V507" s="461"/>
      <c r="W507" s="461"/>
      <c r="X507" s="461"/>
      <c r="Y507" s="461"/>
      <c r="Z507" s="48"/>
      <c r="AA507" s="48"/>
    </row>
    <row r="508" spans="1:67" ht="16.5" customHeight="1" x14ac:dyDescent="0.25">
      <c r="A508" s="422" t="s">
        <v>697</v>
      </c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L508" s="390"/>
      <c r="M508" s="390"/>
      <c r="N508" s="390"/>
      <c r="O508" s="390"/>
      <c r="P508" s="390"/>
      <c r="Q508" s="390"/>
      <c r="R508" s="390"/>
      <c r="S508" s="390"/>
      <c r="T508" s="390"/>
      <c r="U508" s="390"/>
      <c r="V508" s="390"/>
      <c r="W508" s="390"/>
      <c r="X508" s="390"/>
      <c r="Y508" s="390"/>
      <c r="Z508" s="375"/>
      <c r="AA508" s="375"/>
    </row>
    <row r="509" spans="1:67" ht="14.25" customHeight="1" x14ac:dyDescent="0.25">
      <c r="A509" s="389" t="s">
        <v>113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5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3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6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2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1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16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404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394" t="s">
        <v>70</v>
      </c>
      <c r="P519" s="395"/>
      <c r="Q519" s="395"/>
      <c r="R519" s="395"/>
      <c r="S519" s="395"/>
      <c r="T519" s="395"/>
      <c r="U519" s="39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0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405"/>
      <c r="O520" s="394" t="s">
        <v>70</v>
      </c>
      <c r="P520" s="395"/>
      <c r="Q520" s="395"/>
      <c r="R520" s="395"/>
      <c r="S520" s="395"/>
      <c r="T520" s="395"/>
      <c r="U520" s="39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9" t="s">
        <v>105</v>
      </c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0"/>
      <c r="P521" s="390"/>
      <c r="Q521" s="390"/>
      <c r="R521" s="390"/>
      <c r="S521" s="390"/>
      <c r="T521" s="390"/>
      <c r="U521" s="390"/>
      <c r="V521" s="390"/>
      <c r="W521" s="390"/>
      <c r="X521" s="390"/>
      <c r="Y521" s="390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1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5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2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394" t="s">
        <v>70</v>
      </c>
      <c r="P527" s="395"/>
      <c r="Q527" s="395"/>
      <c r="R527" s="395"/>
      <c r="S527" s="395"/>
      <c r="T527" s="395"/>
      <c r="U527" s="39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394" t="s">
        <v>70</v>
      </c>
      <c r="P528" s="395"/>
      <c r="Q528" s="395"/>
      <c r="R528" s="395"/>
      <c r="S528" s="395"/>
      <c r="T528" s="395"/>
      <c r="U528" s="39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9" t="s">
        <v>61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0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81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9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404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405"/>
      <c r="O534" s="394" t="s">
        <v>70</v>
      </c>
      <c r="P534" s="395"/>
      <c r="Q534" s="395"/>
      <c r="R534" s="395"/>
      <c r="S534" s="395"/>
      <c r="T534" s="395"/>
      <c r="U534" s="39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394" t="s">
        <v>70</v>
      </c>
      <c r="P535" s="395"/>
      <c r="Q535" s="395"/>
      <c r="R535" s="395"/>
      <c r="S535" s="395"/>
      <c r="T535" s="395"/>
      <c r="U535" s="39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3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300</v>
      </c>
      <c r="X537" s="381">
        <f>IFERROR(IF(W537="",0,CEILING((W537/$H537),1)*$H537),"")</f>
        <v>304.2</v>
      </c>
      <c r="Y537" s="36">
        <f>IFERROR(IF(X537=0,"",ROUNDUP(X537/H537,0)*0.02175),"")</f>
        <v>0.84824999999999995</v>
      </c>
      <c r="Z537" s="56"/>
      <c r="AA537" s="57"/>
      <c r="AE537" s="64"/>
      <c r="BB537" s="364" t="s">
        <v>1</v>
      </c>
      <c r="BL537" s="64">
        <f>IFERROR(W537*I537/H537,"0")</f>
        <v>321.69230769230774</v>
      </c>
      <c r="BM537" s="64">
        <f>IFERROR(X537*I537/H537,"0")</f>
        <v>326.19600000000003</v>
      </c>
      <c r="BN537" s="64">
        <f>IFERROR(1/J537*(W537/H537),"0")</f>
        <v>0.6868131868131867</v>
      </c>
      <c r="BO537" s="64">
        <f>IFERROR(1/J537*(X537/H537),"0")</f>
        <v>0.6964285714285714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8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9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404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405"/>
      <c r="O540" s="394" t="s">
        <v>70</v>
      </c>
      <c r="P540" s="395"/>
      <c r="Q540" s="395"/>
      <c r="R540" s="395"/>
      <c r="S540" s="395"/>
      <c r="T540" s="395"/>
      <c r="U540" s="396"/>
      <c r="V540" s="37" t="s">
        <v>71</v>
      </c>
      <c r="W540" s="382">
        <f>IFERROR(W537/H537,"0")+IFERROR(W538/H538,"0")+IFERROR(W539/H539,"0")</f>
        <v>38.46153846153846</v>
      </c>
      <c r="X540" s="382">
        <f>IFERROR(X537/H537,"0")+IFERROR(X538/H538,"0")+IFERROR(X539/H539,"0")</f>
        <v>39</v>
      </c>
      <c r="Y540" s="382">
        <f>IFERROR(IF(Y537="",0,Y537),"0")+IFERROR(IF(Y538="",0,Y538),"0")+IFERROR(IF(Y539="",0,Y539),"0")</f>
        <v>0.84824999999999995</v>
      </c>
      <c r="Z540" s="383"/>
      <c r="AA540" s="383"/>
    </row>
    <row r="541" spans="1:67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405"/>
      <c r="O541" s="394" t="s">
        <v>70</v>
      </c>
      <c r="P541" s="395"/>
      <c r="Q541" s="395"/>
      <c r="R541" s="395"/>
      <c r="S541" s="395"/>
      <c r="T541" s="395"/>
      <c r="U541" s="396"/>
      <c r="V541" s="37" t="s">
        <v>66</v>
      </c>
      <c r="W541" s="382">
        <f>IFERROR(SUM(W537:W539),"0")</f>
        <v>300</v>
      </c>
      <c r="X541" s="382">
        <f>IFERROR(SUM(X537:X539),"0")</f>
        <v>304.2</v>
      </c>
      <c r="Y541" s="37"/>
      <c r="Z541" s="383"/>
      <c r="AA541" s="383"/>
    </row>
    <row r="542" spans="1:67" ht="14.25" customHeight="1" x14ac:dyDescent="0.25">
      <c r="A542" s="389" t="s">
        <v>213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6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29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6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0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04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05"/>
      <c r="O547" s="394" t="s">
        <v>70</v>
      </c>
      <c r="P547" s="395"/>
      <c r="Q547" s="395"/>
      <c r="R547" s="395"/>
      <c r="S547" s="395"/>
      <c r="T547" s="395"/>
      <c r="U547" s="39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05"/>
      <c r="O548" s="394" t="s">
        <v>70</v>
      </c>
      <c r="P548" s="395"/>
      <c r="Q548" s="395"/>
      <c r="R548" s="395"/>
      <c r="S548" s="395"/>
      <c r="T548" s="395"/>
      <c r="U548" s="39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6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22" t="s">
        <v>771</v>
      </c>
      <c r="P549" s="523"/>
      <c r="Q549" s="523"/>
      <c r="R549" s="523"/>
      <c r="S549" s="523"/>
      <c r="T549" s="523"/>
      <c r="U549" s="52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14080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14152.38</v>
      </c>
      <c r="Y549" s="37"/>
      <c r="Z549" s="383"/>
      <c r="AA549" s="383"/>
    </row>
    <row r="550" spans="1:67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435"/>
      <c r="O550" s="522" t="s">
        <v>772</v>
      </c>
      <c r="P550" s="523"/>
      <c r="Q550" s="523"/>
      <c r="R550" s="523"/>
      <c r="S550" s="523"/>
      <c r="T550" s="523"/>
      <c r="U550" s="524"/>
      <c r="V550" s="37" t="s">
        <v>66</v>
      </c>
      <c r="W550" s="382">
        <f>IFERROR(SUM(BL22:BL546),"0")</f>
        <v>15004.580955679061</v>
      </c>
      <c r="X550" s="382">
        <f>IFERROR(SUM(BM22:BM546),"0")</f>
        <v>15081.516</v>
      </c>
      <c r="Y550" s="37"/>
      <c r="Z550" s="383"/>
      <c r="AA550" s="383"/>
    </row>
    <row r="551" spans="1:67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435"/>
      <c r="O551" s="522" t="s">
        <v>773</v>
      </c>
      <c r="P551" s="523"/>
      <c r="Q551" s="523"/>
      <c r="R551" s="523"/>
      <c r="S551" s="523"/>
      <c r="T551" s="523"/>
      <c r="U551" s="524"/>
      <c r="V551" s="37" t="s">
        <v>774</v>
      </c>
      <c r="W551" s="38">
        <f>ROUNDUP(SUM(BN22:BN546),0)</f>
        <v>27</v>
      </c>
      <c r="X551" s="38">
        <f>ROUNDUP(SUM(BO22:BO546),0)</f>
        <v>27</v>
      </c>
      <c r="Y551" s="37"/>
      <c r="Z551" s="383"/>
      <c r="AA551" s="383"/>
    </row>
    <row r="552" spans="1:67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435"/>
      <c r="O552" s="522" t="s">
        <v>775</v>
      </c>
      <c r="P552" s="523"/>
      <c r="Q552" s="523"/>
      <c r="R552" s="523"/>
      <c r="S552" s="523"/>
      <c r="T552" s="523"/>
      <c r="U552" s="524"/>
      <c r="V552" s="37" t="s">
        <v>66</v>
      </c>
      <c r="W552" s="382">
        <f>GrossWeightTotal+PalletQtyTotal*25</f>
        <v>15679.580955679061</v>
      </c>
      <c r="X552" s="382">
        <f>GrossWeightTotalR+PalletQtyTotalR*25</f>
        <v>15756.516</v>
      </c>
      <c r="Y552" s="37"/>
      <c r="Z552" s="383"/>
      <c r="AA552" s="383"/>
    </row>
    <row r="553" spans="1:67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435"/>
      <c r="O553" s="522" t="s">
        <v>776</v>
      </c>
      <c r="P553" s="523"/>
      <c r="Q553" s="523"/>
      <c r="R553" s="523"/>
      <c r="S553" s="523"/>
      <c r="T553" s="523"/>
      <c r="U553" s="52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2608.5203780893439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2621</v>
      </c>
      <c r="Y553" s="37"/>
      <c r="Z553" s="383"/>
      <c r="AA553" s="383"/>
    </row>
    <row r="554" spans="1:67" ht="14.25" customHeight="1" x14ac:dyDescent="0.2">
      <c r="A554" s="390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L554" s="390"/>
      <c r="M554" s="390"/>
      <c r="N554" s="435"/>
      <c r="O554" s="522" t="s">
        <v>777</v>
      </c>
      <c r="P554" s="523"/>
      <c r="Q554" s="523"/>
      <c r="R554" s="523"/>
      <c r="S554" s="523"/>
      <c r="T554" s="523"/>
      <c r="U554" s="52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32.412259999999996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512"/>
      <c r="E556" s="512"/>
      <c r="F556" s="513"/>
      <c r="G556" s="399" t="s">
        <v>233</v>
      </c>
      <c r="H556" s="512"/>
      <c r="I556" s="512"/>
      <c r="J556" s="512"/>
      <c r="K556" s="512"/>
      <c r="L556" s="512"/>
      <c r="M556" s="512"/>
      <c r="N556" s="512"/>
      <c r="O556" s="512"/>
      <c r="P556" s="513"/>
      <c r="Q556" s="399" t="s">
        <v>484</v>
      </c>
      <c r="R556" s="513"/>
      <c r="S556" s="399" t="s">
        <v>541</v>
      </c>
      <c r="T556" s="512"/>
      <c r="U556" s="512"/>
      <c r="V556" s="513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31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63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993.9</v>
      </c>
      <c r="F559" s="46">
        <f>IFERROR(X133*1,"0")+IFERROR(X134*1,"0")+IFERROR(X135*1,"0")+IFERROR(X136*1,"0")+IFERROR(X137*1,"0")</f>
        <v>853.19999999999993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302.40000000000003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604.79999999999995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208.79999999999998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304.2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1706.4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858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100.80000000000001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7915.68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304.2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2024-07-19T10:40:31Z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