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A50C769-9FE6-4339-A653-C72B04931B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X464" i="1"/>
  <c r="W464" i="1"/>
  <c r="BO463" i="1"/>
  <c r="BN463" i="1"/>
  <c r="BM463" i="1"/>
  <c r="BL463" i="1"/>
  <c r="Y463" i="1"/>
  <c r="X463" i="1"/>
  <c r="O463" i="1"/>
  <c r="BN462" i="1"/>
  <c r="BL462" i="1"/>
  <c r="X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BO434" i="1"/>
  <c r="BN434" i="1"/>
  <c r="BM434" i="1"/>
  <c r="BL434" i="1"/>
  <c r="Y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X423" i="1"/>
  <c r="W423" i="1"/>
  <c r="BO422" i="1"/>
  <c r="BN422" i="1"/>
  <c r="BM422" i="1"/>
  <c r="BL422" i="1"/>
  <c r="Y422" i="1"/>
  <c r="X422" i="1"/>
  <c r="O422" i="1"/>
  <c r="BN421" i="1"/>
  <c r="BL421" i="1"/>
  <c r="X421" i="1"/>
  <c r="O421" i="1"/>
  <c r="BO420" i="1"/>
  <c r="BN420" i="1"/>
  <c r="BM420" i="1"/>
  <c r="BL420" i="1"/>
  <c r="Y420" i="1"/>
  <c r="X420" i="1"/>
  <c r="X424" i="1" s="1"/>
  <c r="O420" i="1"/>
  <c r="W418" i="1"/>
  <c r="W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X378" i="1"/>
  <c r="O378" i="1"/>
  <c r="BN377" i="1"/>
  <c r="BL377" i="1"/>
  <c r="X377" i="1"/>
  <c r="O377" i="1"/>
  <c r="W375" i="1"/>
  <c r="W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X353" i="1"/>
  <c r="O353" i="1"/>
  <c r="BN352" i="1"/>
  <c r="BL352" i="1"/>
  <c r="X352" i="1"/>
  <c r="O352" i="1"/>
  <c r="W350" i="1"/>
  <c r="W349" i="1"/>
  <c r="BN348" i="1"/>
  <c r="BL348" i="1"/>
  <c r="X348" i="1"/>
  <c r="O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O315" i="1"/>
  <c r="BN315" i="1"/>
  <c r="BM315" i="1"/>
  <c r="BL315" i="1"/>
  <c r="Y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561" i="1" s="1"/>
  <c r="O300" i="1"/>
  <c r="W297" i="1"/>
  <c r="W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X284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X285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X269" i="1" s="1"/>
  <c r="O265" i="1"/>
  <c r="W263" i="1"/>
  <c r="W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X249" i="1"/>
  <c r="W249" i="1"/>
  <c r="BO248" i="1"/>
  <c r="BN248" i="1"/>
  <c r="BM248" i="1"/>
  <c r="BL248" i="1"/>
  <c r="Y248" i="1"/>
  <c r="X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9" i="1" s="1"/>
  <c r="X244" i="1"/>
  <c r="L561" i="1" s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BO232" i="1"/>
  <c r="BN232" i="1"/>
  <c r="BM232" i="1"/>
  <c r="BL232" i="1"/>
  <c r="Y232" i="1"/>
  <c r="X232" i="1"/>
  <c r="O232" i="1"/>
  <c r="W229" i="1"/>
  <c r="W228" i="1"/>
  <c r="BO227" i="1"/>
  <c r="BN227" i="1"/>
  <c r="BM227" i="1"/>
  <c r="BL227" i="1"/>
  <c r="Y227" i="1"/>
  <c r="X227" i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X210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X203" i="1" s="1"/>
  <c r="O186" i="1"/>
  <c r="W184" i="1"/>
  <c r="W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X184" i="1" s="1"/>
  <c r="O175" i="1"/>
  <c r="W173" i="1"/>
  <c r="W172" i="1"/>
  <c r="BN171" i="1"/>
  <c r="BL171" i="1"/>
  <c r="X171" i="1"/>
  <c r="X173" i="1" s="1"/>
  <c r="O171" i="1"/>
  <c r="BO170" i="1"/>
  <c r="BN170" i="1"/>
  <c r="BM170" i="1"/>
  <c r="BL170" i="1"/>
  <c r="Y170" i="1"/>
  <c r="X170" i="1"/>
  <c r="X172" i="1" s="1"/>
  <c r="O170" i="1"/>
  <c r="W168" i="1"/>
  <c r="W167" i="1"/>
  <c r="BO166" i="1"/>
  <c r="BN166" i="1"/>
  <c r="BM166" i="1"/>
  <c r="BL166" i="1"/>
  <c r="Y166" i="1"/>
  <c r="X166" i="1"/>
  <c r="O166" i="1"/>
  <c r="BN165" i="1"/>
  <c r="BL165" i="1"/>
  <c r="X165" i="1"/>
  <c r="I561" i="1" s="1"/>
  <c r="O165" i="1"/>
  <c r="W162" i="1"/>
  <c r="W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X162" i="1" s="1"/>
  <c r="O154" i="1"/>
  <c r="BO153" i="1"/>
  <c r="BN153" i="1"/>
  <c r="BM153" i="1"/>
  <c r="BL153" i="1"/>
  <c r="Y153" i="1"/>
  <c r="X153" i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9" i="1" s="1"/>
  <c r="X144" i="1"/>
  <c r="G561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X139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0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X122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4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X94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61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51" i="1" s="1"/>
  <c r="W24" i="1"/>
  <c r="W555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1" i="1"/>
  <c r="W552" i="1"/>
  <c r="W553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51" i="1" s="1"/>
  <c r="D561" i="1"/>
  <c r="Y60" i="1"/>
  <c r="Y63" i="1" s="1"/>
  <c r="BM60" i="1"/>
  <c r="BO60" i="1"/>
  <c r="X64" i="1"/>
  <c r="E561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4" i="1" s="1"/>
  <c r="BM92" i="1"/>
  <c r="BO92" i="1"/>
  <c r="Y98" i="1"/>
  <c r="Y104" i="1" s="1"/>
  <c r="BM98" i="1"/>
  <c r="BO98" i="1"/>
  <c r="Y100" i="1"/>
  <c r="BM100" i="1"/>
  <c r="Y102" i="1"/>
  <c r="BM102" i="1"/>
  <c r="Y108" i="1"/>
  <c r="Y122" i="1" s="1"/>
  <c r="BM108" i="1"/>
  <c r="Y110" i="1"/>
  <c r="BM110" i="1"/>
  <c r="Y112" i="1"/>
  <c r="BM112" i="1"/>
  <c r="Y114" i="1"/>
  <c r="BM114" i="1"/>
  <c r="Y118" i="1"/>
  <c r="BM118" i="1"/>
  <c r="X123" i="1"/>
  <c r="Y126" i="1"/>
  <c r="Y130" i="1" s="1"/>
  <c r="BM126" i="1"/>
  <c r="BO126" i="1"/>
  <c r="Y128" i="1"/>
  <c r="BM128" i="1"/>
  <c r="F561" i="1"/>
  <c r="Y135" i="1"/>
  <c r="Y139" i="1" s="1"/>
  <c r="BM135" i="1"/>
  <c r="BO135" i="1"/>
  <c r="Y137" i="1"/>
  <c r="BM137" i="1"/>
  <c r="X140" i="1"/>
  <c r="X150" i="1"/>
  <c r="H561" i="1"/>
  <c r="Y154" i="1"/>
  <c r="Y161" i="1" s="1"/>
  <c r="BM154" i="1"/>
  <c r="BO154" i="1"/>
  <c r="Y156" i="1"/>
  <c r="BM156" i="1"/>
  <c r="Y158" i="1"/>
  <c r="BM158" i="1"/>
  <c r="Y160" i="1"/>
  <c r="BM160" i="1"/>
  <c r="X161" i="1"/>
  <c r="Y165" i="1"/>
  <c r="Y167" i="1" s="1"/>
  <c r="BM165" i="1"/>
  <c r="BO165" i="1"/>
  <c r="X168" i="1"/>
  <c r="Y171" i="1"/>
  <c r="Y172" i="1" s="1"/>
  <c r="BM171" i="1"/>
  <c r="BO171" i="1"/>
  <c r="Y175" i="1"/>
  <c r="BM175" i="1"/>
  <c r="BO175" i="1"/>
  <c r="BO179" i="1"/>
  <c r="BM179" i="1"/>
  <c r="Y179" i="1"/>
  <c r="X183" i="1"/>
  <c r="BO187" i="1"/>
  <c r="BM187" i="1"/>
  <c r="Y187" i="1"/>
  <c r="Y202" i="1" s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Y210" i="1" s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78" i="1"/>
  <c r="X279" i="1"/>
  <c r="BO271" i="1"/>
  <c r="BM271" i="1"/>
  <c r="Y271" i="1"/>
  <c r="BO275" i="1"/>
  <c r="BM275" i="1"/>
  <c r="Y275" i="1"/>
  <c r="X291" i="1"/>
  <c r="BO287" i="1"/>
  <c r="BM287" i="1"/>
  <c r="Y287" i="1"/>
  <c r="X290" i="1"/>
  <c r="BO294" i="1"/>
  <c r="BM294" i="1"/>
  <c r="Y294" i="1"/>
  <c r="Y296" i="1" s="1"/>
  <c r="X296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F9" i="1"/>
  <c r="J9" i="1"/>
  <c r="X55" i="1"/>
  <c r="X88" i="1"/>
  <c r="X167" i="1"/>
  <c r="BO177" i="1"/>
  <c r="X553" i="1" s="1"/>
  <c r="BM177" i="1"/>
  <c r="X552" i="1" s="1"/>
  <c r="Y177" i="1"/>
  <c r="BO181" i="1"/>
  <c r="BM181" i="1"/>
  <c r="Y181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Y228" i="1" s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Y268" i="1" s="1"/>
  <c r="BO273" i="1"/>
  <c r="BM273" i="1"/>
  <c r="Y273" i="1"/>
  <c r="BO277" i="1"/>
  <c r="BM277" i="1"/>
  <c r="Y277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X350" i="1"/>
  <c r="BO359" i="1"/>
  <c r="BM359" i="1"/>
  <c r="Y359" i="1"/>
  <c r="Y360" i="1" s="1"/>
  <c r="X361" i="1"/>
  <c r="X366" i="1"/>
  <c r="BO363" i="1"/>
  <c r="BM363" i="1"/>
  <c r="Y363" i="1"/>
  <c r="X367" i="1"/>
  <c r="BO371" i="1"/>
  <c r="BM371" i="1"/>
  <c r="Y371" i="1"/>
  <c r="BO385" i="1"/>
  <c r="BM385" i="1"/>
  <c r="Y385" i="1"/>
  <c r="Y386" i="1" s="1"/>
  <c r="S561" i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X417" i="1"/>
  <c r="K561" i="1"/>
  <c r="X240" i="1"/>
  <c r="X250" i="1"/>
  <c r="BO282" i="1"/>
  <c r="BM282" i="1"/>
  <c r="Y282" i="1"/>
  <c r="Y284" i="1" s="1"/>
  <c r="BO288" i="1"/>
  <c r="BM288" i="1"/>
  <c r="Y288" i="1"/>
  <c r="X297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Y317" i="1" s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5" i="1"/>
  <c r="BO352" i="1"/>
  <c r="BM352" i="1"/>
  <c r="Y352" i="1"/>
  <c r="Y354" i="1" s="1"/>
  <c r="BO365" i="1"/>
  <c r="BM365" i="1"/>
  <c r="Y365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Y379" i="1" s="1"/>
  <c r="X386" i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Y423" i="1"/>
  <c r="BO421" i="1"/>
  <c r="BM421" i="1"/>
  <c r="Y421" i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X554" i="1" l="1"/>
  <c r="Y549" i="1"/>
  <c r="Y536" i="1"/>
  <c r="Y497" i="1"/>
  <c r="Y483" i="1"/>
  <c r="Y374" i="1"/>
  <c r="Y412" i="1"/>
  <c r="Y349" i="1"/>
  <c r="Y439" i="1"/>
  <c r="Y278" i="1"/>
  <c r="Y240" i="1"/>
  <c r="Y183" i="1"/>
  <c r="X555" i="1"/>
  <c r="Y521" i="1"/>
  <c r="Y366" i="1"/>
  <c r="Y338" i="1"/>
  <c r="Y262" i="1"/>
  <c r="Y290" i="1"/>
  <c r="Y223" i="1"/>
  <c r="Y36" i="1"/>
  <c r="Y556" i="1" s="1"/>
  <c r="W554" i="1"/>
</calcChain>
</file>

<file path=xl/sharedStrings.xml><?xml version="1.0" encoding="utf-8"?>
<sst xmlns="http://schemas.openxmlformats.org/spreadsheetml/2006/main" count="2440" uniqueCount="822">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</sst>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37" zoomScaleNormal="100" zoomScaleSheetLayoutView="100" workbookViewId="0">
      <selection activeCell="Z560" sqref="Z560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07" t="s">
        <v>0</v>
      </c>
      <c r="E1" s="508"/>
      <c r="F1" s="508"/>
      <c r="G1" s="12" t="s">
        <v>1</v>
      </c>
      <c r="H1" s="507" t="s">
        <v>2</v>
      </c>
      <c r="I1" s="508"/>
      <c r="J1" s="508"/>
      <c r="K1" s="508"/>
      <c r="L1" s="508"/>
      <c r="M1" s="508"/>
      <c r="N1" s="508"/>
      <c r="O1" s="508"/>
      <c r="P1" s="508"/>
      <c r="Q1" s="769" t="s">
        <v>3</v>
      </c>
      <c r="R1" s="508"/>
      <c r="S1" s="5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40" t="s">
        <v>8</v>
      </c>
      <c r="B5" s="526"/>
      <c r="C5" s="527"/>
      <c r="D5" s="426"/>
      <c r="E5" s="428"/>
      <c r="F5" s="732" t="s">
        <v>9</v>
      </c>
      <c r="G5" s="527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56"/>
      <c r="S5" s="636" t="s">
        <v>11</v>
      </c>
      <c r="T5" s="441"/>
      <c r="U5" s="638" t="s">
        <v>12</v>
      </c>
      <c r="V5" s="556"/>
      <c r="AA5" s="51"/>
      <c r="AB5" s="51"/>
      <c r="AC5" s="51"/>
    </row>
    <row r="6" spans="1:30" s="378" customFormat="1" ht="24" customHeight="1" x14ac:dyDescent="0.2">
      <c r="A6" s="540" t="s">
        <v>13</v>
      </c>
      <c r="B6" s="526"/>
      <c r="C6" s="527"/>
      <c r="D6" s="701" t="s">
        <v>14</v>
      </c>
      <c r="E6" s="702"/>
      <c r="F6" s="702"/>
      <c r="G6" s="702"/>
      <c r="H6" s="702"/>
      <c r="I6" s="702"/>
      <c r="J6" s="702"/>
      <c r="K6" s="702"/>
      <c r="L6" s="556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Суббота</v>
      </c>
      <c r="Q6" s="387"/>
      <c r="S6" s="440" t="s">
        <v>16</v>
      </c>
      <c r="T6" s="441"/>
      <c r="U6" s="694" t="s">
        <v>17</v>
      </c>
      <c r="V6" s="46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90"/>
      <c r="M7" s="60"/>
      <c r="O7" s="24"/>
      <c r="P7" s="42"/>
      <c r="Q7" s="42"/>
      <c r="S7" s="389"/>
      <c r="T7" s="441"/>
      <c r="U7" s="695"/>
      <c r="V7" s="696"/>
      <c r="AA7" s="51"/>
      <c r="AB7" s="51"/>
      <c r="AC7" s="51"/>
    </row>
    <row r="8" spans="1:30" s="378" customFormat="1" ht="25.5" customHeight="1" x14ac:dyDescent="0.2">
      <c r="A8" s="770" t="s">
        <v>18</v>
      </c>
      <c r="B8" s="407"/>
      <c r="C8" s="40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9">
        <v>0.41666666666666669</v>
      </c>
      <c r="Q8" s="590"/>
      <c r="S8" s="389"/>
      <c r="T8" s="441"/>
      <c r="U8" s="695"/>
      <c r="V8" s="696"/>
      <c r="AA8" s="51"/>
      <c r="AB8" s="51"/>
      <c r="AC8" s="51"/>
    </row>
    <row r="9" spans="1:30" s="378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62"/>
      <c r="E9" s="404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46"/>
      <c r="Q9" s="547"/>
      <c r="S9" s="389"/>
      <c r="T9" s="441"/>
      <c r="U9" s="697"/>
      <c r="V9" s="698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62"/>
      <c r="E10" s="404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79" t="str">
        <f>IFERROR(VLOOKUP($D$10,Proxy,2,FALSE),"")</f>
        <v/>
      </c>
      <c r="I10" s="389"/>
      <c r="J10" s="389"/>
      <c r="K10" s="389"/>
      <c r="L10" s="389"/>
      <c r="M10" s="377"/>
      <c r="O10" s="26" t="s">
        <v>21</v>
      </c>
      <c r="P10" s="645"/>
      <c r="Q10" s="646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5"/>
      <c r="Q11" s="556"/>
      <c r="T11" s="24" t="s">
        <v>26</v>
      </c>
      <c r="U11" s="633" t="s">
        <v>27</v>
      </c>
      <c r="V11" s="54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9" t="s">
        <v>28</v>
      </c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7"/>
      <c r="M12" s="62"/>
      <c r="O12" s="24" t="s">
        <v>29</v>
      </c>
      <c r="P12" s="589"/>
      <c r="Q12" s="590"/>
      <c r="R12" s="23"/>
      <c r="T12" s="24"/>
      <c r="U12" s="508"/>
      <c r="V12" s="389"/>
      <c r="AA12" s="51"/>
      <c r="AB12" s="51"/>
      <c r="AC12" s="51"/>
    </row>
    <row r="13" spans="1:30" s="378" customFormat="1" ht="23.25" customHeight="1" x14ac:dyDescent="0.2">
      <c r="A13" s="729" t="s">
        <v>30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7"/>
      <c r="M13" s="62"/>
      <c r="N13" s="26"/>
      <c r="O13" s="26" t="s">
        <v>31</v>
      </c>
      <c r="P13" s="633"/>
      <c r="Q13" s="54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9" t="s">
        <v>32</v>
      </c>
      <c r="B14" s="526"/>
      <c r="C14" s="526"/>
      <c r="D14" s="526"/>
      <c r="E14" s="526"/>
      <c r="F14" s="526"/>
      <c r="G14" s="526"/>
      <c r="H14" s="526"/>
      <c r="I14" s="526"/>
      <c r="J14" s="526"/>
      <c r="K14" s="526"/>
      <c r="L14" s="527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7"/>
      <c r="M15" s="63"/>
      <c r="O15" s="536" t="s">
        <v>34</v>
      </c>
      <c r="P15" s="508"/>
      <c r="Q15" s="508"/>
      <c r="R15" s="508"/>
      <c r="S15" s="5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7"/>
      <c r="P16" s="537"/>
      <c r="Q16" s="537"/>
      <c r="R16" s="537"/>
      <c r="S16" s="5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61" t="s">
        <v>37</v>
      </c>
      <c r="D17" s="435" t="s">
        <v>38</v>
      </c>
      <c r="E17" s="46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66"/>
      <c r="Q17" s="466"/>
      <c r="R17" s="466"/>
      <c r="S17" s="467"/>
      <c r="T17" s="758" t="s">
        <v>49</v>
      </c>
      <c r="U17" s="527"/>
      <c r="V17" s="435" t="s">
        <v>50</v>
      </c>
      <c r="W17" s="435" t="s">
        <v>51</v>
      </c>
      <c r="X17" s="783" t="s">
        <v>52</v>
      </c>
      <c r="Y17" s="435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6"/>
      <c r="BB17" s="756" t="s">
        <v>57</v>
      </c>
    </row>
    <row r="18" spans="1:67" ht="14.25" customHeight="1" x14ac:dyDescent="0.2">
      <c r="A18" s="436"/>
      <c r="B18" s="436"/>
      <c r="C18" s="436"/>
      <c r="D18" s="468"/>
      <c r="E18" s="470"/>
      <c r="F18" s="436"/>
      <c r="G18" s="436"/>
      <c r="H18" s="436"/>
      <c r="I18" s="436"/>
      <c r="J18" s="436"/>
      <c r="K18" s="436"/>
      <c r="L18" s="436"/>
      <c r="M18" s="436"/>
      <c r="N18" s="436"/>
      <c r="O18" s="468"/>
      <c r="P18" s="469"/>
      <c r="Q18" s="469"/>
      <c r="R18" s="469"/>
      <c r="S18" s="470"/>
      <c r="T18" s="379" t="s">
        <v>58</v>
      </c>
      <c r="U18" s="379" t="s">
        <v>59</v>
      </c>
      <c r="V18" s="436"/>
      <c r="W18" s="436"/>
      <c r="X18" s="784"/>
      <c r="Y18" s="436"/>
      <c r="Z18" s="661"/>
      <c r="AA18" s="661"/>
      <c r="AB18" s="483"/>
      <c r="AC18" s="484"/>
      <c r="AD18" s="485"/>
      <c r="AE18" s="497"/>
      <c r="BB18" s="389"/>
    </row>
    <row r="19" spans="1:67" ht="27.75" customHeight="1" x14ac:dyDescent="0.2">
      <c r="A19" s="396" t="s">
        <v>60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48"/>
      <c r="AA19" s="48"/>
    </row>
    <row r="20" spans="1:67" ht="16.5" customHeight="1" x14ac:dyDescent="0.25">
      <c r="A20" s="452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6"/>
      <c r="AA20" s="376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4"/>
      <c r="O24" s="406" t="s">
        <v>70</v>
      </c>
      <c r="P24" s="407"/>
      <c r="Q24" s="407"/>
      <c r="R24" s="407"/>
      <c r="S24" s="407"/>
      <c r="T24" s="407"/>
      <c r="U24" s="40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4"/>
      <c r="O25" s="406" t="s">
        <v>70</v>
      </c>
      <c r="P25" s="407"/>
      <c r="Q25" s="407"/>
      <c r="R25" s="407"/>
      <c r="S25" s="407"/>
      <c r="T25" s="407"/>
      <c r="U25" s="40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5" t="s">
        <v>82</v>
      </c>
      <c r="P31" s="391"/>
      <c r="Q31" s="391"/>
      <c r="R31" s="391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1" t="s">
        <v>85</v>
      </c>
      <c r="P32" s="391"/>
      <c r="Q32" s="391"/>
      <c r="R32" s="391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6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4"/>
      <c r="O36" s="406" t="s">
        <v>70</v>
      </c>
      <c r="P36" s="407"/>
      <c r="Q36" s="407"/>
      <c r="R36" s="407"/>
      <c r="S36" s="407"/>
      <c r="T36" s="407"/>
      <c r="U36" s="40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4"/>
      <c r="O37" s="406" t="s">
        <v>70</v>
      </c>
      <c r="P37" s="407"/>
      <c r="Q37" s="407"/>
      <c r="R37" s="407"/>
      <c r="S37" s="407"/>
      <c r="T37" s="407"/>
      <c r="U37" s="40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5"/>
      <c r="AA38" s="375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3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4"/>
      <c r="O40" s="406" t="s">
        <v>70</v>
      </c>
      <c r="P40" s="407"/>
      <c r="Q40" s="407"/>
      <c r="R40" s="407"/>
      <c r="S40" s="407"/>
      <c r="T40" s="407"/>
      <c r="U40" s="40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4"/>
      <c r="O41" s="406" t="s">
        <v>70</v>
      </c>
      <c r="P41" s="407"/>
      <c r="Q41" s="407"/>
      <c r="R41" s="407"/>
      <c r="S41" s="407"/>
      <c r="T41" s="407"/>
      <c r="U41" s="40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5"/>
      <c r="AA42" s="375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4"/>
      <c r="O44" s="406" t="s">
        <v>70</v>
      </c>
      <c r="P44" s="407"/>
      <c r="Q44" s="407"/>
      <c r="R44" s="407"/>
      <c r="S44" s="407"/>
      <c r="T44" s="407"/>
      <c r="U44" s="40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4"/>
      <c r="O45" s="406" t="s">
        <v>70</v>
      </c>
      <c r="P45" s="407"/>
      <c r="Q45" s="407"/>
      <c r="R45" s="407"/>
      <c r="S45" s="407"/>
      <c r="T45" s="407"/>
      <c r="U45" s="40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5"/>
      <c r="AA46" s="375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4"/>
      <c r="O48" s="406" t="s">
        <v>70</v>
      </c>
      <c r="P48" s="407"/>
      <c r="Q48" s="407"/>
      <c r="R48" s="407"/>
      <c r="S48" s="407"/>
      <c r="T48" s="407"/>
      <c r="U48" s="40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4"/>
      <c r="O49" s="406" t="s">
        <v>70</v>
      </c>
      <c r="P49" s="407"/>
      <c r="Q49" s="407"/>
      <c r="R49" s="407"/>
      <c r="S49" s="407"/>
      <c r="T49" s="407"/>
      <c r="U49" s="40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396" t="s">
        <v>103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48"/>
      <c r="AA50" s="48"/>
    </row>
    <row r="51" spans="1:67" ht="16.5" customHeight="1" x14ac:dyDescent="0.25">
      <c r="A51" s="452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6"/>
      <c r="AA51" s="376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6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7"/>
      <c r="T53" s="34"/>
      <c r="U53" s="34"/>
      <c r="V53" s="35" t="s">
        <v>66</v>
      </c>
      <c r="W53" s="382">
        <v>0</v>
      </c>
      <c r="X53" s="38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6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7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4"/>
      <c r="O55" s="406" t="s">
        <v>70</v>
      </c>
      <c r="P55" s="407"/>
      <c r="Q55" s="407"/>
      <c r="R55" s="407"/>
      <c r="S55" s="407"/>
      <c r="T55" s="407"/>
      <c r="U55" s="408"/>
      <c r="V55" s="37" t="s">
        <v>71</v>
      </c>
      <c r="W55" s="384">
        <f>IFERROR(W53/H53,"0")+IFERROR(W54/H54,"0")</f>
        <v>0</v>
      </c>
      <c r="X55" s="384">
        <f>IFERROR(X53/H53,"0")+IFERROR(X54/H54,"0")</f>
        <v>0</v>
      </c>
      <c r="Y55" s="384">
        <f>IFERROR(IF(Y53="",0,Y53),"0")+IFERROR(IF(Y54="",0,Y54),"0")</f>
        <v>0</v>
      </c>
      <c r="Z55" s="385"/>
      <c r="AA55" s="385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4"/>
      <c r="O56" s="406" t="s">
        <v>70</v>
      </c>
      <c r="P56" s="407"/>
      <c r="Q56" s="407"/>
      <c r="R56" s="407"/>
      <c r="S56" s="407"/>
      <c r="T56" s="407"/>
      <c r="U56" s="408"/>
      <c r="V56" s="37" t="s">
        <v>66</v>
      </c>
      <c r="W56" s="384">
        <f>IFERROR(SUM(W53:W54),"0")</f>
        <v>0</v>
      </c>
      <c r="X56" s="384">
        <f>IFERROR(SUM(X53:X54),"0")</f>
        <v>0</v>
      </c>
      <c r="Y56" s="37"/>
      <c r="Z56" s="385"/>
      <c r="AA56" s="385"/>
    </row>
    <row r="57" spans="1:67" ht="16.5" customHeight="1" x14ac:dyDescent="0.25">
      <c r="A57" s="452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6"/>
      <c r="AA57" s="376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6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7"/>
      <c r="T59" s="34"/>
      <c r="U59" s="34"/>
      <c r="V59" s="35" t="s">
        <v>66</v>
      </c>
      <c r="W59" s="382">
        <v>1500</v>
      </c>
      <c r="X59" s="383">
        <f>IFERROR(IF(W59="",0,CEILING((W59/$H59),1)*$H59),"")</f>
        <v>1501.2</v>
      </c>
      <c r="Y59" s="36">
        <f>IFERROR(IF(X59=0,"",ROUNDUP(X59/H59,0)*0.02175),"")</f>
        <v>3.02325</v>
      </c>
      <c r="Z59" s="56"/>
      <c r="AA59" s="57"/>
      <c r="AE59" s="64"/>
      <c r="BB59" s="81" t="s">
        <v>1</v>
      </c>
      <c r="BL59" s="64">
        <f>IFERROR(W59*I59/H59,"0")</f>
        <v>1566.6666666666665</v>
      </c>
      <c r="BM59" s="64">
        <f>IFERROR(X59*I59/H59,"0")</f>
        <v>1567.9199999999998</v>
      </c>
      <c r="BN59" s="64">
        <f>IFERROR(1/J59*(W59/H59),"0")</f>
        <v>2.4801587301587298</v>
      </c>
      <c r="BO59" s="64">
        <f>IFERROR(1/J59*(X59/H59),"0")</f>
        <v>2.4821428571428572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6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6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7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6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0" t="s">
        <v>122</v>
      </c>
      <c r="P62" s="391"/>
      <c r="Q62" s="391"/>
      <c r="R62" s="391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4"/>
      <c r="O63" s="406" t="s">
        <v>70</v>
      </c>
      <c r="P63" s="407"/>
      <c r="Q63" s="407"/>
      <c r="R63" s="407"/>
      <c r="S63" s="407"/>
      <c r="T63" s="407"/>
      <c r="U63" s="408"/>
      <c r="V63" s="37" t="s">
        <v>71</v>
      </c>
      <c r="W63" s="384">
        <f>IFERROR(W59/H59,"0")+IFERROR(W60/H60,"0")+IFERROR(W61/H61,"0")+IFERROR(W62/H62,"0")</f>
        <v>138.88888888888889</v>
      </c>
      <c r="X63" s="384">
        <f>IFERROR(X59/H59,"0")+IFERROR(X60/H60,"0")+IFERROR(X61/H61,"0")+IFERROR(X62/H62,"0")</f>
        <v>139</v>
      </c>
      <c r="Y63" s="384">
        <f>IFERROR(IF(Y59="",0,Y59),"0")+IFERROR(IF(Y60="",0,Y60),"0")+IFERROR(IF(Y61="",0,Y61),"0")+IFERROR(IF(Y62="",0,Y62),"0")</f>
        <v>3.02325</v>
      </c>
      <c r="Z63" s="385"/>
      <c r="AA63" s="385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4"/>
      <c r="O64" s="406" t="s">
        <v>70</v>
      </c>
      <c r="P64" s="407"/>
      <c r="Q64" s="407"/>
      <c r="R64" s="407"/>
      <c r="S64" s="407"/>
      <c r="T64" s="407"/>
      <c r="U64" s="408"/>
      <c r="V64" s="37" t="s">
        <v>66</v>
      </c>
      <c r="W64" s="384">
        <f>IFERROR(SUM(W59:W62),"0")</f>
        <v>1500</v>
      </c>
      <c r="X64" s="384">
        <f>IFERROR(SUM(X59:X62),"0")</f>
        <v>1501.2</v>
      </c>
      <c r="Y64" s="37"/>
      <c r="Z64" s="385"/>
      <c r="AA64" s="385"/>
    </row>
    <row r="65" spans="1:67" ht="16.5" customHeight="1" x14ac:dyDescent="0.25">
      <c r="A65" s="452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6"/>
      <c r="AA65" s="376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5"/>
      <c r="AA66" s="375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6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7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6">
        <v>4607091385670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7"/>
      <c r="T68" s="34"/>
      <c r="U68" s="34"/>
      <c r="V68" s="35" t="s">
        <v>66</v>
      </c>
      <c r="W68" s="382">
        <v>1000</v>
      </c>
      <c r="X68" s="383">
        <f t="shared" si="6"/>
        <v>1004.4000000000001</v>
      </c>
      <c r="Y68" s="36">
        <f t="shared" si="7"/>
        <v>2.0227499999999998</v>
      </c>
      <c r="Z68" s="56"/>
      <c r="AA68" s="57"/>
      <c r="AE68" s="64"/>
      <c r="BB68" s="86" t="s">
        <v>1</v>
      </c>
      <c r="BL68" s="64">
        <f t="shared" si="8"/>
        <v>1044.4444444444443</v>
      </c>
      <c r="BM68" s="64">
        <f t="shared" si="9"/>
        <v>1049.04</v>
      </c>
      <c r="BN68" s="64">
        <f t="shared" si="10"/>
        <v>1.653439153439153</v>
      </c>
      <c r="BO68" s="64">
        <f t="shared" si="11"/>
        <v>1.6607142857142856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6">
        <v>4607091385670</v>
      </c>
      <c r="E69" s="387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7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6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6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7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6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6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7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6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7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6">
        <v>4607091385687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7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6">
        <v>4680115882539</v>
      </c>
      <c r="E76" s="387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7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6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7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6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6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6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6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87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6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87"/>
      <c r="T82" s="34"/>
      <c r="U82" s="34"/>
      <c r="V82" s="35" t="s">
        <v>66</v>
      </c>
      <c r="W82" s="382">
        <v>0</v>
      </c>
      <c r="X82" s="38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6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6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6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87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6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87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6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3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4"/>
      <c r="O88" s="406" t="s">
        <v>70</v>
      </c>
      <c r="P88" s="407"/>
      <c r="Q88" s="407"/>
      <c r="R88" s="407"/>
      <c r="S88" s="407"/>
      <c r="T88" s="407"/>
      <c r="U88" s="40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92.592592592592581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93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2.0227499999999998</v>
      </c>
      <c r="Z88" s="385"/>
      <c r="AA88" s="385"/>
    </row>
    <row r="89" spans="1:67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94"/>
      <c r="O89" s="406" t="s">
        <v>70</v>
      </c>
      <c r="P89" s="407"/>
      <c r="Q89" s="407"/>
      <c r="R89" s="407"/>
      <c r="S89" s="407"/>
      <c r="T89" s="407"/>
      <c r="U89" s="408"/>
      <c r="V89" s="37" t="s">
        <v>66</v>
      </c>
      <c r="W89" s="384">
        <f>IFERROR(SUM(W67:W87),"0")</f>
        <v>1000</v>
      </c>
      <c r="X89" s="384">
        <f>IFERROR(SUM(X67:X87),"0")</f>
        <v>1004.4000000000001</v>
      </c>
      <c r="Y89" s="37"/>
      <c r="Z89" s="385"/>
      <c r="AA89" s="385"/>
    </row>
    <row r="90" spans="1:67" ht="14.25" customHeight="1" x14ac:dyDescent="0.25">
      <c r="A90" s="388" t="s">
        <v>105</v>
      </c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75"/>
      <c r="AA90" s="375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6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6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87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6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3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4"/>
      <c r="O94" s="406" t="s">
        <v>70</v>
      </c>
      <c r="P94" s="407"/>
      <c r="Q94" s="407"/>
      <c r="R94" s="407"/>
      <c r="S94" s="407"/>
      <c r="T94" s="407"/>
      <c r="U94" s="40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389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94"/>
      <c r="O95" s="406" t="s">
        <v>70</v>
      </c>
      <c r="P95" s="407"/>
      <c r="Q95" s="407"/>
      <c r="R95" s="407"/>
      <c r="S95" s="407"/>
      <c r="T95" s="407"/>
      <c r="U95" s="40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388" t="s">
        <v>61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75"/>
      <c r="AA96" s="375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6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87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6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6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87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6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6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6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6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87"/>
      <c r="T103" s="34"/>
      <c r="U103" s="34"/>
      <c r="V103" s="35" t="s">
        <v>66</v>
      </c>
      <c r="W103" s="382">
        <v>0</v>
      </c>
      <c r="X103" s="38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3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4"/>
      <c r="O104" s="406" t="s">
        <v>70</v>
      </c>
      <c r="P104" s="407"/>
      <c r="Q104" s="407"/>
      <c r="R104" s="407"/>
      <c r="S104" s="407"/>
      <c r="T104" s="407"/>
      <c r="U104" s="408"/>
      <c r="V104" s="37" t="s">
        <v>71</v>
      </c>
      <c r="W104" s="384">
        <f>IFERROR(W97/H97,"0")+IFERROR(W98/H98,"0")+IFERROR(W99/H99,"0")+IFERROR(W100/H100,"0")+IFERROR(W101/H101,"0")+IFERROR(W102/H102,"0")+IFERROR(W103/H103,"0")</f>
        <v>0</v>
      </c>
      <c r="X104" s="384">
        <f>IFERROR(X97/H97,"0")+IFERROR(X98/H98,"0")+IFERROR(X99/H99,"0")+IFERROR(X100/H100,"0")+IFERROR(X101/H101,"0")+IFERROR(X102/H102,"0")+IFERROR(X103/H103,"0")</f>
        <v>0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5"/>
      <c r="AA104" s="385"/>
    </row>
    <row r="105" spans="1:67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94"/>
      <c r="O105" s="406" t="s">
        <v>70</v>
      </c>
      <c r="P105" s="407"/>
      <c r="Q105" s="407"/>
      <c r="R105" s="407"/>
      <c r="S105" s="407"/>
      <c r="T105" s="407"/>
      <c r="U105" s="408"/>
      <c r="V105" s="37" t="s">
        <v>66</v>
      </c>
      <c r="W105" s="384">
        <f>IFERROR(SUM(W97:W103),"0")</f>
        <v>0</v>
      </c>
      <c r="X105" s="384">
        <f>IFERROR(SUM(X97:X103),"0")</f>
        <v>0</v>
      </c>
      <c r="Y105" s="37"/>
      <c r="Z105" s="385"/>
      <c r="AA105" s="385"/>
    </row>
    <row r="106" spans="1:67" ht="14.25" customHeight="1" x14ac:dyDescent="0.25">
      <c r="A106" s="388" t="s">
        <v>72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375"/>
      <c r="AA106" s="375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6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6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87"/>
      <c r="T108" s="34"/>
      <c r="U108" s="34"/>
      <c r="V108" s="35" t="s">
        <v>66</v>
      </c>
      <c r="W108" s="382">
        <v>0</v>
      </c>
      <c r="X108" s="38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6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87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6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87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6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6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87"/>
      <c r="T112" s="34"/>
      <c r="U112" s="34"/>
      <c r="V112" s="35" t="s">
        <v>66</v>
      </c>
      <c r="W112" s="382">
        <v>0</v>
      </c>
      <c r="X112" s="38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6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87"/>
      <c r="T113" s="34"/>
      <c r="U113" s="34"/>
      <c r="V113" s="35" t="s">
        <v>66</v>
      </c>
      <c r="W113" s="382">
        <v>0</v>
      </c>
      <c r="X113" s="38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6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86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6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80" t="s">
        <v>201</v>
      </c>
      <c r="P116" s="391"/>
      <c r="Q116" s="391"/>
      <c r="R116" s="391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6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6" t="s">
        <v>204</v>
      </c>
      <c r="P117" s="391"/>
      <c r="Q117" s="391"/>
      <c r="R117" s="391"/>
      <c r="S117" s="387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6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87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6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6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5" t="s">
        <v>211</v>
      </c>
      <c r="P120" s="391"/>
      <c r="Q120" s="391"/>
      <c r="R120" s="391"/>
      <c r="S120" s="387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6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70" t="s">
        <v>214</v>
      </c>
      <c r="P121" s="391"/>
      <c r="Q121" s="391"/>
      <c r="R121" s="391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3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4"/>
      <c r="O122" s="406" t="s">
        <v>70</v>
      </c>
      <c r="P122" s="407"/>
      <c r="Q122" s="407"/>
      <c r="R122" s="407"/>
      <c r="S122" s="407"/>
      <c r="T122" s="407"/>
      <c r="U122" s="40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5"/>
      <c r="AA122" s="385"/>
    </row>
    <row r="123" spans="1:67" x14ac:dyDescent="0.2">
      <c r="A123" s="389"/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94"/>
      <c r="O123" s="406" t="s">
        <v>70</v>
      </c>
      <c r="P123" s="407"/>
      <c r="Q123" s="407"/>
      <c r="R123" s="407"/>
      <c r="S123" s="407"/>
      <c r="T123" s="407"/>
      <c r="U123" s="408"/>
      <c r="V123" s="37" t="s">
        <v>66</v>
      </c>
      <c r="W123" s="384">
        <f>IFERROR(SUM(W107:W121),"0")</f>
        <v>0</v>
      </c>
      <c r="X123" s="384">
        <f>IFERROR(SUM(X107:X121),"0")</f>
        <v>0</v>
      </c>
      <c r="Y123" s="37"/>
      <c r="Z123" s="385"/>
      <c r="AA123" s="385"/>
    </row>
    <row r="124" spans="1:67" ht="14.25" customHeight="1" x14ac:dyDescent="0.25">
      <c r="A124" s="388" t="s">
        <v>215</v>
      </c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6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7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6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6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6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87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6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3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4"/>
      <c r="O130" s="406" t="s">
        <v>70</v>
      </c>
      <c r="P130" s="407"/>
      <c r="Q130" s="407"/>
      <c r="R130" s="407"/>
      <c r="S130" s="407"/>
      <c r="T130" s="407"/>
      <c r="U130" s="40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4"/>
      <c r="O131" s="406" t="s">
        <v>70</v>
      </c>
      <c r="P131" s="407"/>
      <c r="Q131" s="407"/>
      <c r="R131" s="407"/>
      <c r="S131" s="407"/>
      <c r="T131" s="407"/>
      <c r="U131" s="40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customHeight="1" x14ac:dyDescent="0.25">
      <c r="A132" s="452" t="s">
        <v>225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14.25" customHeight="1" x14ac:dyDescent="0.25">
      <c r="A133" s="388" t="s">
        <v>72</v>
      </c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75"/>
      <c r="AA133" s="375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86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86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87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6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6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87"/>
      <c r="T137" s="34"/>
      <c r="U137" s="34"/>
      <c r="V137" s="35" t="s">
        <v>66</v>
      </c>
      <c r="W137" s="382">
        <v>0</v>
      </c>
      <c r="X137" s="38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86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87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3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4"/>
      <c r="O139" s="406" t="s">
        <v>70</v>
      </c>
      <c r="P139" s="407"/>
      <c r="Q139" s="407"/>
      <c r="R139" s="407"/>
      <c r="S139" s="407"/>
      <c r="T139" s="407"/>
      <c r="U139" s="408"/>
      <c r="V139" s="37" t="s">
        <v>71</v>
      </c>
      <c r="W139" s="384">
        <f>IFERROR(W134/H134,"0")+IFERROR(W135/H135,"0")+IFERROR(W136/H136,"0")+IFERROR(W137/H137,"0")+IFERROR(W138/H138,"0")</f>
        <v>0</v>
      </c>
      <c r="X139" s="384">
        <f>IFERROR(X134/H134,"0")+IFERROR(X135/H135,"0")+IFERROR(X136/H136,"0")+IFERROR(X137/H137,"0")+IFERROR(X138/H138,"0")</f>
        <v>0</v>
      </c>
      <c r="Y139" s="384">
        <f>IFERROR(IF(Y134="",0,Y134),"0")+IFERROR(IF(Y135="",0,Y135),"0")+IFERROR(IF(Y136="",0,Y136),"0")+IFERROR(IF(Y137="",0,Y137),"0")+IFERROR(IF(Y138="",0,Y138),"0")</f>
        <v>0</v>
      </c>
      <c r="Z139" s="385"/>
      <c r="AA139" s="38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4"/>
      <c r="O140" s="406" t="s">
        <v>70</v>
      </c>
      <c r="P140" s="407"/>
      <c r="Q140" s="407"/>
      <c r="R140" s="407"/>
      <c r="S140" s="407"/>
      <c r="T140" s="407"/>
      <c r="U140" s="408"/>
      <c r="V140" s="37" t="s">
        <v>66</v>
      </c>
      <c r="W140" s="384">
        <f>IFERROR(SUM(W134:W138),"0")</f>
        <v>0</v>
      </c>
      <c r="X140" s="384">
        <f>IFERROR(SUM(X134:X138),"0")</f>
        <v>0</v>
      </c>
      <c r="Y140" s="37"/>
      <c r="Z140" s="385"/>
      <c r="AA140" s="385"/>
    </row>
    <row r="141" spans="1:67" ht="27.75" customHeight="1" x14ac:dyDescent="0.2">
      <c r="A141" s="396" t="s">
        <v>235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48"/>
      <c r="AA141" s="48"/>
    </row>
    <row r="142" spans="1:67" ht="16.5" customHeight="1" x14ac:dyDescent="0.25">
      <c r="A142" s="452" t="s">
        <v>236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14.25" customHeight="1" x14ac:dyDescent="0.25">
      <c r="A143" s="388" t="s">
        <v>113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75"/>
      <c r="AA143" s="375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6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6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4" t="s">
        <v>241</v>
      </c>
      <c r="P145" s="391"/>
      <c r="Q145" s="391"/>
      <c r="R145" s="391"/>
      <c r="S145" s="387"/>
      <c r="T145" s="34"/>
      <c r="U145" s="34"/>
      <c r="V145" s="35" t="s">
        <v>66</v>
      </c>
      <c r="W145" s="382">
        <v>100</v>
      </c>
      <c r="X145" s="383">
        <f>IFERROR(IF(W145="",0,CEILING((W145/$H145),1)*$H145),"")</f>
        <v>108</v>
      </c>
      <c r="Y145" s="36">
        <f>IFERROR(IF(X145=0,"",ROUNDUP(X145/H145,0)*0.02175),"")</f>
        <v>0.26100000000000001</v>
      </c>
      <c r="Z145" s="56"/>
      <c r="AA145" s="57"/>
      <c r="AE145" s="64"/>
      <c r="BB145" s="142" t="s">
        <v>1</v>
      </c>
      <c r="BL145" s="64">
        <f>IFERROR(W145*I145/H145,"0")</f>
        <v>105.33333333333333</v>
      </c>
      <c r="BM145" s="64">
        <f>IFERROR(X145*I145/H145,"0")</f>
        <v>113.76</v>
      </c>
      <c r="BN145" s="64">
        <f>IFERROR(1/J145*(W145/H145),"0")</f>
        <v>0.1984126984126984</v>
      </c>
      <c r="BO145" s="64">
        <f>IFERROR(1/J145*(X145/H145),"0")</f>
        <v>0.21428571428571427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6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5" t="s">
        <v>244</v>
      </c>
      <c r="P146" s="391"/>
      <c r="Q146" s="391"/>
      <c r="R146" s="391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6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0" t="s">
        <v>247</v>
      </c>
      <c r="P147" s="391"/>
      <c r="Q147" s="391"/>
      <c r="R147" s="391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86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3" t="s">
        <v>250</v>
      </c>
      <c r="P148" s="391"/>
      <c r="Q148" s="391"/>
      <c r="R148" s="391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393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4"/>
      <c r="O149" s="406" t="s">
        <v>70</v>
      </c>
      <c r="P149" s="407"/>
      <c r="Q149" s="407"/>
      <c r="R149" s="407"/>
      <c r="S149" s="407"/>
      <c r="T149" s="407"/>
      <c r="U149" s="408"/>
      <c r="V149" s="37" t="s">
        <v>71</v>
      </c>
      <c r="W149" s="384">
        <f>IFERROR(W144/H144,"0")+IFERROR(W145/H145,"0")+IFERROR(W146/H146,"0")+IFERROR(W147/H147,"0")+IFERROR(W148/H148,"0")</f>
        <v>11.111111111111111</v>
      </c>
      <c r="X149" s="384">
        <f>IFERROR(X144/H144,"0")+IFERROR(X145/H145,"0")+IFERROR(X146/H146,"0")+IFERROR(X147/H147,"0")+IFERROR(X148/H148,"0")</f>
        <v>12</v>
      </c>
      <c r="Y149" s="384">
        <f>IFERROR(IF(Y144="",0,Y144),"0")+IFERROR(IF(Y145="",0,Y145),"0")+IFERROR(IF(Y146="",0,Y146),"0")+IFERROR(IF(Y147="",0,Y147),"0")+IFERROR(IF(Y148="",0,Y148),"0")</f>
        <v>0.26100000000000001</v>
      </c>
      <c r="Z149" s="385"/>
      <c r="AA149" s="385"/>
    </row>
    <row r="150" spans="1:67" x14ac:dyDescent="0.2">
      <c r="A150" s="389"/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94"/>
      <c r="O150" s="406" t="s">
        <v>70</v>
      </c>
      <c r="P150" s="407"/>
      <c r="Q150" s="407"/>
      <c r="R150" s="407"/>
      <c r="S150" s="407"/>
      <c r="T150" s="407"/>
      <c r="U150" s="408"/>
      <c r="V150" s="37" t="s">
        <v>66</v>
      </c>
      <c r="W150" s="384">
        <f>IFERROR(SUM(W144:W148),"0")</f>
        <v>100</v>
      </c>
      <c r="X150" s="384">
        <f>IFERROR(SUM(X144:X148),"0")</f>
        <v>108</v>
      </c>
      <c r="Y150" s="37"/>
      <c r="Z150" s="385"/>
      <c r="AA150" s="385"/>
    </row>
    <row r="151" spans="1:67" ht="16.5" customHeight="1" x14ac:dyDescent="0.25">
      <c r="A151" s="452" t="s">
        <v>251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14.25" customHeight="1" x14ac:dyDescent="0.25">
      <c r="A152" s="388" t="s">
        <v>61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86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87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86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87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86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87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86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87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86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87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86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87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86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86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3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4"/>
      <c r="O161" s="406" t="s">
        <v>70</v>
      </c>
      <c r="P161" s="407"/>
      <c r="Q161" s="407"/>
      <c r="R161" s="407"/>
      <c r="S161" s="407"/>
      <c r="T161" s="407"/>
      <c r="U161" s="40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94"/>
      <c r="O162" s="406" t="s">
        <v>70</v>
      </c>
      <c r="P162" s="407"/>
      <c r="Q162" s="407"/>
      <c r="R162" s="407"/>
      <c r="S162" s="407"/>
      <c r="T162" s="407"/>
      <c r="U162" s="408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customHeight="1" x14ac:dyDescent="0.25">
      <c r="A163" s="452" t="s">
        <v>268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4.25" customHeight="1" x14ac:dyDescent="0.25">
      <c r="A164" s="388" t="s">
        <v>113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75"/>
      <c r="AA164" s="375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86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86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393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4"/>
      <c r="O167" s="406" t="s">
        <v>70</v>
      </c>
      <c r="P167" s="407"/>
      <c r="Q167" s="407"/>
      <c r="R167" s="407"/>
      <c r="S167" s="407"/>
      <c r="T167" s="407"/>
      <c r="U167" s="40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94"/>
      <c r="O168" s="406" t="s">
        <v>70</v>
      </c>
      <c r="P168" s="407"/>
      <c r="Q168" s="407"/>
      <c r="R168" s="407"/>
      <c r="S168" s="407"/>
      <c r="T168" s="407"/>
      <c r="U168" s="40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88" t="s">
        <v>105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75"/>
      <c r="AA169" s="375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86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86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393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4"/>
      <c r="O172" s="406" t="s">
        <v>70</v>
      </c>
      <c r="P172" s="407"/>
      <c r="Q172" s="407"/>
      <c r="R172" s="407"/>
      <c r="S172" s="407"/>
      <c r="T172" s="407"/>
      <c r="U172" s="40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94"/>
      <c r="O173" s="406" t="s">
        <v>70</v>
      </c>
      <c r="P173" s="407"/>
      <c r="Q173" s="407"/>
      <c r="R173" s="407"/>
      <c r="S173" s="407"/>
      <c r="T173" s="407"/>
      <c r="U173" s="40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88" t="s">
        <v>61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86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87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86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87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86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87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86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87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86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86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86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86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3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4"/>
      <c r="O183" s="406" t="s">
        <v>70</v>
      </c>
      <c r="P183" s="407"/>
      <c r="Q183" s="407"/>
      <c r="R183" s="407"/>
      <c r="S183" s="407"/>
      <c r="T183" s="407"/>
      <c r="U183" s="40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x14ac:dyDescent="0.2">
      <c r="A184" s="389"/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94"/>
      <c r="O184" s="406" t="s">
        <v>70</v>
      </c>
      <c r="P184" s="407"/>
      <c r="Q184" s="407"/>
      <c r="R184" s="407"/>
      <c r="S184" s="407"/>
      <c r="T184" s="407"/>
      <c r="U184" s="408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customHeight="1" x14ac:dyDescent="0.25">
      <c r="A185" s="388" t="s">
        <v>72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75"/>
      <c r="AA185" s="375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86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86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6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86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6" t="s">
        <v>299</v>
      </c>
      <c r="P188" s="391"/>
      <c r="Q188" s="391"/>
      <c r="R188" s="391"/>
      <c r="S188" s="387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86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86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5" t="s">
        <v>304</v>
      </c>
      <c r="P190" s="391"/>
      <c r="Q190" s="391"/>
      <c r="R190" s="391"/>
      <c r="S190" s="387"/>
      <c r="T190" s="34"/>
      <c r="U190" s="34"/>
      <c r="V190" s="35" t="s">
        <v>66</v>
      </c>
      <c r="W190" s="382">
        <v>250</v>
      </c>
      <c r="X190" s="383">
        <f t="shared" si="33"/>
        <v>252.29999999999998</v>
      </c>
      <c r="Y190" s="36">
        <f>IFERROR(IF(X190=0,"",ROUNDUP(X190/H190,0)*0.02175),"")</f>
        <v>0.63074999999999992</v>
      </c>
      <c r="Z190" s="56"/>
      <c r="AA190" s="57"/>
      <c r="AE190" s="64"/>
      <c r="BB190" s="170" t="s">
        <v>1</v>
      </c>
      <c r="BL190" s="64">
        <f t="shared" si="34"/>
        <v>266.20689655172418</v>
      </c>
      <c r="BM190" s="64">
        <f t="shared" si="35"/>
        <v>268.65600000000001</v>
      </c>
      <c r="BN190" s="64">
        <f t="shared" si="36"/>
        <v>0.51313628899835795</v>
      </c>
      <c r="BO190" s="64">
        <f t="shared" si="37"/>
        <v>0.51785714285714279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86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87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86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86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87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86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86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87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86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4" t="s">
        <v>317</v>
      </c>
      <c r="P196" s="391"/>
      <c r="Q196" s="391"/>
      <c r="R196" s="391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86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3" t="s">
        <v>320</v>
      </c>
      <c r="P197" s="391"/>
      <c r="Q197" s="391"/>
      <c r="R197" s="391"/>
      <c r="S197" s="387"/>
      <c r="T197" s="34"/>
      <c r="U197" s="34"/>
      <c r="V197" s="35" t="s">
        <v>66</v>
      </c>
      <c r="W197" s="382">
        <v>0</v>
      </c>
      <c r="X197" s="383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86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1"/>
      <c r="Q198" s="391"/>
      <c r="R198" s="391"/>
      <c r="S198" s="387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86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6" t="s">
        <v>326</v>
      </c>
      <c r="P199" s="391"/>
      <c r="Q199" s="391"/>
      <c r="R199" s="391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86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329</v>
      </c>
      <c r="P200" s="391"/>
      <c r="Q200" s="391"/>
      <c r="R200" s="391"/>
      <c r="S200" s="387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86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87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3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4"/>
      <c r="O202" s="406" t="s">
        <v>70</v>
      </c>
      <c r="P202" s="407"/>
      <c r="Q202" s="407"/>
      <c r="R202" s="407"/>
      <c r="S202" s="407"/>
      <c r="T202" s="407"/>
      <c r="U202" s="40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28.735632183908049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29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0.63074999999999992</v>
      </c>
      <c r="Z202" s="385"/>
      <c r="AA202" s="385"/>
    </row>
    <row r="203" spans="1:67" x14ac:dyDescent="0.2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94"/>
      <c r="O203" s="406" t="s">
        <v>70</v>
      </c>
      <c r="P203" s="407"/>
      <c r="Q203" s="407"/>
      <c r="R203" s="407"/>
      <c r="S203" s="407"/>
      <c r="T203" s="407"/>
      <c r="U203" s="408"/>
      <c r="V203" s="37" t="s">
        <v>66</v>
      </c>
      <c r="W203" s="384">
        <f>IFERROR(SUM(W186:W201),"0")</f>
        <v>250</v>
      </c>
      <c r="X203" s="384">
        <f>IFERROR(SUM(X186:X201),"0")</f>
        <v>252.29999999999998</v>
      </c>
      <c r="Y203" s="37"/>
      <c r="Z203" s="385"/>
      <c r="AA203" s="385"/>
    </row>
    <row r="204" spans="1:67" ht="14.25" customHeight="1" x14ac:dyDescent="0.25">
      <c r="A204" s="388" t="s">
        <v>215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389"/>
      <c r="Z204" s="375"/>
      <c r="AA204" s="375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86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86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7" t="s">
        <v>335</v>
      </c>
      <c r="P206" s="391"/>
      <c r="Q206" s="391"/>
      <c r="R206" s="391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86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3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86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1" t="s">
        <v>340</v>
      </c>
      <c r="P208" s="391"/>
      <c r="Q208" s="391"/>
      <c r="R208" s="391"/>
      <c r="S208" s="387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86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9" t="s">
        <v>343</v>
      </c>
      <c r="P209" s="391"/>
      <c r="Q209" s="391"/>
      <c r="R209" s="391"/>
      <c r="S209" s="387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3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4"/>
      <c r="O210" s="406" t="s">
        <v>70</v>
      </c>
      <c r="P210" s="407"/>
      <c r="Q210" s="407"/>
      <c r="R210" s="407"/>
      <c r="S210" s="407"/>
      <c r="T210" s="407"/>
      <c r="U210" s="408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x14ac:dyDescent="0.2">
      <c r="A211" s="389"/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94"/>
      <c r="O211" s="406" t="s">
        <v>70</v>
      </c>
      <c r="P211" s="407"/>
      <c r="Q211" s="407"/>
      <c r="R211" s="407"/>
      <c r="S211" s="407"/>
      <c r="T211" s="407"/>
      <c r="U211" s="408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customHeight="1" x14ac:dyDescent="0.25">
      <c r="A212" s="452" t="s">
        <v>344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14.25" customHeight="1" x14ac:dyDescent="0.25">
      <c r="A213" s="388" t="s">
        <v>113</v>
      </c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  <c r="X213" s="389"/>
      <c r="Y213" s="389"/>
      <c r="Z213" s="375"/>
      <c r="AA213" s="375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86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86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1"/>
      <c r="Q215" s="391"/>
      <c r="R215" s="391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86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86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87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86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0" t="s">
        <v>354</v>
      </c>
      <c r="P218" s="391"/>
      <c r="Q218" s="391"/>
      <c r="R218" s="391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86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86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86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4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87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86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393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4"/>
      <c r="O223" s="406" t="s">
        <v>70</v>
      </c>
      <c r="P223" s="407"/>
      <c r="Q223" s="407"/>
      <c r="R223" s="407"/>
      <c r="S223" s="407"/>
      <c r="T223" s="407"/>
      <c r="U223" s="40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94"/>
      <c r="O224" s="406" t="s">
        <v>70</v>
      </c>
      <c r="P224" s="407"/>
      <c r="Q224" s="407"/>
      <c r="R224" s="407"/>
      <c r="S224" s="407"/>
      <c r="T224" s="407"/>
      <c r="U224" s="40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customHeight="1" x14ac:dyDescent="0.25">
      <c r="A225" s="388" t="s">
        <v>61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389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86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87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86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3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4"/>
      <c r="O228" s="406" t="s">
        <v>70</v>
      </c>
      <c r="P228" s="407"/>
      <c r="Q228" s="407"/>
      <c r="R228" s="407"/>
      <c r="S228" s="407"/>
      <c r="T228" s="407"/>
      <c r="U228" s="408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x14ac:dyDescent="0.2">
      <c r="A229" s="389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94"/>
      <c r="O229" s="406" t="s">
        <v>70</v>
      </c>
      <c r="P229" s="407"/>
      <c r="Q229" s="407"/>
      <c r="R229" s="407"/>
      <c r="S229" s="407"/>
      <c r="T229" s="407"/>
      <c r="U229" s="408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customHeight="1" x14ac:dyDescent="0.25">
      <c r="A230" s="452" t="s">
        <v>367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14.25" customHeight="1" x14ac:dyDescent="0.25">
      <c r="A231" s="388" t="s">
        <v>113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  <c r="X231" s="389"/>
      <c r="Y231" s="389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86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87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86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11" t="s">
        <v>371</v>
      </c>
      <c r="P233" s="391"/>
      <c r="Q233" s="391"/>
      <c r="R233" s="391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86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86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87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86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87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86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">
        <v>380</v>
      </c>
      <c r="P237" s="391"/>
      <c r="Q237" s="391"/>
      <c r="R237" s="391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86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87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86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87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393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4"/>
      <c r="O240" s="406" t="s">
        <v>70</v>
      </c>
      <c r="P240" s="407"/>
      <c r="Q240" s="407"/>
      <c r="R240" s="407"/>
      <c r="S240" s="407"/>
      <c r="T240" s="407"/>
      <c r="U240" s="40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94"/>
      <c r="O241" s="406" t="s">
        <v>70</v>
      </c>
      <c r="P241" s="407"/>
      <c r="Q241" s="407"/>
      <c r="R241" s="407"/>
      <c r="S241" s="407"/>
      <c r="T241" s="407"/>
      <c r="U241" s="408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customHeight="1" x14ac:dyDescent="0.25">
      <c r="A242" s="452" t="s">
        <v>385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14.25" customHeight="1" x14ac:dyDescent="0.25">
      <c r="A243" s="388" t="s">
        <v>113</v>
      </c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75"/>
      <c r="AA243" s="375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86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1" t="s">
        <v>388</v>
      </c>
      <c r="P244" s="391"/>
      <c r="Q244" s="391"/>
      <c r="R244" s="391"/>
      <c r="S244" s="387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86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44" t="s">
        <v>392</v>
      </c>
      <c r="P245" s="391"/>
      <c r="Q245" s="391"/>
      <c r="R245" s="391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86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10" t="s">
        <v>395</v>
      </c>
      <c r="P246" s="391"/>
      <c r="Q246" s="391"/>
      <c r="R246" s="391"/>
      <c r="S246" s="387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86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43" t="s">
        <v>398</v>
      </c>
      <c r="P247" s="391"/>
      <c r="Q247" s="391"/>
      <c r="R247" s="391"/>
      <c r="S247" s="387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86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4" t="s">
        <v>401</v>
      </c>
      <c r="P248" s="391"/>
      <c r="Q248" s="391"/>
      <c r="R248" s="391"/>
      <c r="S248" s="387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93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4"/>
      <c r="O249" s="406" t="s">
        <v>70</v>
      </c>
      <c r="P249" s="407"/>
      <c r="Q249" s="407"/>
      <c r="R249" s="407"/>
      <c r="S249" s="407"/>
      <c r="T249" s="407"/>
      <c r="U249" s="40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94"/>
      <c r="O250" s="406" t="s">
        <v>70</v>
      </c>
      <c r="P250" s="407"/>
      <c r="Q250" s="407"/>
      <c r="R250" s="407"/>
      <c r="S250" s="407"/>
      <c r="T250" s="407"/>
      <c r="U250" s="40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52" t="s">
        <v>402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14.25" customHeight="1" x14ac:dyDescent="0.25">
      <c r="A252" s="388" t="s">
        <v>113</v>
      </c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389"/>
      <c r="Y252" s="389"/>
      <c r="Z252" s="375"/>
      <c r="AA252" s="375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86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00" t="s">
        <v>405</v>
      </c>
      <c r="P253" s="391"/>
      <c r="Q253" s="391"/>
      <c r="R253" s="391"/>
      <c r="S253" s="387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86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6" t="s">
        <v>408</v>
      </c>
      <c r="P254" s="391"/>
      <c r="Q254" s="391"/>
      <c r="R254" s="391"/>
      <c r="S254" s="387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86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33" t="s">
        <v>411</v>
      </c>
      <c r="P255" s="391"/>
      <c r="Q255" s="391"/>
      <c r="R255" s="391"/>
      <c r="S255" s="387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86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23" t="s">
        <v>414</v>
      </c>
      <c r="P256" s="391"/>
      <c r="Q256" s="391"/>
      <c r="R256" s="391"/>
      <c r="S256" s="387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86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58" t="s">
        <v>417</v>
      </c>
      <c r="P257" s="391"/>
      <c r="Q257" s="391"/>
      <c r="R257" s="391"/>
      <c r="S257" s="387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86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86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86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86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3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4"/>
      <c r="O262" s="406" t="s">
        <v>70</v>
      </c>
      <c r="P262" s="407"/>
      <c r="Q262" s="407"/>
      <c r="R262" s="407"/>
      <c r="S262" s="407"/>
      <c r="T262" s="407"/>
      <c r="U262" s="40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94"/>
      <c r="O263" s="406" t="s">
        <v>70</v>
      </c>
      <c r="P263" s="407"/>
      <c r="Q263" s="407"/>
      <c r="R263" s="407"/>
      <c r="S263" s="407"/>
      <c r="T263" s="407"/>
      <c r="U263" s="40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customHeight="1" x14ac:dyDescent="0.25">
      <c r="A264" s="388" t="s">
        <v>61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375"/>
      <c r="AA264" s="375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86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87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86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87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86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87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393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4"/>
      <c r="O268" s="406" t="s">
        <v>70</v>
      </c>
      <c r="P268" s="407"/>
      <c r="Q268" s="407"/>
      <c r="R268" s="407"/>
      <c r="S268" s="407"/>
      <c r="T268" s="407"/>
      <c r="U268" s="40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94"/>
      <c r="O269" s="406" t="s">
        <v>70</v>
      </c>
      <c r="P269" s="407"/>
      <c r="Q269" s="407"/>
      <c r="R269" s="407"/>
      <c r="S269" s="407"/>
      <c r="T269" s="407"/>
      <c r="U269" s="40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customHeight="1" x14ac:dyDescent="0.25">
      <c r="A270" s="388" t="s">
        <v>72</v>
      </c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389"/>
      <c r="P270" s="389"/>
      <c r="Q270" s="389"/>
      <c r="R270" s="389"/>
      <c r="S270" s="389"/>
      <c r="T270" s="389"/>
      <c r="U270" s="389"/>
      <c r="V270" s="389"/>
      <c r="W270" s="389"/>
      <c r="X270" s="389"/>
      <c r="Y270" s="389"/>
      <c r="Z270" s="375"/>
      <c r="AA270" s="375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86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87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86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86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86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86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87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86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86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3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4"/>
      <c r="O278" s="406" t="s">
        <v>70</v>
      </c>
      <c r="P278" s="407"/>
      <c r="Q278" s="407"/>
      <c r="R278" s="407"/>
      <c r="S278" s="407"/>
      <c r="T278" s="407"/>
      <c r="U278" s="40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94"/>
      <c r="O279" s="406" t="s">
        <v>70</v>
      </c>
      <c r="P279" s="407"/>
      <c r="Q279" s="407"/>
      <c r="R279" s="407"/>
      <c r="S279" s="407"/>
      <c r="T279" s="407"/>
      <c r="U279" s="40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customHeight="1" x14ac:dyDescent="0.25">
      <c r="A280" s="388" t="s">
        <v>215</v>
      </c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  <c r="X280" s="389"/>
      <c r="Y280" s="389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86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2" t="s">
        <v>448</v>
      </c>
      <c r="P281" s="391"/>
      <c r="Q281" s="391"/>
      <c r="R281" s="391"/>
      <c r="S281" s="387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86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87"/>
      <c r="T282" s="34"/>
      <c r="U282" s="34"/>
      <c r="V282" s="35" t="s">
        <v>66</v>
      </c>
      <c r="W282" s="382">
        <v>0</v>
      </c>
      <c r="X282" s="383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86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87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3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4"/>
      <c r="O284" s="406" t="s">
        <v>70</v>
      </c>
      <c r="P284" s="407"/>
      <c r="Q284" s="407"/>
      <c r="R284" s="407"/>
      <c r="S284" s="407"/>
      <c r="T284" s="407"/>
      <c r="U284" s="408"/>
      <c r="V284" s="37" t="s">
        <v>71</v>
      </c>
      <c r="W284" s="384">
        <f>IFERROR(W281/H281,"0")+IFERROR(W282/H282,"0")+IFERROR(W283/H283,"0")</f>
        <v>0</v>
      </c>
      <c r="X284" s="384">
        <f>IFERROR(X281/H281,"0")+IFERROR(X282/H282,"0")+IFERROR(X283/H283,"0")</f>
        <v>0</v>
      </c>
      <c r="Y284" s="384">
        <f>IFERROR(IF(Y281="",0,Y281),"0")+IFERROR(IF(Y282="",0,Y282),"0")+IFERROR(IF(Y283="",0,Y283),"0")</f>
        <v>0</v>
      </c>
      <c r="Z284" s="385"/>
      <c r="AA284" s="385"/>
    </row>
    <row r="285" spans="1:67" x14ac:dyDescent="0.2">
      <c r="A285" s="389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94"/>
      <c r="O285" s="406" t="s">
        <v>70</v>
      </c>
      <c r="P285" s="407"/>
      <c r="Q285" s="407"/>
      <c r="R285" s="407"/>
      <c r="S285" s="407"/>
      <c r="T285" s="407"/>
      <c r="U285" s="408"/>
      <c r="V285" s="37" t="s">
        <v>66</v>
      </c>
      <c r="W285" s="384">
        <f>IFERROR(SUM(W281:W283),"0")</f>
        <v>0</v>
      </c>
      <c r="X285" s="384">
        <f>IFERROR(SUM(X281:X283),"0")</f>
        <v>0</v>
      </c>
      <c r="Y285" s="37"/>
      <c r="Z285" s="385"/>
      <c r="AA285" s="385"/>
    </row>
    <row r="286" spans="1:67" ht="14.25" customHeight="1" x14ac:dyDescent="0.25">
      <c r="A286" s="388" t="s">
        <v>91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75"/>
      <c r="AA286" s="375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86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2" t="s">
        <v>455</v>
      </c>
      <c r="P287" s="391"/>
      <c r="Q287" s="391"/>
      <c r="R287" s="391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86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8" t="s">
        <v>458</v>
      </c>
      <c r="P288" s="391"/>
      <c r="Q288" s="391"/>
      <c r="R288" s="391"/>
      <c r="S288" s="387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86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87"/>
      <c r="T289" s="34"/>
      <c r="U289" s="34"/>
      <c r="V289" s="35" t="s">
        <v>66</v>
      </c>
      <c r="W289" s="382">
        <v>51.000000000000007</v>
      </c>
      <c r="X289" s="383">
        <f>IFERROR(IF(W289="",0,CEILING((W289/$H289),1)*$H289),"")</f>
        <v>51</v>
      </c>
      <c r="Y289" s="36">
        <f>IFERROR(IF(X289=0,"",ROUNDUP(X289/H289,0)*0.00753),"")</f>
        <v>0.15060000000000001</v>
      </c>
      <c r="Z289" s="56"/>
      <c r="AA289" s="57"/>
      <c r="AE289" s="64"/>
      <c r="BB289" s="235" t="s">
        <v>1</v>
      </c>
      <c r="BL289" s="64">
        <f>IFERROR(W289*I289/H289,"0")</f>
        <v>58.000000000000007</v>
      </c>
      <c r="BM289" s="64">
        <f>IFERROR(X289*I289/H289,"0")</f>
        <v>58.000000000000007</v>
      </c>
      <c r="BN289" s="64">
        <f>IFERROR(1/J289*(W289/H289),"0")</f>
        <v>0.12820512820512822</v>
      </c>
      <c r="BO289" s="64">
        <f>IFERROR(1/J289*(X289/H289),"0")</f>
        <v>0.12820512820512819</v>
      </c>
    </row>
    <row r="290" spans="1:67" x14ac:dyDescent="0.2">
      <c r="A290" s="393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4"/>
      <c r="O290" s="406" t="s">
        <v>70</v>
      </c>
      <c r="P290" s="407"/>
      <c r="Q290" s="407"/>
      <c r="R290" s="407"/>
      <c r="S290" s="407"/>
      <c r="T290" s="407"/>
      <c r="U290" s="408"/>
      <c r="V290" s="37" t="s">
        <v>71</v>
      </c>
      <c r="W290" s="384">
        <f>IFERROR(W287/H287,"0")+IFERROR(W288/H288,"0")+IFERROR(W289/H289,"0")</f>
        <v>20.000000000000004</v>
      </c>
      <c r="X290" s="384">
        <f>IFERROR(X287/H287,"0")+IFERROR(X288/H288,"0")+IFERROR(X289/H289,"0")</f>
        <v>20</v>
      </c>
      <c r="Y290" s="384">
        <f>IFERROR(IF(Y287="",0,Y287),"0")+IFERROR(IF(Y288="",0,Y288),"0")+IFERROR(IF(Y289="",0,Y289),"0")</f>
        <v>0.15060000000000001</v>
      </c>
      <c r="Z290" s="385"/>
      <c r="AA290" s="385"/>
    </row>
    <row r="291" spans="1:67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94"/>
      <c r="O291" s="406" t="s">
        <v>70</v>
      </c>
      <c r="P291" s="407"/>
      <c r="Q291" s="407"/>
      <c r="R291" s="407"/>
      <c r="S291" s="407"/>
      <c r="T291" s="407"/>
      <c r="U291" s="408"/>
      <c r="V291" s="37" t="s">
        <v>66</v>
      </c>
      <c r="W291" s="384">
        <f>IFERROR(SUM(W287:W289),"0")</f>
        <v>51.000000000000007</v>
      </c>
      <c r="X291" s="384">
        <f>IFERROR(SUM(X287:X289),"0")</f>
        <v>51</v>
      </c>
      <c r="Y291" s="37"/>
      <c r="Z291" s="385"/>
      <c r="AA291" s="385"/>
    </row>
    <row r="292" spans="1:67" ht="14.25" customHeight="1" x14ac:dyDescent="0.25">
      <c r="A292" s="388" t="s">
        <v>461</v>
      </c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T292" s="389"/>
      <c r="U292" s="389"/>
      <c r="V292" s="389"/>
      <c r="W292" s="389"/>
      <c r="X292" s="389"/>
      <c r="Y292" s="389"/>
      <c r="Z292" s="375"/>
      <c r="AA292" s="375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86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87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86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86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87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393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4"/>
      <c r="O296" s="406" t="s">
        <v>70</v>
      </c>
      <c r="P296" s="407"/>
      <c r="Q296" s="407"/>
      <c r="R296" s="407"/>
      <c r="S296" s="407"/>
      <c r="T296" s="407"/>
      <c r="U296" s="40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x14ac:dyDescent="0.2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94"/>
      <c r="O297" s="406" t="s">
        <v>70</v>
      </c>
      <c r="P297" s="407"/>
      <c r="Q297" s="407"/>
      <c r="R297" s="407"/>
      <c r="S297" s="407"/>
      <c r="T297" s="407"/>
      <c r="U297" s="40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customHeight="1" x14ac:dyDescent="0.25">
      <c r="A298" s="452" t="s">
        <v>470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14.25" customHeight="1" x14ac:dyDescent="0.25">
      <c r="A299" s="388" t="s">
        <v>113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75"/>
      <c r="AA299" s="375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86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87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86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87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93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94"/>
      <c r="O302" s="406" t="s">
        <v>70</v>
      </c>
      <c r="P302" s="407"/>
      <c r="Q302" s="407"/>
      <c r="R302" s="407"/>
      <c r="S302" s="407"/>
      <c r="T302" s="407"/>
      <c r="U302" s="40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94"/>
      <c r="O303" s="406" t="s">
        <v>70</v>
      </c>
      <c r="P303" s="407"/>
      <c r="Q303" s="407"/>
      <c r="R303" s="407"/>
      <c r="S303" s="407"/>
      <c r="T303" s="407"/>
      <c r="U303" s="40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customHeight="1" x14ac:dyDescent="0.25">
      <c r="A304" s="388" t="s">
        <v>61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75"/>
      <c r="AA304" s="375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86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3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4"/>
      <c r="O306" s="406" t="s">
        <v>70</v>
      </c>
      <c r="P306" s="407"/>
      <c r="Q306" s="407"/>
      <c r="R306" s="407"/>
      <c r="S306" s="407"/>
      <c r="T306" s="407"/>
      <c r="U306" s="40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94"/>
      <c r="O307" s="406" t="s">
        <v>70</v>
      </c>
      <c r="P307" s="407"/>
      <c r="Q307" s="407"/>
      <c r="R307" s="407"/>
      <c r="S307" s="407"/>
      <c r="T307" s="407"/>
      <c r="U307" s="40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52" t="s">
        <v>477</v>
      </c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389"/>
      <c r="P308" s="389"/>
      <c r="Q308" s="389"/>
      <c r="R308" s="389"/>
      <c r="S308" s="389"/>
      <c r="T308" s="389"/>
      <c r="U308" s="389"/>
      <c r="V308" s="389"/>
      <c r="W308" s="389"/>
      <c r="X308" s="389"/>
      <c r="Y308" s="389"/>
      <c r="Z308" s="376"/>
      <c r="AA308" s="376"/>
    </row>
    <row r="309" spans="1:67" ht="14.25" customHeight="1" x14ac:dyDescent="0.25">
      <c r="A309" s="388" t="s">
        <v>61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86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87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3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4"/>
      <c r="O311" s="406" t="s">
        <v>70</v>
      </c>
      <c r="P311" s="407"/>
      <c r="Q311" s="407"/>
      <c r="R311" s="407"/>
      <c r="S311" s="407"/>
      <c r="T311" s="407"/>
      <c r="U311" s="408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x14ac:dyDescent="0.2">
      <c r="A312" s="389"/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94"/>
      <c r="O312" s="406" t="s">
        <v>70</v>
      </c>
      <c r="P312" s="407"/>
      <c r="Q312" s="407"/>
      <c r="R312" s="407"/>
      <c r="S312" s="407"/>
      <c r="T312" s="407"/>
      <c r="U312" s="408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customHeight="1" x14ac:dyDescent="0.25">
      <c r="A313" s="388" t="s">
        <v>72</v>
      </c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389"/>
      <c r="P313" s="389"/>
      <c r="Q313" s="389"/>
      <c r="R313" s="389"/>
      <c r="S313" s="389"/>
      <c r="T313" s="389"/>
      <c r="U313" s="389"/>
      <c r="V313" s="389"/>
      <c r="W313" s="389"/>
      <c r="X313" s="389"/>
      <c r="Y313" s="389"/>
      <c r="Z313" s="375"/>
      <c r="AA313" s="375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86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87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86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87"/>
      <c r="T315" s="34"/>
      <c r="U315" s="34"/>
      <c r="V315" s="35" t="s">
        <v>66</v>
      </c>
      <c r="W315" s="382">
        <v>630</v>
      </c>
      <c r="X315" s="383">
        <f>IFERROR(IF(W315="",0,CEILING((W315/$H315),1)*$H315),"")</f>
        <v>630</v>
      </c>
      <c r="Y315" s="36">
        <f>IFERROR(IF(X315=0,"",ROUNDUP(X315/H315,0)*0.00753),"")</f>
        <v>2.2589999999999999</v>
      </c>
      <c r="Z315" s="56"/>
      <c r="AA315" s="57"/>
      <c r="AE315" s="64"/>
      <c r="BB315" s="244" t="s">
        <v>1</v>
      </c>
      <c r="BL315" s="64">
        <f>IFERROR(W315*I315/H315,"0")</f>
        <v>711.59999999999991</v>
      </c>
      <c r="BM315" s="64">
        <f>IFERROR(X315*I315/H315,"0")</f>
        <v>711.59999999999991</v>
      </c>
      <c r="BN315" s="64">
        <f>IFERROR(1/J315*(W315/H315),"0")</f>
        <v>1.9230769230769229</v>
      </c>
      <c r="BO315" s="64">
        <f>IFERROR(1/J315*(X315/H315),"0")</f>
        <v>1.9230769230769229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86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87"/>
      <c r="T316" s="34"/>
      <c r="U316" s="34"/>
      <c r="V316" s="35" t="s">
        <v>66</v>
      </c>
      <c r="W316" s="382">
        <v>252</v>
      </c>
      <c r="X316" s="383">
        <f>IFERROR(IF(W316="",0,CEILING((W316/$H316),1)*$H316),"")</f>
        <v>252</v>
      </c>
      <c r="Y316" s="36">
        <f>IFERROR(IF(X316=0,"",ROUNDUP(X316/H316,0)*0.00753),"")</f>
        <v>0.90360000000000007</v>
      </c>
      <c r="Z316" s="56"/>
      <c r="AA316" s="57"/>
      <c r="AE316" s="64"/>
      <c r="BB316" s="245" t="s">
        <v>1</v>
      </c>
      <c r="BL316" s="64">
        <f>IFERROR(W316*I316/H316,"0")</f>
        <v>283.19999999999993</v>
      </c>
      <c r="BM316" s="64">
        <f>IFERROR(X316*I316/H316,"0")</f>
        <v>283.19999999999993</v>
      </c>
      <c r="BN316" s="64">
        <f>IFERROR(1/J316*(W316/H316),"0")</f>
        <v>0.76923076923076916</v>
      </c>
      <c r="BO316" s="64">
        <f>IFERROR(1/J316*(X316/H316),"0")</f>
        <v>0.76923076923076916</v>
      </c>
    </row>
    <row r="317" spans="1:67" x14ac:dyDescent="0.2">
      <c r="A317" s="393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4"/>
      <c r="O317" s="406" t="s">
        <v>70</v>
      </c>
      <c r="P317" s="407"/>
      <c r="Q317" s="407"/>
      <c r="R317" s="407"/>
      <c r="S317" s="407"/>
      <c r="T317" s="407"/>
      <c r="U317" s="408"/>
      <c r="V317" s="37" t="s">
        <v>71</v>
      </c>
      <c r="W317" s="384">
        <f>IFERROR(W314/H314,"0")+IFERROR(W315/H315,"0")+IFERROR(W316/H316,"0")</f>
        <v>420</v>
      </c>
      <c r="X317" s="384">
        <f>IFERROR(X314/H314,"0")+IFERROR(X315/H315,"0")+IFERROR(X316/H316,"0")</f>
        <v>420</v>
      </c>
      <c r="Y317" s="384">
        <f>IFERROR(IF(Y314="",0,Y314),"0")+IFERROR(IF(Y315="",0,Y315),"0")+IFERROR(IF(Y316="",0,Y316),"0")</f>
        <v>3.1625999999999999</v>
      </c>
      <c r="Z317" s="385"/>
      <c r="AA317" s="385"/>
    </row>
    <row r="318" spans="1:67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94"/>
      <c r="O318" s="406" t="s">
        <v>70</v>
      </c>
      <c r="P318" s="407"/>
      <c r="Q318" s="407"/>
      <c r="R318" s="407"/>
      <c r="S318" s="407"/>
      <c r="T318" s="407"/>
      <c r="U318" s="408"/>
      <c r="V318" s="37" t="s">
        <v>66</v>
      </c>
      <c r="W318" s="384">
        <f>IFERROR(SUM(W314:W316),"0")</f>
        <v>882</v>
      </c>
      <c r="X318" s="384">
        <f>IFERROR(SUM(X314:X316),"0")</f>
        <v>882</v>
      </c>
      <c r="Y318" s="37"/>
      <c r="Z318" s="385"/>
      <c r="AA318" s="385"/>
    </row>
    <row r="319" spans="1:67" ht="14.25" customHeight="1" x14ac:dyDescent="0.25">
      <c r="A319" s="388" t="s">
        <v>91</v>
      </c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89"/>
      <c r="P319" s="389"/>
      <c r="Q319" s="389"/>
      <c r="R319" s="389"/>
      <c r="S319" s="389"/>
      <c r="T319" s="389"/>
      <c r="U319" s="389"/>
      <c r="V319" s="389"/>
      <c r="W319" s="389"/>
      <c r="X319" s="389"/>
      <c r="Y319" s="389"/>
      <c r="Z319" s="375"/>
      <c r="AA319" s="375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86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3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4"/>
      <c r="O321" s="406" t="s">
        <v>70</v>
      </c>
      <c r="P321" s="407"/>
      <c r="Q321" s="407"/>
      <c r="R321" s="407"/>
      <c r="S321" s="407"/>
      <c r="T321" s="407"/>
      <c r="U321" s="40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94"/>
      <c r="O322" s="406" t="s">
        <v>70</v>
      </c>
      <c r="P322" s="407"/>
      <c r="Q322" s="407"/>
      <c r="R322" s="407"/>
      <c r="S322" s="407"/>
      <c r="T322" s="407"/>
      <c r="U322" s="40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396" t="s">
        <v>488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48"/>
      <c r="AA323" s="48"/>
    </row>
    <row r="324" spans="1:67" ht="16.5" customHeight="1" x14ac:dyDescent="0.25">
      <c r="A324" s="452" t="s">
        <v>489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389"/>
      <c r="Z324" s="376"/>
      <c r="AA324" s="376"/>
    </row>
    <row r="325" spans="1:67" ht="14.25" customHeight="1" x14ac:dyDescent="0.25">
      <c r="A325" s="388" t="s">
        <v>113</v>
      </c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Q325" s="389"/>
      <c r="R325" s="389"/>
      <c r="S325" s="389"/>
      <c r="T325" s="389"/>
      <c r="U325" s="389"/>
      <c r="V325" s="389"/>
      <c r="W325" s="389"/>
      <c r="X325" s="389"/>
      <c r="Y325" s="389"/>
      <c r="Z325" s="375"/>
      <c r="AA325" s="375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86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3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86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87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86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87"/>
      <c r="T328" s="34"/>
      <c r="U328" s="34"/>
      <c r="V328" s="35" t="s">
        <v>66</v>
      </c>
      <c r="W328" s="382">
        <v>2000</v>
      </c>
      <c r="X328" s="383">
        <f t="shared" si="59"/>
        <v>2010</v>
      </c>
      <c r="Y328" s="36">
        <f>IFERROR(IF(X328=0,"",ROUNDUP(X328/H328,0)*0.02175),"")</f>
        <v>2.9144999999999999</v>
      </c>
      <c r="Z328" s="56"/>
      <c r="AA328" s="57"/>
      <c r="AE328" s="64"/>
      <c r="BB328" s="249" t="s">
        <v>1</v>
      </c>
      <c r="BL328" s="64">
        <f t="shared" si="60"/>
        <v>2064</v>
      </c>
      <c r="BM328" s="64">
        <f t="shared" si="61"/>
        <v>2074.3200000000002</v>
      </c>
      <c r="BN328" s="64">
        <f t="shared" si="62"/>
        <v>2.7777777777777777</v>
      </c>
      <c r="BO328" s="64">
        <f t="shared" si="63"/>
        <v>2.7916666666666665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86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86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87"/>
      <c r="T330" s="34"/>
      <c r="U330" s="34"/>
      <c r="V330" s="35" t="s">
        <v>66</v>
      </c>
      <c r="W330" s="382">
        <v>0</v>
      </c>
      <c r="X330" s="383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86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86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87"/>
      <c r="T332" s="34"/>
      <c r="U332" s="34"/>
      <c r="V332" s="35" t="s">
        <v>66</v>
      </c>
      <c r="W332" s="382">
        <v>0</v>
      </c>
      <c r="X332" s="383">
        <f t="shared" si="59"/>
        <v>0</v>
      </c>
      <c r="Y332" s="36" t="str">
        <f>IFERROR(IF(X332=0,"",ROUNDUP(X332/H332,0)*0.02175),"")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86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86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86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87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86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86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3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94"/>
      <c r="O338" s="406" t="s">
        <v>70</v>
      </c>
      <c r="P338" s="407"/>
      <c r="Q338" s="407"/>
      <c r="R338" s="407"/>
      <c r="S338" s="407"/>
      <c r="T338" s="407"/>
      <c r="U338" s="40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133.33333333333334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134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2.9144999999999999</v>
      </c>
      <c r="Z338" s="385"/>
      <c r="AA338" s="385"/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4"/>
      <c r="O339" s="406" t="s">
        <v>70</v>
      </c>
      <c r="P339" s="407"/>
      <c r="Q339" s="407"/>
      <c r="R339" s="407"/>
      <c r="S339" s="407"/>
      <c r="T339" s="407"/>
      <c r="U339" s="408"/>
      <c r="V339" s="37" t="s">
        <v>66</v>
      </c>
      <c r="W339" s="384">
        <f>IFERROR(SUM(W326:W337),"0")</f>
        <v>2000</v>
      </c>
      <c r="X339" s="384">
        <f>IFERROR(SUM(X326:X337),"0")</f>
        <v>2010</v>
      </c>
      <c r="Y339" s="37"/>
      <c r="Z339" s="385"/>
      <c r="AA339" s="385"/>
    </row>
    <row r="340" spans="1:67" ht="14.25" customHeight="1" x14ac:dyDescent="0.25">
      <c r="A340" s="388" t="s">
        <v>105</v>
      </c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89"/>
      <c r="V340" s="389"/>
      <c r="W340" s="389"/>
      <c r="X340" s="389"/>
      <c r="Y340" s="389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86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87"/>
      <c r="T341" s="34"/>
      <c r="U341" s="34"/>
      <c r="V341" s="35" t="s">
        <v>66</v>
      </c>
      <c r="W341" s="382">
        <v>0</v>
      </c>
      <c r="X341" s="38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59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86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87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3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4"/>
      <c r="O343" s="406" t="s">
        <v>70</v>
      </c>
      <c r="P343" s="407"/>
      <c r="Q343" s="407"/>
      <c r="R343" s="407"/>
      <c r="S343" s="407"/>
      <c r="T343" s="407"/>
      <c r="U343" s="408"/>
      <c r="V343" s="37" t="s">
        <v>71</v>
      </c>
      <c r="W343" s="384">
        <f>IFERROR(W341/H341,"0")+IFERROR(W342/H342,"0")</f>
        <v>0</v>
      </c>
      <c r="X343" s="384">
        <f>IFERROR(X341/H341,"0")+IFERROR(X342/H342,"0")</f>
        <v>0</v>
      </c>
      <c r="Y343" s="384">
        <f>IFERROR(IF(Y341="",0,Y341),"0")+IFERROR(IF(Y342="",0,Y342),"0")</f>
        <v>0</v>
      </c>
      <c r="Z343" s="385"/>
      <c r="AA343" s="385"/>
    </row>
    <row r="344" spans="1:67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89"/>
      <c r="N344" s="394"/>
      <c r="O344" s="406" t="s">
        <v>70</v>
      </c>
      <c r="P344" s="407"/>
      <c r="Q344" s="407"/>
      <c r="R344" s="407"/>
      <c r="S344" s="407"/>
      <c r="T344" s="407"/>
      <c r="U344" s="408"/>
      <c r="V344" s="37" t="s">
        <v>66</v>
      </c>
      <c r="W344" s="384">
        <f>IFERROR(SUM(W341:W342),"0")</f>
        <v>0</v>
      </c>
      <c r="X344" s="384">
        <f>IFERROR(SUM(X341:X342),"0")</f>
        <v>0</v>
      </c>
      <c r="Y344" s="37"/>
      <c r="Z344" s="385"/>
      <c r="AA344" s="385"/>
    </row>
    <row r="345" spans="1:67" ht="14.25" customHeight="1" x14ac:dyDescent="0.25">
      <c r="A345" s="388" t="s">
        <v>72</v>
      </c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389"/>
      <c r="P345" s="389"/>
      <c r="Q345" s="389"/>
      <c r="R345" s="389"/>
      <c r="S345" s="389"/>
      <c r="T345" s="389"/>
      <c r="U345" s="389"/>
      <c r="V345" s="389"/>
      <c r="W345" s="389"/>
      <c r="X345" s="389"/>
      <c r="Y345" s="389"/>
      <c r="Z345" s="375"/>
      <c r="AA345" s="375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86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86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86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87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393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94"/>
      <c r="O349" s="406" t="s">
        <v>70</v>
      </c>
      <c r="P349" s="407"/>
      <c r="Q349" s="407"/>
      <c r="R349" s="407"/>
      <c r="S349" s="407"/>
      <c r="T349" s="407"/>
      <c r="U349" s="40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4"/>
      <c r="O350" s="406" t="s">
        <v>70</v>
      </c>
      <c r="P350" s="407"/>
      <c r="Q350" s="407"/>
      <c r="R350" s="407"/>
      <c r="S350" s="407"/>
      <c r="T350" s="407"/>
      <c r="U350" s="40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customHeight="1" x14ac:dyDescent="0.25">
      <c r="A351" s="388" t="s">
        <v>215</v>
      </c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389"/>
      <c r="P351" s="389"/>
      <c r="Q351" s="389"/>
      <c r="R351" s="389"/>
      <c r="S351" s="389"/>
      <c r="T351" s="389"/>
      <c r="U351" s="389"/>
      <c r="V351" s="389"/>
      <c r="W351" s="389"/>
      <c r="X351" s="389"/>
      <c r="Y351" s="389"/>
      <c r="Z351" s="375"/>
      <c r="AA351" s="375"/>
    </row>
    <row r="352" spans="1:67" ht="16.5" customHeight="1" x14ac:dyDescent="0.25">
      <c r="A352" s="54" t="s">
        <v>520</v>
      </c>
      <c r="B352" s="54" t="s">
        <v>521</v>
      </c>
      <c r="C352" s="31">
        <v>4301060314</v>
      </c>
      <c r="D352" s="386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1"/>
      <c r="Q352" s="391"/>
      <c r="R352" s="391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4301060345</v>
      </c>
      <c r="D353" s="386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1"/>
      <c r="Q353" s="391"/>
      <c r="R353" s="391"/>
      <c r="S353" s="387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3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4"/>
      <c r="O354" s="406" t="s">
        <v>70</v>
      </c>
      <c r="P354" s="407"/>
      <c r="Q354" s="407"/>
      <c r="R354" s="407"/>
      <c r="S354" s="407"/>
      <c r="T354" s="407"/>
      <c r="U354" s="40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4"/>
      <c r="O355" s="406" t="s">
        <v>70</v>
      </c>
      <c r="P355" s="407"/>
      <c r="Q355" s="407"/>
      <c r="R355" s="407"/>
      <c r="S355" s="407"/>
      <c r="T355" s="407"/>
      <c r="U355" s="40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customHeight="1" x14ac:dyDescent="0.25">
      <c r="A356" s="452" t="s">
        <v>523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76"/>
      <c r="AA356" s="376"/>
    </row>
    <row r="357" spans="1:67" ht="14.25" customHeight="1" x14ac:dyDescent="0.25">
      <c r="A357" s="388" t="s">
        <v>113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75"/>
      <c r="AA357" s="375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86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86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93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4"/>
      <c r="O360" s="406" t="s">
        <v>70</v>
      </c>
      <c r="P360" s="407"/>
      <c r="Q360" s="407"/>
      <c r="R360" s="407"/>
      <c r="S360" s="407"/>
      <c r="T360" s="407"/>
      <c r="U360" s="40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4"/>
      <c r="O361" s="406" t="s">
        <v>70</v>
      </c>
      <c r="P361" s="407"/>
      <c r="Q361" s="407"/>
      <c r="R361" s="407"/>
      <c r="S361" s="407"/>
      <c r="T361" s="407"/>
      <c r="U361" s="40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88" t="s">
        <v>61</v>
      </c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389"/>
      <c r="P362" s="389"/>
      <c r="Q362" s="389"/>
      <c r="R362" s="389"/>
      <c r="S362" s="389"/>
      <c r="T362" s="389"/>
      <c r="U362" s="389"/>
      <c r="V362" s="389"/>
      <c r="W362" s="389"/>
      <c r="X362" s="389"/>
      <c r="Y362" s="389"/>
      <c r="Z362" s="375"/>
      <c r="AA362" s="375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86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87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86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4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86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393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4"/>
      <c r="O366" s="406" t="s">
        <v>70</v>
      </c>
      <c r="P366" s="407"/>
      <c r="Q366" s="407"/>
      <c r="R366" s="407"/>
      <c r="S366" s="407"/>
      <c r="T366" s="407"/>
      <c r="U366" s="40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94"/>
      <c r="O367" s="406" t="s">
        <v>70</v>
      </c>
      <c r="P367" s="407"/>
      <c r="Q367" s="407"/>
      <c r="R367" s="407"/>
      <c r="S367" s="407"/>
      <c r="T367" s="407"/>
      <c r="U367" s="40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388" t="s">
        <v>72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86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87"/>
      <c r="T369" s="34"/>
      <c r="U369" s="34"/>
      <c r="V369" s="35" t="s">
        <v>66</v>
      </c>
      <c r="W369" s="382">
        <v>4000</v>
      </c>
      <c r="X369" s="383">
        <f>IFERROR(IF(W369="",0,CEILING((W369/$H369),1)*$H369),"")</f>
        <v>4001.4</v>
      </c>
      <c r="Y369" s="36">
        <f>IFERROR(IF(X369=0,"",ROUNDUP(X369/H369,0)*0.02175),"")</f>
        <v>11.15775</v>
      </c>
      <c r="Z369" s="56"/>
      <c r="AA369" s="57"/>
      <c r="AE369" s="64"/>
      <c r="BB369" s="271" t="s">
        <v>1</v>
      </c>
      <c r="BL369" s="64">
        <f>IFERROR(W369*I369/H369,"0")</f>
        <v>4289.2307692307695</v>
      </c>
      <c r="BM369" s="64">
        <f>IFERROR(X369*I369/H369,"0")</f>
        <v>4290.732</v>
      </c>
      <c r="BN369" s="64">
        <f>IFERROR(1/J369*(W369/H369),"0")</f>
        <v>9.1575091575091569</v>
      </c>
      <c r="BO369" s="64">
        <f>IFERROR(1/J369*(X369/H369),"0")</f>
        <v>9.1607142857142847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86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386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1"/>
      <c r="Q371" s="391"/>
      <c r="R371" s="391"/>
      <c r="S371" s="387"/>
      <c r="T371" s="34"/>
      <c r="U371" s="34"/>
      <c r="V371" s="35" t="s">
        <v>66</v>
      </c>
      <c r="W371" s="382">
        <v>320</v>
      </c>
      <c r="X371" s="383">
        <f>IFERROR(IF(W371="",0,CEILING((W371/$H371),1)*$H371),"")</f>
        <v>321.59999999999997</v>
      </c>
      <c r="Y371" s="36">
        <f>IFERROR(IF(X371=0,"",ROUNDUP(X371/H371,0)*0.00753),"")</f>
        <v>1.00902</v>
      </c>
      <c r="Z371" s="56"/>
      <c r="AA371" s="57"/>
      <c r="AE371" s="64"/>
      <c r="BB371" s="273" t="s">
        <v>1</v>
      </c>
      <c r="BL371" s="64">
        <f>IFERROR(W371*I371/H371,"0")</f>
        <v>357.86666666666673</v>
      </c>
      <c r="BM371" s="64">
        <f>IFERROR(X371*I371/H371,"0")</f>
        <v>359.65600000000001</v>
      </c>
      <c r="BN371" s="64">
        <f>IFERROR(1/J371*(W371/H371),"0")</f>
        <v>0.85470085470085477</v>
      </c>
      <c r="BO371" s="64">
        <f>IFERROR(1/J371*(X371/H371),"0")</f>
        <v>0.85897435897435892</v>
      </c>
    </row>
    <row r="372" spans="1:67" ht="27" customHeight="1" x14ac:dyDescent="0.25">
      <c r="A372" s="54" t="s">
        <v>537</v>
      </c>
      <c r="B372" s="54" t="s">
        <v>539</v>
      </c>
      <c r="C372" s="31">
        <v>4301051634</v>
      </c>
      <c r="D372" s="386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1"/>
      <c r="Q372" s="391"/>
      <c r="R372" s="391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86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3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94"/>
      <c r="O374" s="406" t="s">
        <v>70</v>
      </c>
      <c r="P374" s="407"/>
      <c r="Q374" s="407"/>
      <c r="R374" s="407"/>
      <c r="S374" s="407"/>
      <c r="T374" s="407"/>
      <c r="U374" s="408"/>
      <c r="V374" s="37" t="s">
        <v>71</v>
      </c>
      <c r="W374" s="384">
        <f>IFERROR(W369/H369,"0")+IFERROR(W370/H370,"0")+IFERROR(W371/H371,"0")+IFERROR(W372/H372,"0")+IFERROR(W373/H373,"0")</f>
        <v>646.15384615384619</v>
      </c>
      <c r="X374" s="384">
        <f>IFERROR(X369/H369,"0")+IFERROR(X370/H370,"0")+IFERROR(X371/H371,"0")+IFERROR(X372/H372,"0")+IFERROR(X373/H373,"0")</f>
        <v>647</v>
      </c>
      <c r="Y374" s="384">
        <f>IFERROR(IF(Y369="",0,Y369),"0")+IFERROR(IF(Y370="",0,Y370),"0")+IFERROR(IF(Y371="",0,Y371),"0")+IFERROR(IF(Y372="",0,Y372),"0")+IFERROR(IF(Y373="",0,Y373),"0")</f>
        <v>12.16677</v>
      </c>
      <c r="Z374" s="385"/>
      <c r="AA374" s="385"/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4"/>
      <c r="O375" s="406" t="s">
        <v>70</v>
      </c>
      <c r="P375" s="407"/>
      <c r="Q375" s="407"/>
      <c r="R375" s="407"/>
      <c r="S375" s="407"/>
      <c r="T375" s="407"/>
      <c r="U375" s="408"/>
      <c r="V375" s="37" t="s">
        <v>66</v>
      </c>
      <c r="W375" s="384">
        <f>IFERROR(SUM(W369:W373),"0")</f>
        <v>4320</v>
      </c>
      <c r="X375" s="384">
        <f>IFERROR(SUM(X369:X373),"0")</f>
        <v>4323</v>
      </c>
      <c r="Y375" s="37"/>
      <c r="Z375" s="385"/>
      <c r="AA375" s="385"/>
    </row>
    <row r="376" spans="1:67" ht="14.25" customHeight="1" x14ac:dyDescent="0.25">
      <c r="A376" s="388" t="s">
        <v>215</v>
      </c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89"/>
      <c r="V376" s="389"/>
      <c r="W376" s="389"/>
      <c r="X376" s="389"/>
      <c r="Y376" s="389"/>
      <c r="Z376" s="375"/>
      <c r="AA376" s="375"/>
    </row>
    <row r="377" spans="1:67" ht="27" customHeight="1" x14ac:dyDescent="0.25">
      <c r="A377" s="54" t="s">
        <v>542</v>
      </c>
      <c r="B377" s="54" t="s">
        <v>543</v>
      </c>
      <c r="C377" s="31">
        <v>4301060322</v>
      </c>
      <c r="D377" s="386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1"/>
      <c r="Q377" s="391"/>
      <c r="R377" s="391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4301060377</v>
      </c>
      <c r="D378" s="386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1"/>
      <c r="Q378" s="391"/>
      <c r="R378" s="391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3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4"/>
      <c r="O379" s="406" t="s">
        <v>70</v>
      </c>
      <c r="P379" s="407"/>
      <c r="Q379" s="407"/>
      <c r="R379" s="407"/>
      <c r="S379" s="407"/>
      <c r="T379" s="407"/>
      <c r="U379" s="40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4"/>
      <c r="O380" s="406" t="s">
        <v>70</v>
      </c>
      <c r="P380" s="407"/>
      <c r="Q380" s="407"/>
      <c r="R380" s="407"/>
      <c r="S380" s="407"/>
      <c r="T380" s="407"/>
      <c r="U380" s="40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396" t="s">
        <v>545</v>
      </c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48"/>
      <c r="AA381" s="48"/>
    </row>
    <row r="382" spans="1:67" ht="16.5" customHeight="1" x14ac:dyDescent="0.25">
      <c r="A382" s="452" t="s">
        <v>546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76"/>
      <c r="AA382" s="376"/>
    </row>
    <row r="383" spans="1:67" ht="14.25" customHeight="1" x14ac:dyDescent="0.25">
      <c r="A383" s="388" t="s">
        <v>113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389"/>
      <c r="Z383" s="375"/>
      <c r="AA383" s="375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86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86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87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393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4"/>
      <c r="O386" s="406" t="s">
        <v>70</v>
      </c>
      <c r="P386" s="407"/>
      <c r="Q386" s="407"/>
      <c r="R386" s="407"/>
      <c r="S386" s="407"/>
      <c r="T386" s="407"/>
      <c r="U386" s="40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4"/>
      <c r="O387" s="406" t="s">
        <v>70</v>
      </c>
      <c r="P387" s="407"/>
      <c r="Q387" s="407"/>
      <c r="R387" s="407"/>
      <c r="S387" s="407"/>
      <c r="T387" s="407"/>
      <c r="U387" s="40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customHeight="1" x14ac:dyDescent="0.25">
      <c r="A388" s="388" t="s">
        <v>61</v>
      </c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89"/>
      <c r="V388" s="389"/>
      <c r="W388" s="389"/>
      <c r="X388" s="389"/>
      <c r="Y388" s="389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86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87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86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2" t="s">
        <v>554</v>
      </c>
      <c r="P390" s="391"/>
      <c r="Q390" s="391"/>
      <c r="R390" s="391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86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87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86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5" t="s">
        <v>558</v>
      </c>
      <c r="P392" s="391"/>
      <c r="Q392" s="391"/>
      <c r="R392" s="391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86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00" t="s">
        <v>561</v>
      </c>
      <c r="P393" s="391"/>
      <c r="Q393" s="391"/>
      <c r="R393" s="391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86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9" t="s">
        <v>561</v>
      </c>
      <c r="P394" s="391"/>
      <c r="Q394" s="391"/>
      <c r="R394" s="391"/>
      <c r="S394" s="387"/>
      <c r="T394" s="34"/>
      <c r="U394" s="34"/>
      <c r="V394" s="35" t="s">
        <v>66</v>
      </c>
      <c r="W394" s="382">
        <v>100</v>
      </c>
      <c r="X394" s="383">
        <f t="shared" si="64"/>
        <v>100.80000000000001</v>
      </c>
      <c r="Y394" s="36">
        <f t="shared" si="65"/>
        <v>0.18071999999999999</v>
      </c>
      <c r="Z394" s="56"/>
      <c r="AA394" s="57"/>
      <c r="AE394" s="64"/>
      <c r="BB394" s="285" t="s">
        <v>1</v>
      </c>
      <c r="BL394" s="64">
        <f t="shared" si="66"/>
        <v>105.47619047619047</v>
      </c>
      <c r="BM394" s="64">
        <f t="shared" si="67"/>
        <v>106.32000000000001</v>
      </c>
      <c r="BN394" s="64">
        <f t="shared" si="68"/>
        <v>0.15262515262515264</v>
      </c>
      <c r="BO394" s="64">
        <f t="shared" si="69"/>
        <v>0.15384615384615385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86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87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4301031335</v>
      </c>
      <c r="D396" s="386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81" t="s">
        <v>567</v>
      </c>
      <c r="P396" s="391"/>
      <c r="Q396" s="391"/>
      <c r="R396" s="391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568</v>
      </c>
      <c r="C397" s="31">
        <v>4301031257</v>
      </c>
      <c r="D397" s="386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1"/>
      <c r="Q397" s="391"/>
      <c r="R397" s="391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86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87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86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1" t="s">
        <v>572</v>
      </c>
      <c r="P399" s="391"/>
      <c r="Q399" s="391"/>
      <c r="R399" s="391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4301031336</v>
      </c>
      <c r="D400" s="386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20" t="s">
        <v>575</v>
      </c>
      <c r="P400" s="391"/>
      <c r="Q400" s="391"/>
      <c r="R400" s="391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576</v>
      </c>
      <c r="C401" s="31">
        <v>4301031254</v>
      </c>
      <c r="D401" s="386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1"/>
      <c r="Q401" s="391"/>
      <c r="R401" s="391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86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87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86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0" t="s">
        <v>580</v>
      </c>
      <c r="P403" s="391"/>
      <c r="Q403" s="391"/>
      <c r="R403" s="391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4301031337</v>
      </c>
      <c r="D404" s="386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91"/>
      <c r="Q404" s="391"/>
      <c r="R404" s="391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584</v>
      </c>
      <c r="C405" s="31">
        <v>4301031258</v>
      </c>
      <c r="D405" s="386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1"/>
      <c r="Q405" s="391"/>
      <c r="R405" s="391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86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5" t="s">
        <v>587</v>
      </c>
      <c r="P406" s="391"/>
      <c r="Q406" s="391"/>
      <c r="R406" s="391"/>
      <c r="S406" s="387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86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4301031333</v>
      </c>
      <c r="D408" s="386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51" t="s">
        <v>592</v>
      </c>
      <c r="P408" s="391"/>
      <c r="Q408" s="391"/>
      <c r="R408" s="391"/>
      <c r="S408" s="387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4301031172</v>
      </c>
      <c r="D409" s="386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1"/>
      <c r="Q409" s="391"/>
      <c r="R409" s="391"/>
      <c r="S409" s="387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4301031338</v>
      </c>
      <c r="D410" s="386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5" t="s">
        <v>596</v>
      </c>
      <c r="P410" s="391"/>
      <c r="Q410" s="391"/>
      <c r="R410" s="391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597</v>
      </c>
      <c r="C411" s="31">
        <v>4301031255</v>
      </c>
      <c r="D411" s="386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1"/>
      <c r="Q411" s="391"/>
      <c r="R411" s="391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3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4"/>
      <c r="O412" s="406" t="s">
        <v>70</v>
      </c>
      <c r="P412" s="407"/>
      <c r="Q412" s="407"/>
      <c r="R412" s="407"/>
      <c r="S412" s="407"/>
      <c r="T412" s="407"/>
      <c r="U412" s="40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23.80952380952381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24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0.18071999999999999</v>
      </c>
      <c r="Z412" s="385"/>
      <c r="AA412" s="38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4"/>
      <c r="O413" s="406" t="s">
        <v>70</v>
      </c>
      <c r="P413" s="407"/>
      <c r="Q413" s="407"/>
      <c r="R413" s="407"/>
      <c r="S413" s="407"/>
      <c r="T413" s="407"/>
      <c r="U413" s="408"/>
      <c r="V413" s="37" t="s">
        <v>66</v>
      </c>
      <c r="W413" s="384">
        <f>IFERROR(SUM(W389:W411),"0")</f>
        <v>100</v>
      </c>
      <c r="X413" s="384">
        <f>IFERROR(SUM(X389:X411),"0")</f>
        <v>100.80000000000001</v>
      </c>
      <c r="Y413" s="37"/>
      <c r="Z413" s="385"/>
      <c r="AA413" s="385"/>
    </row>
    <row r="414" spans="1:67" ht="14.25" customHeight="1" x14ac:dyDescent="0.25">
      <c r="A414" s="388" t="s">
        <v>72</v>
      </c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389"/>
      <c r="Z414" s="375"/>
      <c r="AA414" s="375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86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86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393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94"/>
      <c r="O417" s="406" t="s">
        <v>70</v>
      </c>
      <c r="P417" s="407"/>
      <c r="Q417" s="407"/>
      <c r="R417" s="407"/>
      <c r="S417" s="407"/>
      <c r="T417" s="407"/>
      <c r="U417" s="40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4"/>
      <c r="O418" s="406" t="s">
        <v>70</v>
      </c>
      <c r="P418" s="407"/>
      <c r="Q418" s="407"/>
      <c r="R418" s="407"/>
      <c r="S418" s="407"/>
      <c r="T418" s="407"/>
      <c r="U418" s="40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88" t="s">
        <v>91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86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87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86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87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86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87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393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94"/>
      <c r="O423" s="406" t="s">
        <v>70</v>
      </c>
      <c r="P423" s="407"/>
      <c r="Q423" s="407"/>
      <c r="R423" s="407"/>
      <c r="S423" s="407"/>
      <c r="T423" s="407"/>
      <c r="U423" s="408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4"/>
      <c r="O424" s="406" t="s">
        <v>70</v>
      </c>
      <c r="P424" s="407"/>
      <c r="Q424" s="407"/>
      <c r="R424" s="407"/>
      <c r="S424" s="407"/>
      <c r="T424" s="407"/>
      <c r="U424" s="408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customHeight="1" x14ac:dyDescent="0.25">
      <c r="A425" s="452" t="s">
        <v>610</v>
      </c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89"/>
      <c r="O425" s="389"/>
      <c r="P425" s="389"/>
      <c r="Q425" s="389"/>
      <c r="R425" s="389"/>
      <c r="S425" s="389"/>
      <c r="T425" s="389"/>
      <c r="U425" s="389"/>
      <c r="V425" s="389"/>
      <c r="W425" s="389"/>
      <c r="X425" s="389"/>
      <c r="Y425" s="389"/>
      <c r="Z425" s="376"/>
      <c r="AA425" s="376"/>
    </row>
    <row r="426" spans="1:67" ht="14.25" customHeight="1" x14ac:dyDescent="0.25">
      <c r="A426" s="388" t="s">
        <v>105</v>
      </c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89"/>
      <c r="O426" s="389"/>
      <c r="P426" s="389"/>
      <c r="Q426" s="389"/>
      <c r="R426" s="389"/>
      <c r="S426" s="389"/>
      <c r="T426" s="389"/>
      <c r="U426" s="389"/>
      <c r="V426" s="389"/>
      <c r="W426" s="389"/>
      <c r="X426" s="389"/>
      <c r="Y426" s="389"/>
      <c r="Z426" s="375"/>
      <c r="AA426" s="375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86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4" t="s">
        <v>613</v>
      </c>
      <c r="P427" s="391"/>
      <c r="Q427" s="391"/>
      <c r="R427" s="391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3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94"/>
      <c r="O428" s="406" t="s">
        <v>70</v>
      </c>
      <c r="P428" s="407"/>
      <c r="Q428" s="407"/>
      <c r="R428" s="407"/>
      <c r="S428" s="407"/>
      <c r="T428" s="407"/>
      <c r="U428" s="40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  <c r="N429" s="394"/>
      <c r="O429" s="406" t="s">
        <v>70</v>
      </c>
      <c r="P429" s="407"/>
      <c r="Q429" s="407"/>
      <c r="R429" s="407"/>
      <c r="S429" s="407"/>
      <c r="T429" s="407"/>
      <c r="U429" s="40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88" t="s">
        <v>61</v>
      </c>
      <c r="B430" s="389"/>
      <c r="C430" s="389"/>
      <c r="D430" s="389"/>
      <c r="E430" s="389"/>
      <c r="F430" s="389"/>
      <c r="G430" s="389"/>
      <c r="H430" s="389"/>
      <c r="I430" s="389"/>
      <c r="J430" s="389"/>
      <c r="K430" s="389"/>
      <c r="L430" s="389"/>
      <c r="M430" s="389"/>
      <c r="N430" s="389"/>
      <c r="O430" s="389"/>
      <c r="P430" s="389"/>
      <c r="Q430" s="389"/>
      <c r="R430" s="389"/>
      <c r="S430" s="389"/>
      <c r="T430" s="389"/>
      <c r="U430" s="389"/>
      <c r="V430" s="389"/>
      <c r="W430" s="389"/>
      <c r="X430" s="389"/>
      <c r="Y430" s="389"/>
      <c r="Z430" s="375"/>
      <c r="AA430" s="375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86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86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79" t="s">
        <v>617</v>
      </c>
      <c r="P432" s="391"/>
      <c r="Q432" s="391"/>
      <c r="R432" s="391"/>
      <c r="S432" s="387"/>
      <c r="T432" s="34"/>
      <c r="U432" s="34"/>
      <c r="V432" s="35" t="s">
        <v>66</v>
      </c>
      <c r="W432" s="382">
        <v>50</v>
      </c>
      <c r="X432" s="383">
        <f t="shared" si="71"/>
        <v>50.400000000000006</v>
      </c>
      <c r="Y432" s="36">
        <f>IFERROR(IF(X432=0,"",ROUNDUP(X432/H432,0)*0.00753),"")</f>
        <v>9.0359999999999996E-2</v>
      </c>
      <c r="Z432" s="56"/>
      <c r="AA432" s="57"/>
      <c r="AE432" s="64"/>
      <c r="BB432" s="310" t="s">
        <v>1</v>
      </c>
      <c r="BL432" s="64">
        <f t="shared" si="72"/>
        <v>52.738095238095234</v>
      </c>
      <c r="BM432" s="64">
        <f t="shared" si="73"/>
        <v>53.160000000000004</v>
      </c>
      <c r="BN432" s="64">
        <f t="shared" si="74"/>
        <v>7.6312576312576319E-2</v>
      </c>
      <c r="BO432" s="64">
        <f t="shared" si="75"/>
        <v>7.6923076923076927E-2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86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1"/>
      <c r="Q433" s="391"/>
      <c r="R433" s="391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86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86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8" t="s">
        <v>625</v>
      </c>
      <c r="P435" s="391"/>
      <c r="Q435" s="391"/>
      <c r="R435" s="391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86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86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87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86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2" t="s">
        <v>630</v>
      </c>
      <c r="P438" s="391"/>
      <c r="Q438" s="391"/>
      <c r="R438" s="391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3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4"/>
      <c r="O439" s="406" t="s">
        <v>70</v>
      </c>
      <c r="P439" s="407"/>
      <c r="Q439" s="407"/>
      <c r="R439" s="407"/>
      <c r="S439" s="407"/>
      <c r="T439" s="407"/>
      <c r="U439" s="40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11.904761904761905</v>
      </c>
      <c r="X439" s="384">
        <f>IFERROR(X431/H431,"0")+IFERROR(X432/H432,"0")+IFERROR(X433/H433,"0")+IFERROR(X434/H434,"0")+IFERROR(X435/H435,"0")+IFERROR(X436/H436,"0")+IFERROR(X437/H437,"0")+IFERROR(X438/H438,"0")</f>
        <v>12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9.0359999999999996E-2</v>
      </c>
      <c r="Z439" s="385"/>
      <c r="AA439" s="38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4"/>
      <c r="O440" s="406" t="s">
        <v>70</v>
      </c>
      <c r="P440" s="407"/>
      <c r="Q440" s="407"/>
      <c r="R440" s="407"/>
      <c r="S440" s="407"/>
      <c r="T440" s="407"/>
      <c r="U440" s="408"/>
      <c r="V440" s="37" t="s">
        <v>66</v>
      </c>
      <c r="W440" s="384">
        <f>IFERROR(SUM(W431:W438),"0")</f>
        <v>50</v>
      </c>
      <c r="X440" s="384">
        <f>IFERROR(SUM(X431:X438),"0")</f>
        <v>50.400000000000006</v>
      </c>
      <c r="Y440" s="37"/>
      <c r="Z440" s="385"/>
      <c r="AA440" s="385"/>
    </row>
    <row r="441" spans="1:67" ht="14.25" customHeight="1" x14ac:dyDescent="0.25">
      <c r="A441" s="388" t="s">
        <v>91</v>
      </c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389"/>
      <c r="P441" s="389"/>
      <c r="Q441" s="389"/>
      <c r="R441" s="389"/>
      <c r="S441" s="389"/>
      <c r="T441" s="389"/>
      <c r="U441" s="389"/>
      <c r="V441" s="389"/>
      <c r="W441" s="389"/>
      <c r="X441" s="389"/>
      <c r="Y441" s="389"/>
      <c r="Z441" s="375"/>
      <c r="AA441" s="375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86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393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4"/>
      <c r="O443" s="406" t="s">
        <v>70</v>
      </c>
      <c r="P443" s="407"/>
      <c r="Q443" s="407"/>
      <c r="R443" s="407"/>
      <c r="S443" s="407"/>
      <c r="T443" s="407"/>
      <c r="U443" s="40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4"/>
      <c r="O444" s="406" t="s">
        <v>70</v>
      </c>
      <c r="P444" s="407"/>
      <c r="Q444" s="407"/>
      <c r="R444" s="407"/>
      <c r="S444" s="407"/>
      <c r="T444" s="407"/>
      <c r="U444" s="40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88" t="s">
        <v>100</v>
      </c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389"/>
      <c r="P445" s="389"/>
      <c r="Q445" s="389"/>
      <c r="R445" s="389"/>
      <c r="S445" s="389"/>
      <c r="T445" s="389"/>
      <c r="U445" s="389"/>
      <c r="V445" s="389"/>
      <c r="W445" s="389"/>
      <c r="X445" s="389"/>
      <c r="Y445" s="389"/>
      <c r="Z445" s="375"/>
      <c r="AA445" s="375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86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87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393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4"/>
      <c r="O447" s="406" t="s">
        <v>70</v>
      </c>
      <c r="P447" s="407"/>
      <c r="Q447" s="407"/>
      <c r="R447" s="407"/>
      <c r="S447" s="407"/>
      <c r="T447" s="407"/>
      <c r="U447" s="40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4"/>
      <c r="O448" s="406" t="s">
        <v>70</v>
      </c>
      <c r="P448" s="407"/>
      <c r="Q448" s="407"/>
      <c r="R448" s="407"/>
      <c r="S448" s="407"/>
      <c r="T448" s="407"/>
      <c r="U448" s="40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customHeight="1" x14ac:dyDescent="0.25">
      <c r="A449" s="388" t="s">
        <v>635</v>
      </c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89"/>
      <c r="O449" s="389"/>
      <c r="P449" s="389"/>
      <c r="Q449" s="389"/>
      <c r="R449" s="389"/>
      <c r="S449" s="389"/>
      <c r="T449" s="389"/>
      <c r="U449" s="389"/>
      <c r="V449" s="389"/>
      <c r="W449" s="389"/>
      <c r="X449" s="389"/>
      <c r="Y449" s="389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86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87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3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94"/>
      <c r="O451" s="406" t="s">
        <v>70</v>
      </c>
      <c r="P451" s="407"/>
      <c r="Q451" s="407"/>
      <c r="R451" s="407"/>
      <c r="S451" s="407"/>
      <c r="T451" s="407"/>
      <c r="U451" s="40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4"/>
      <c r="O452" s="406" t="s">
        <v>70</v>
      </c>
      <c r="P452" s="407"/>
      <c r="Q452" s="407"/>
      <c r="R452" s="407"/>
      <c r="S452" s="407"/>
      <c r="T452" s="407"/>
      <c r="U452" s="40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customHeight="1" x14ac:dyDescent="0.25">
      <c r="A453" s="452" t="s">
        <v>638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76"/>
      <c r="AA453" s="376"/>
    </row>
    <row r="454" spans="1:67" ht="14.25" customHeight="1" x14ac:dyDescent="0.25">
      <c r="A454" s="388" t="s">
        <v>61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86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87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86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87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86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87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393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94"/>
      <c r="O458" s="406" t="s">
        <v>70</v>
      </c>
      <c r="P458" s="407"/>
      <c r="Q458" s="407"/>
      <c r="R458" s="407"/>
      <c r="S458" s="407"/>
      <c r="T458" s="407"/>
      <c r="U458" s="40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94"/>
      <c r="O459" s="406" t="s">
        <v>70</v>
      </c>
      <c r="P459" s="407"/>
      <c r="Q459" s="407"/>
      <c r="R459" s="407"/>
      <c r="S459" s="407"/>
      <c r="T459" s="407"/>
      <c r="U459" s="40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customHeight="1" x14ac:dyDescent="0.25">
      <c r="A460" s="452" t="s">
        <v>645</v>
      </c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Q460" s="389"/>
      <c r="R460" s="389"/>
      <c r="S460" s="389"/>
      <c r="T460" s="389"/>
      <c r="U460" s="389"/>
      <c r="V460" s="389"/>
      <c r="W460" s="389"/>
      <c r="X460" s="389"/>
      <c r="Y460" s="389"/>
      <c r="Z460" s="376"/>
      <c r="AA460" s="376"/>
    </row>
    <row r="461" spans="1:67" ht="14.25" customHeight="1" x14ac:dyDescent="0.25">
      <c r="A461" s="388" t="s">
        <v>61</v>
      </c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Q461" s="389"/>
      <c r="R461" s="389"/>
      <c r="S461" s="389"/>
      <c r="T461" s="389"/>
      <c r="U461" s="389"/>
      <c r="V461" s="389"/>
      <c r="W461" s="389"/>
      <c r="X461" s="389"/>
      <c r="Y461" s="389"/>
      <c r="Z461" s="375"/>
      <c r="AA461" s="375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86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18" t="s">
        <v>648</v>
      </c>
      <c r="P462" s="391"/>
      <c r="Q462" s="391"/>
      <c r="R462" s="391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86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87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3"/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94"/>
      <c r="O464" s="406" t="s">
        <v>70</v>
      </c>
      <c r="P464" s="407"/>
      <c r="Q464" s="407"/>
      <c r="R464" s="407"/>
      <c r="S464" s="407"/>
      <c r="T464" s="407"/>
      <c r="U464" s="40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389"/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94"/>
      <c r="O465" s="406" t="s">
        <v>70</v>
      </c>
      <c r="P465" s="407"/>
      <c r="Q465" s="407"/>
      <c r="R465" s="407"/>
      <c r="S465" s="407"/>
      <c r="T465" s="407"/>
      <c r="U465" s="40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388" t="s">
        <v>215</v>
      </c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89"/>
      <c r="U466" s="389"/>
      <c r="V466" s="389"/>
      <c r="W466" s="389"/>
      <c r="X466" s="389"/>
      <c r="Y466" s="389"/>
      <c r="Z466" s="375"/>
      <c r="AA466" s="375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86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8" t="s">
        <v>653</v>
      </c>
      <c r="P467" s="391"/>
      <c r="Q467" s="391"/>
      <c r="R467" s="391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393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4"/>
      <c r="O468" s="406" t="s">
        <v>70</v>
      </c>
      <c r="P468" s="407"/>
      <c r="Q468" s="407"/>
      <c r="R468" s="407"/>
      <c r="S468" s="407"/>
      <c r="T468" s="407"/>
      <c r="U468" s="40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4"/>
      <c r="O469" s="406" t="s">
        <v>70</v>
      </c>
      <c r="P469" s="407"/>
      <c r="Q469" s="407"/>
      <c r="R469" s="407"/>
      <c r="S469" s="407"/>
      <c r="T469" s="407"/>
      <c r="U469" s="40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396" t="s">
        <v>654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48"/>
      <c r="AA470" s="48"/>
    </row>
    <row r="471" spans="1:67" ht="16.5" customHeight="1" x14ac:dyDescent="0.25">
      <c r="A471" s="452" t="s">
        <v>654</v>
      </c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89"/>
      <c r="O471" s="389"/>
      <c r="P471" s="389"/>
      <c r="Q471" s="389"/>
      <c r="R471" s="389"/>
      <c r="S471" s="389"/>
      <c r="T471" s="389"/>
      <c r="U471" s="389"/>
      <c r="V471" s="389"/>
      <c r="W471" s="389"/>
      <c r="X471" s="389"/>
      <c r="Y471" s="389"/>
      <c r="Z471" s="376"/>
      <c r="AA471" s="376"/>
    </row>
    <row r="472" spans="1:67" ht="14.25" customHeight="1" x14ac:dyDescent="0.25">
      <c r="A472" s="388" t="s">
        <v>113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86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87"/>
      <c r="T473" s="34"/>
      <c r="U473" s="34"/>
      <c r="V473" s="35" t="s">
        <v>66</v>
      </c>
      <c r="W473" s="382">
        <v>200</v>
      </c>
      <c r="X473" s="383">
        <f t="shared" ref="X473:X482" si="77">IFERROR(IF(W473="",0,CEILING((W473/$H473),1)*$H473),"")</f>
        <v>200.64000000000001</v>
      </c>
      <c r="Y473" s="36">
        <f t="shared" ref="Y473:Y478" si="78">IFERROR(IF(X473=0,"",ROUNDUP(X473/H473,0)*0.01196),"")</f>
        <v>0.45448</v>
      </c>
      <c r="Z473" s="56"/>
      <c r="AA473" s="57"/>
      <c r="AE473" s="64"/>
      <c r="BB473" s="326" t="s">
        <v>1</v>
      </c>
      <c r="BL473" s="64">
        <f t="shared" ref="BL473:BL482" si="79">IFERROR(W473*I473/H473,"0")</f>
        <v>213.63636363636363</v>
      </c>
      <c r="BM473" s="64">
        <f t="shared" ref="BM473:BM482" si="80">IFERROR(X473*I473/H473,"0")</f>
        <v>214.32</v>
      </c>
      <c r="BN473" s="64">
        <f t="shared" ref="BN473:BN482" si="81">IFERROR(1/J473*(W473/H473),"0")</f>
        <v>0.36421911421911418</v>
      </c>
      <c r="BO473" s="64">
        <f t="shared" ref="BO473:BO482" si="82">IFERROR(1/J473*(X473/H473),"0")</f>
        <v>0.36538461538461542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86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87"/>
      <c r="T474" s="34"/>
      <c r="U474" s="34"/>
      <c r="V474" s="35" t="s">
        <v>66</v>
      </c>
      <c r="W474" s="382">
        <v>6000</v>
      </c>
      <c r="X474" s="383">
        <f t="shared" si="77"/>
        <v>6003.3600000000006</v>
      </c>
      <c r="Y474" s="36">
        <f t="shared" si="78"/>
        <v>13.598520000000001</v>
      </c>
      <c r="Z474" s="56"/>
      <c r="AA474" s="57"/>
      <c r="AE474" s="64"/>
      <c r="BB474" s="327" t="s">
        <v>1</v>
      </c>
      <c r="BL474" s="64">
        <f t="shared" si="79"/>
        <v>6409.090909090909</v>
      </c>
      <c r="BM474" s="64">
        <f t="shared" si="80"/>
        <v>6412.68</v>
      </c>
      <c r="BN474" s="64">
        <f t="shared" si="81"/>
        <v>10.926573426573427</v>
      </c>
      <c r="BO474" s="64">
        <f t="shared" si="82"/>
        <v>10.932692307692308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86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6" t="s">
        <v>661</v>
      </c>
      <c r="P475" s="391"/>
      <c r="Q475" s="391"/>
      <c r="R475" s="391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86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86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87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86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5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86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87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86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8" t="s">
        <v>672</v>
      </c>
      <c r="P480" s="391"/>
      <c r="Q480" s="391"/>
      <c r="R480" s="391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86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5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86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87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393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4"/>
      <c r="O483" s="406" t="s">
        <v>70</v>
      </c>
      <c r="P483" s="407"/>
      <c r="Q483" s="407"/>
      <c r="R483" s="407"/>
      <c r="S483" s="407"/>
      <c r="T483" s="407"/>
      <c r="U483" s="40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1174.242424242424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1175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14.053000000000001</v>
      </c>
      <c r="Z483" s="385"/>
      <c r="AA483" s="385"/>
    </row>
    <row r="484" spans="1:67" x14ac:dyDescent="0.2">
      <c r="A484" s="389"/>
      <c r="B484" s="389"/>
      <c r="C484" s="389"/>
      <c r="D484" s="389"/>
      <c r="E484" s="389"/>
      <c r="F484" s="389"/>
      <c r="G484" s="389"/>
      <c r="H484" s="389"/>
      <c r="I484" s="389"/>
      <c r="J484" s="389"/>
      <c r="K484" s="389"/>
      <c r="L484" s="389"/>
      <c r="M484" s="389"/>
      <c r="N484" s="394"/>
      <c r="O484" s="406" t="s">
        <v>70</v>
      </c>
      <c r="P484" s="407"/>
      <c r="Q484" s="407"/>
      <c r="R484" s="407"/>
      <c r="S484" s="407"/>
      <c r="T484" s="407"/>
      <c r="U484" s="408"/>
      <c r="V484" s="37" t="s">
        <v>66</v>
      </c>
      <c r="W484" s="384">
        <f>IFERROR(SUM(W473:W482),"0")</f>
        <v>6200</v>
      </c>
      <c r="X484" s="384">
        <f>IFERROR(SUM(X473:X482),"0")</f>
        <v>6204.0000000000009</v>
      </c>
      <c r="Y484" s="37"/>
      <c r="Z484" s="385"/>
      <c r="AA484" s="385"/>
    </row>
    <row r="485" spans="1:67" ht="14.25" customHeight="1" x14ac:dyDescent="0.25">
      <c r="A485" s="388" t="s">
        <v>105</v>
      </c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89"/>
      <c r="O485" s="389"/>
      <c r="P485" s="389"/>
      <c r="Q485" s="389"/>
      <c r="R485" s="389"/>
      <c r="S485" s="389"/>
      <c r="T485" s="389"/>
      <c r="U485" s="389"/>
      <c r="V485" s="389"/>
      <c r="W485" s="389"/>
      <c r="X485" s="389"/>
      <c r="Y485" s="389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86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87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86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3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4"/>
      <c r="O488" s="406" t="s">
        <v>70</v>
      </c>
      <c r="P488" s="407"/>
      <c r="Q488" s="407"/>
      <c r="R488" s="407"/>
      <c r="S488" s="407"/>
      <c r="T488" s="407"/>
      <c r="U488" s="408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4"/>
      <c r="O489" s="406" t="s">
        <v>70</v>
      </c>
      <c r="P489" s="407"/>
      <c r="Q489" s="407"/>
      <c r="R489" s="407"/>
      <c r="S489" s="407"/>
      <c r="T489" s="407"/>
      <c r="U489" s="408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customHeight="1" x14ac:dyDescent="0.25">
      <c r="A490" s="388" t="s">
        <v>61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389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86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87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86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87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86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87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86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87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86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87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86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87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x14ac:dyDescent="0.2">
      <c r="A497" s="393"/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94"/>
      <c r="O497" s="406" t="s">
        <v>70</v>
      </c>
      <c r="P497" s="407"/>
      <c r="Q497" s="407"/>
      <c r="R497" s="407"/>
      <c r="S497" s="407"/>
      <c r="T497" s="407"/>
      <c r="U497" s="408"/>
      <c r="V497" s="37" t="s">
        <v>71</v>
      </c>
      <c r="W497" s="384">
        <f>IFERROR(W491/H491,"0")+IFERROR(W492/H492,"0")+IFERROR(W493/H493,"0")+IFERROR(W494/H494,"0")+IFERROR(W495/H495,"0")+IFERROR(W496/H496,"0")</f>
        <v>0</v>
      </c>
      <c r="X497" s="384">
        <f>IFERROR(X491/H491,"0")+IFERROR(X492/H492,"0")+IFERROR(X493/H493,"0")+IFERROR(X494/H494,"0")+IFERROR(X495/H495,"0")+IFERROR(X496/H496,"0")</f>
        <v>0</v>
      </c>
      <c r="Y497" s="384">
        <f>IFERROR(IF(Y491="",0,Y491),"0")+IFERROR(IF(Y492="",0,Y492),"0")+IFERROR(IF(Y493="",0,Y493),"0")+IFERROR(IF(Y494="",0,Y494),"0")+IFERROR(IF(Y495="",0,Y495),"0")+IFERROR(IF(Y496="",0,Y496),"0")</f>
        <v>0</v>
      </c>
      <c r="Z497" s="385"/>
      <c r="AA497" s="385"/>
    </row>
    <row r="498" spans="1:67" x14ac:dyDescent="0.2">
      <c r="A498" s="389"/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94"/>
      <c r="O498" s="406" t="s">
        <v>70</v>
      </c>
      <c r="P498" s="407"/>
      <c r="Q498" s="407"/>
      <c r="R498" s="407"/>
      <c r="S498" s="407"/>
      <c r="T498" s="407"/>
      <c r="U498" s="408"/>
      <c r="V498" s="37" t="s">
        <v>66</v>
      </c>
      <c r="W498" s="384">
        <f>IFERROR(SUM(W491:W496),"0")</f>
        <v>0</v>
      </c>
      <c r="X498" s="384">
        <f>IFERROR(SUM(X491:X496),"0")</f>
        <v>0</v>
      </c>
      <c r="Y498" s="37"/>
      <c r="Z498" s="385"/>
      <c r="AA498" s="385"/>
    </row>
    <row r="499" spans="1:67" ht="14.25" customHeight="1" x14ac:dyDescent="0.25">
      <c r="A499" s="388" t="s">
        <v>72</v>
      </c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389"/>
      <c r="P499" s="389"/>
      <c r="Q499" s="389"/>
      <c r="R499" s="389"/>
      <c r="S499" s="389"/>
      <c r="T499" s="389"/>
      <c r="U499" s="389"/>
      <c r="V499" s="389"/>
      <c r="W499" s="389"/>
      <c r="X499" s="389"/>
      <c r="Y499" s="389"/>
      <c r="Z499" s="375"/>
      <c r="AA499" s="375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86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86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86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3"/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94"/>
      <c r="O503" s="406" t="s">
        <v>70</v>
      </c>
      <c r="P503" s="407"/>
      <c r="Q503" s="407"/>
      <c r="R503" s="407"/>
      <c r="S503" s="407"/>
      <c r="T503" s="407"/>
      <c r="U503" s="40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4"/>
      <c r="O504" s="406" t="s">
        <v>70</v>
      </c>
      <c r="P504" s="407"/>
      <c r="Q504" s="407"/>
      <c r="R504" s="407"/>
      <c r="S504" s="407"/>
      <c r="T504" s="407"/>
      <c r="U504" s="40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88" t="s">
        <v>215</v>
      </c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89"/>
      <c r="O505" s="389"/>
      <c r="P505" s="389"/>
      <c r="Q505" s="389"/>
      <c r="R505" s="389"/>
      <c r="S505" s="389"/>
      <c r="T505" s="389"/>
      <c r="U505" s="389"/>
      <c r="V505" s="389"/>
      <c r="W505" s="389"/>
      <c r="X505" s="389"/>
      <c r="Y505" s="389"/>
      <c r="Z505" s="375"/>
      <c r="AA505" s="375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86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3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4"/>
      <c r="O507" s="406" t="s">
        <v>70</v>
      </c>
      <c r="P507" s="407"/>
      <c r="Q507" s="407"/>
      <c r="R507" s="407"/>
      <c r="S507" s="407"/>
      <c r="T507" s="407"/>
      <c r="U507" s="40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4"/>
      <c r="O508" s="406" t="s">
        <v>70</v>
      </c>
      <c r="P508" s="407"/>
      <c r="Q508" s="407"/>
      <c r="R508" s="407"/>
      <c r="S508" s="407"/>
      <c r="T508" s="407"/>
      <c r="U508" s="40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396" t="s">
        <v>701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48"/>
      <c r="AA509" s="48"/>
    </row>
    <row r="510" spans="1:67" ht="16.5" customHeight="1" x14ac:dyDescent="0.25">
      <c r="A510" s="452" t="s">
        <v>701</v>
      </c>
      <c r="B510" s="389"/>
      <c r="C510" s="389"/>
      <c r="D510" s="389"/>
      <c r="E510" s="389"/>
      <c r="F510" s="389"/>
      <c r="G510" s="389"/>
      <c r="H510" s="389"/>
      <c r="I510" s="389"/>
      <c r="J510" s="389"/>
      <c r="K510" s="389"/>
      <c r="L510" s="389"/>
      <c r="M510" s="389"/>
      <c r="N510" s="389"/>
      <c r="O510" s="389"/>
      <c r="P510" s="389"/>
      <c r="Q510" s="389"/>
      <c r="R510" s="389"/>
      <c r="S510" s="389"/>
      <c r="T510" s="389"/>
      <c r="U510" s="389"/>
      <c r="V510" s="389"/>
      <c r="W510" s="389"/>
      <c r="X510" s="389"/>
      <c r="Y510" s="389"/>
      <c r="Z510" s="376"/>
      <c r="AA510" s="376"/>
    </row>
    <row r="511" spans="1:67" ht="14.25" customHeight="1" x14ac:dyDescent="0.25">
      <c r="A511" s="388" t="s">
        <v>113</v>
      </c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89"/>
      <c r="O511" s="389"/>
      <c r="P511" s="389"/>
      <c r="Q511" s="389"/>
      <c r="R511" s="389"/>
      <c r="S511" s="389"/>
      <c r="T511" s="389"/>
      <c r="U511" s="389"/>
      <c r="V511" s="389"/>
      <c r="W511" s="389"/>
      <c r="X511" s="389"/>
      <c r="Y511" s="389"/>
      <c r="Z511" s="375"/>
      <c r="AA511" s="375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86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71" t="s">
        <v>704</v>
      </c>
      <c r="P512" s="391"/>
      <c r="Q512" s="391"/>
      <c r="R512" s="391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86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3" t="s">
        <v>707</v>
      </c>
      <c r="P513" s="391"/>
      <c r="Q513" s="391"/>
      <c r="R513" s="391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86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0" t="s">
        <v>710</v>
      </c>
      <c r="P514" s="391"/>
      <c r="Q514" s="391"/>
      <c r="R514" s="391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86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7" t="s">
        <v>713</v>
      </c>
      <c r="P515" s="391"/>
      <c r="Q515" s="391"/>
      <c r="R515" s="391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86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1" t="s">
        <v>716</v>
      </c>
      <c r="P516" s="391"/>
      <c r="Q516" s="391"/>
      <c r="R516" s="391"/>
      <c r="S516" s="387"/>
      <c r="T516" s="34"/>
      <c r="U516" s="34"/>
      <c r="V516" s="35" t="s">
        <v>66</v>
      </c>
      <c r="W516" s="382">
        <v>400</v>
      </c>
      <c r="X516" s="383">
        <f t="shared" si="88"/>
        <v>408</v>
      </c>
      <c r="Y516" s="36">
        <f t="shared" si="89"/>
        <v>0.73949999999999994</v>
      </c>
      <c r="Z516" s="56"/>
      <c r="AA516" s="57"/>
      <c r="AE516" s="64"/>
      <c r="BB516" s="352" t="s">
        <v>1</v>
      </c>
      <c r="BL516" s="64">
        <f t="shared" si="90"/>
        <v>416</v>
      </c>
      <c r="BM516" s="64">
        <f t="shared" si="91"/>
        <v>424.32</v>
      </c>
      <c r="BN516" s="64">
        <f t="shared" si="92"/>
        <v>0.59523809523809523</v>
      </c>
      <c r="BO516" s="64">
        <f t="shared" si="93"/>
        <v>0.6071428571428571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86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39" t="s">
        <v>719</v>
      </c>
      <c r="P517" s="391"/>
      <c r="Q517" s="391"/>
      <c r="R517" s="391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86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433" t="s">
        <v>722</v>
      </c>
      <c r="P518" s="391"/>
      <c r="Q518" s="391"/>
      <c r="R518" s="391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86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41" t="s">
        <v>725</v>
      </c>
      <c r="P519" s="391"/>
      <c r="Q519" s="391"/>
      <c r="R519" s="391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86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73" t="s">
        <v>728</v>
      </c>
      <c r="P520" s="391"/>
      <c r="Q520" s="391"/>
      <c r="R520" s="391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3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4"/>
      <c r="O521" s="406" t="s">
        <v>70</v>
      </c>
      <c r="P521" s="407"/>
      <c r="Q521" s="407"/>
      <c r="R521" s="407"/>
      <c r="S521" s="407"/>
      <c r="T521" s="407"/>
      <c r="U521" s="40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33.333333333333336</v>
      </c>
      <c r="X521" s="384">
        <f>IFERROR(X512/H512,"0")+IFERROR(X513/H513,"0")+IFERROR(X514/H514,"0")+IFERROR(X515/H515,"0")+IFERROR(X516/H516,"0")+IFERROR(X517/H517,"0")+IFERROR(X518/H518,"0")+IFERROR(X519/H519,"0")+IFERROR(X520/H520,"0")</f>
        <v>34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0.73949999999999994</v>
      </c>
      <c r="Z521" s="385"/>
      <c r="AA521" s="385"/>
    </row>
    <row r="522" spans="1:67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94"/>
      <c r="O522" s="406" t="s">
        <v>70</v>
      </c>
      <c r="P522" s="407"/>
      <c r="Q522" s="407"/>
      <c r="R522" s="407"/>
      <c r="S522" s="407"/>
      <c r="T522" s="407"/>
      <c r="U522" s="408"/>
      <c r="V522" s="37" t="s">
        <v>66</v>
      </c>
      <c r="W522" s="384">
        <f>IFERROR(SUM(W512:W520),"0")</f>
        <v>400</v>
      </c>
      <c r="X522" s="384">
        <f>IFERROR(SUM(X512:X520),"0")</f>
        <v>408</v>
      </c>
      <c r="Y522" s="37"/>
      <c r="Z522" s="385"/>
      <c r="AA522" s="385"/>
    </row>
    <row r="523" spans="1:67" ht="14.25" customHeight="1" x14ac:dyDescent="0.25">
      <c r="A523" s="388" t="s">
        <v>105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75"/>
      <c r="AA523" s="375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86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5" t="s">
        <v>731</v>
      </c>
      <c r="P524" s="391"/>
      <c r="Q524" s="391"/>
      <c r="R524" s="391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86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12" t="s">
        <v>734</v>
      </c>
      <c r="P525" s="391"/>
      <c r="Q525" s="391"/>
      <c r="R525" s="391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86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2" t="s">
        <v>737</v>
      </c>
      <c r="P526" s="391"/>
      <c r="Q526" s="391"/>
      <c r="R526" s="391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86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3" t="s">
        <v>740</v>
      </c>
      <c r="P527" s="391"/>
      <c r="Q527" s="391"/>
      <c r="R527" s="391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86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22" t="s">
        <v>743</v>
      </c>
      <c r="P528" s="391"/>
      <c r="Q528" s="391"/>
      <c r="R528" s="391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3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4"/>
      <c r="O529" s="406" t="s">
        <v>70</v>
      </c>
      <c r="P529" s="407"/>
      <c r="Q529" s="407"/>
      <c r="R529" s="407"/>
      <c r="S529" s="407"/>
      <c r="T529" s="407"/>
      <c r="U529" s="40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89"/>
      <c r="B530" s="389"/>
      <c r="C530" s="389"/>
      <c r="D530" s="389"/>
      <c r="E530" s="389"/>
      <c r="F530" s="389"/>
      <c r="G530" s="389"/>
      <c r="H530" s="389"/>
      <c r="I530" s="389"/>
      <c r="J530" s="389"/>
      <c r="K530" s="389"/>
      <c r="L530" s="389"/>
      <c r="M530" s="389"/>
      <c r="N530" s="394"/>
      <c r="O530" s="406" t="s">
        <v>70</v>
      </c>
      <c r="P530" s="407"/>
      <c r="Q530" s="407"/>
      <c r="R530" s="407"/>
      <c r="S530" s="407"/>
      <c r="T530" s="407"/>
      <c r="U530" s="40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88" t="s">
        <v>61</v>
      </c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389"/>
      <c r="P531" s="389"/>
      <c r="Q531" s="389"/>
      <c r="R531" s="389"/>
      <c r="S531" s="389"/>
      <c r="T531" s="389"/>
      <c r="U531" s="389"/>
      <c r="V531" s="389"/>
      <c r="W531" s="389"/>
      <c r="X531" s="389"/>
      <c r="Y531" s="389"/>
      <c r="Z531" s="375"/>
      <c r="AA531" s="375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86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7" t="s">
        <v>746</v>
      </c>
      <c r="P532" s="391"/>
      <c r="Q532" s="391"/>
      <c r="R532" s="391"/>
      <c r="S532" s="387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86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9" t="s">
        <v>749</v>
      </c>
      <c r="P533" s="391"/>
      <c r="Q533" s="391"/>
      <c r="R533" s="391"/>
      <c r="S533" s="387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86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752</v>
      </c>
      <c r="P534" s="391"/>
      <c r="Q534" s="391"/>
      <c r="R534" s="391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86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755</v>
      </c>
      <c r="P535" s="391"/>
      <c r="Q535" s="391"/>
      <c r="R535" s="391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3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4"/>
      <c r="O536" s="406" t="s">
        <v>70</v>
      </c>
      <c r="P536" s="407"/>
      <c r="Q536" s="407"/>
      <c r="R536" s="407"/>
      <c r="S536" s="407"/>
      <c r="T536" s="407"/>
      <c r="U536" s="40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4"/>
      <c r="O537" s="406" t="s">
        <v>70</v>
      </c>
      <c r="P537" s="407"/>
      <c r="Q537" s="407"/>
      <c r="R537" s="407"/>
      <c r="S537" s="407"/>
      <c r="T537" s="407"/>
      <c r="U537" s="40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customHeight="1" x14ac:dyDescent="0.25">
      <c r="A538" s="388" t="s">
        <v>72</v>
      </c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389"/>
      <c r="P538" s="389"/>
      <c r="Q538" s="389"/>
      <c r="R538" s="389"/>
      <c r="S538" s="389"/>
      <c r="T538" s="389"/>
      <c r="U538" s="389"/>
      <c r="V538" s="389"/>
      <c r="W538" s="389"/>
      <c r="X538" s="389"/>
      <c r="Y538" s="389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86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93" t="s">
        <v>758</v>
      </c>
      <c r="P539" s="391"/>
      <c r="Q539" s="391"/>
      <c r="R539" s="391"/>
      <c r="S539" s="387"/>
      <c r="T539" s="34"/>
      <c r="U539" s="34"/>
      <c r="V539" s="35" t="s">
        <v>66</v>
      </c>
      <c r="W539" s="382">
        <v>500</v>
      </c>
      <c r="X539" s="383">
        <f>IFERROR(IF(W539="",0,CEILING((W539/$H539),1)*$H539),"")</f>
        <v>507</v>
      </c>
      <c r="Y539" s="36">
        <f>IFERROR(IF(X539=0,"",ROUNDUP(X539/H539,0)*0.02175),"")</f>
        <v>1.4137499999999998</v>
      </c>
      <c r="Z539" s="56"/>
      <c r="AA539" s="57"/>
      <c r="AE539" s="64"/>
      <c r="BB539" s="366" t="s">
        <v>1</v>
      </c>
      <c r="BL539" s="64">
        <f>IFERROR(W539*I539/H539,"0")</f>
        <v>536.15384615384619</v>
      </c>
      <c r="BM539" s="64">
        <f>IFERROR(X539*I539/H539,"0")</f>
        <v>543.66000000000008</v>
      </c>
      <c r="BN539" s="64">
        <f>IFERROR(1/J539*(W539/H539),"0")</f>
        <v>1.1446886446886446</v>
      </c>
      <c r="BO539" s="64">
        <f>IFERROR(1/J539*(X539/H539),"0")</f>
        <v>1.1607142857142856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86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4" t="s">
        <v>761</v>
      </c>
      <c r="P540" s="391"/>
      <c r="Q540" s="391"/>
      <c r="R540" s="391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86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5" t="s">
        <v>764</v>
      </c>
      <c r="P541" s="391"/>
      <c r="Q541" s="391"/>
      <c r="R541" s="391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3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406" t="s">
        <v>70</v>
      </c>
      <c r="P542" s="407"/>
      <c r="Q542" s="407"/>
      <c r="R542" s="407"/>
      <c r="S542" s="407"/>
      <c r="T542" s="407"/>
      <c r="U542" s="408"/>
      <c r="V542" s="37" t="s">
        <v>71</v>
      </c>
      <c r="W542" s="384">
        <f>IFERROR(W539/H539,"0")+IFERROR(W540/H540,"0")+IFERROR(W541/H541,"0")</f>
        <v>64.102564102564102</v>
      </c>
      <c r="X542" s="384">
        <f>IFERROR(X539/H539,"0")+IFERROR(X540/H540,"0")+IFERROR(X541/H541,"0")</f>
        <v>65</v>
      </c>
      <c r="Y542" s="384">
        <f>IFERROR(IF(Y539="",0,Y539),"0")+IFERROR(IF(Y540="",0,Y540),"0")+IFERROR(IF(Y541="",0,Y541),"0")</f>
        <v>1.4137499999999998</v>
      </c>
      <c r="Z542" s="385"/>
      <c r="AA542" s="38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406" t="s">
        <v>70</v>
      </c>
      <c r="P543" s="407"/>
      <c r="Q543" s="407"/>
      <c r="R543" s="407"/>
      <c r="S543" s="407"/>
      <c r="T543" s="407"/>
      <c r="U543" s="408"/>
      <c r="V543" s="37" t="s">
        <v>66</v>
      </c>
      <c r="W543" s="384">
        <f>IFERROR(SUM(W539:W541),"0")</f>
        <v>500</v>
      </c>
      <c r="X543" s="384">
        <f>IFERROR(SUM(X539:X541),"0")</f>
        <v>507</v>
      </c>
      <c r="Y543" s="37"/>
      <c r="Z543" s="385"/>
      <c r="AA543" s="385"/>
    </row>
    <row r="544" spans="1:67" ht="14.25" customHeight="1" x14ac:dyDescent="0.25">
      <c r="A544" s="388" t="s">
        <v>215</v>
      </c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389"/>
      <c r="P544" s="389"/>
      <c r="Q544" s="389"/>
      <c r="R544" s="389"/>
      <c r="S544" s="389"/>
      <c r="T544" s="389"/>
      <c r="U544" s="389"/>
      <c r="V544" s="389"/>
      <c r="W544" s="389"/>
      <c r="X544" s="389"/>
      <c r="Y544" s="389"/>
      <c r="Z544" s="375"/>
      <c r="AA544" s="375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86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4" t="s">
        <v>767</v>
      </c>
      <c r="P545" s="391"/>
      <c r="Q545" s="391"/>
      <c r="R545" s="391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86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7" t="s">
        <v>769</v>
      </c>
      <c r="P546" s="391"/>
      <c r="Q546" s="391"/>
      <c r="R546" s="391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86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46" t="s">
        <v>772</v>
      </c>
      <c r="P547" s="391"/>
      <c r="Q547" s="391"/>
      <c r="R547" s="391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86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3" t="s">
        <v>774</v>
      </c>
      <c r="P548" s="391"/>
      <c r="Q548" s="391"/>
      <c r="R548" s="391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393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94"/>
      <c r="O549" s="406" t="s">
        <v>70</v>
      </c>
      <c r="P549" s="407"/>
      <c r="Q549" s="407"/>
      <c r="R549" s="407"/>
      <c r="S549" s="407"/>
      <c r="T549" s="407"/>
      <c r="U549" s="40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94"/>
      <c r="O550" s="406" t="s">
        <v>70</v>
      </c>
      <c r="P550" s="407"/>
      <c r="Q550" s="407"/>
      <c r="R550" s="407"/>
      <c r="S550" s="407"/>
      <c r="T550" s="407"/>
      <c r="U550" s="40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88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25" t="s">
        <v>775</v>
      </c>
      <c r="P551" s="526"/>
      <c r="Q551" s="526"/>
      <c r="R551" s="526"/>
      <c r="S551" s="526"/>
      <c r="T551" s="526"/>
      <c r="U551" s="52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17353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17402.100000000002</v>
      </c>
      <c r="Y551" s="37"/>
      <c r="Z551" s="385"/>
      <c r="AA551" s="385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25" t="s">
        <v>776</v>
      </c>
      <c r="P552" s="526"/>
      <c r="Q552" s="526"/>
      <c r="R552" s="526"/>
      <c r="S552" s="526"/>
      <c r="T552" s="526"/>
      <c r="U552" s="527"/>
      <c r="V552" s="37" t="s">
        <v>66</v>
      </c>
      <c r="W552" s="384">
        <f>IFERROR(SUM(BL22:BL548),"0")</f>
        <v>18479.644181489013</v>
      </c>
      <c r="X552" s="384">
        <f>IFERROR(SUM(BM22:BM548),"0")</f>
        <v>18531.344000000001</v>
      </c>
      <c r="Y552" s="37"/>
      <c r="Z552" s="385"/>
      <c r="AA552" s="385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25" t="s">
        <v>777</v>
      </c>
      <c r="P553" s="526"/>
      <c r="Q553" s="526"/>
      <c r="R553" s="526"/>
      <c r="S553" s="526"/>
      <c r="T553" s="526"/>
      <c r="U553" s="527"/>
      <c r="V553" s="37" t="s">
        <v>778</v>
      </c>
      <c r="W553" s="38">
        <f>ROUNDUP(SUM(BN22:BN548),0)</f>
        <v>34</v>
      </c>
      <c r="X553" s="38">
        <f>ROUNDUP(SUM(BO22:BO548),0)</f>
        <v>34</v>
      </c>
      <c r="Y553" s="37"/>
      <c r="Z553" s="385"/>
      <c r="AA553" s="385"/>
    </row>
    <row r="554" spans="1:67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25" t="s">
        <v>779</v>
      </c>
      <c r="P554" s="526"/>
      <c r="Q554" s="526"/>
      <c r="R554" s="526"/>
      <c r="S554" s="526"/>
      <c r="T554" s="526"/>
      <c r="U554" s="527"/>
      <c r="V554" s="37" t="s">
        <v>66</v>
      </c>
      <c r="W554" s="384">
        <f>GrossWeightTotal+PalletQtyTotal*25</f>
        <v>19329.644181489013</v>
      </c>
      <c r="X554" s="384">
        <f>GrossWeightTotalR+PalletQtyTotalR*25</f>
        <v>19381.344000000001</v>
      </c>
      <c r="Y554" s="37"/>
      <c r="Z554" s="385"/>
      <c r="AA554" s="385"/>
    </row>
    <row r="555" spans="1:67" x14ac:dyDescent="0.2">
      <c r="A555" s="389"/>
      <c r="B555" s="389"/>
      <c r="C555" s="389"/>
      <c r="D555" s="389"/>
      <c r="E555" s="389"/>
      <c r="F555" s="389"/>
      <c r="G555" s="389"/>
      <c r="H555" s="389"/>
      <c r="I555" s="389"/>
      <c r="J555" s="389"/>
      <c r="K555" s="389"/>
      <c r="L555" s="389"/>
      <c r="M555" s="389"/>
      <c r="N555" s="441"/>
      <c r="O555" s="525" t="s">
        <v>780</v>
      </c>
      <c r="P555" s="526"/>
      <c r="Q555" s="526"/>
      <c r="R555" s="526"/>
      <c r="S555" s="526"/>
      <c r="T555" s="526"/>
      <c r="U555" s="52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2798.2080116562875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2804</v>
      </c>
      <c r="Y555" s="37"/>
      <c r="Z555" s="385"/>
      <c r="AA555" s="385"/>
    </row>
    <row r="556" spans="1:67" ht="14.25" customHeight="1" x14ac:dyDescent="0.2">
      <c r="A556" s="389"/>
      <c r="B556" s="389"/>
      <c r="C556" s="389"/>
      <c r="D556" s="389"/>
      <c r="E556" s="389"/>
      <c r="F556" s="389"/>
      <c r="G556" s="389"/>
      <c r="H556" s="389"/>
      <c r="I556" s="389"/>
      <c r="J556" s="389"/>
      <c r="K556" s="389"/>
      <c r="L556" s="389"/>
      <c r="M556" s="389"/>
      <c r="N556" s="441"/>
      <c r="O556" s="525" t="s">
        <v>781</v>
      </c>
      <c r="P556" s="526"/>
      <c r="Q556" s="526"/>
      <c r="R556" s="526"/>
      <c r="S556" s="526"/>
      <c r="T556" s="526"/>
      <c r="U556" s="52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40.809550000000002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16" t="s">
        <v>103</v>
      </c>
      <c r="D558" s="417"/>
      <c r="E558" s="417"/>
      <c r="F558" s="418"/>
      <c r="G558" s="416" t="s">
        <v>235</v>
      </c>
      <c r="H558" s="417"/>
      <c r="I558" s="417"/>
      <c r="J558" s="417"/>
      <c r="K558" s="417"/>
      <c r="L558" s="417"/>
      <c r="M558" s="417"/>
      <c r="N558" s="417"/>
      <c r="O558" s="417"/>
      <c r="P558" s="418"/>
      <c r="Q558" s="416" t="s">
        <v>488</v>
      </c>
      <c r="R558" s="418"/>
      <c r="S558" s="416" t="s">
        <v>545</v>
      </c>
      <c r="T558" s="417"/>
      <c r="U558" s="417"/>
      <c r="V558" s="418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64" t="s">
        <v>784</v>
      </c>
      <c r="B559" s="416" t="s">
        <v>60</v>
      </c>
      <c r="C559" s="416" t="s">
        <v>104</v>
      </c>
      <c r="D559" s="416" t="s">
        <v>112</v>
      </c>
      <c r="E559" s="416" t="s">
        <v>103</v>
      </c>
      <c r="F559" s="416" t="s">
        <v>225</v>
      </c>
      <c r="G559" s="416" t="s">
        <v>236</v>
      </c>
      <c r="H559" s="416" t="s">
        <v>251</v>
      </c>
      <c r="I559" s="416" t="s">
        <v>268</v>
      </c>
      <c r="J559" s="416" t="s">
        <v>344</v>
      </c>
      <c r="K559" s="416" t="s">
        <v>367</v>
      </c>
      <c r="L559" s="416" t="s">
        <v>385</v>
      </c>
      <c r="M559" s="374"/>
      <c r="N559" s="416" t="s">
        <v>402</v>
      </c>
      <c r="O559" s="416" t="s">
        <v>470</v>
      </c>
      <c r="P559" s="416" t="s">
        <v>477</v>
      </c>
      <c r="Q559" s="416" t="s">
        <v>489</v>
      </c>
      <c r="R559" s="416" t="s">
        <v>523</v>
      </c>
      <c r="S559" s="416" t="s">
        <v>546</v>
      </c>
      <c r="T559" s="416" t="s">
        <v>610</v>
      </c>
      <c r="U559" s="416" t="s">
        <v>638</v>
      </c>
      <c r="V559" s="416" t="s">
        <v>645</v>
      </c>
      <c r="W559" s="416" t="s">
        <v>654</v>
      </c>
      <c r="X559" s="416" t="s">
        <v>701</v>
      </c>
      <c r="AA559" s="52"/>
      <c r="AD559" s="374"/>
    </row>
    <row r="560" spans="1:67" ht="13.5" customHeight="1" thickBot="1" x14ac:dyDescent="0.25">
      <c r="A560" s="565"/>
      <c r="B560" s="438"/>
      <c r="C560" s="438"/>
      <c r="D560" s="438"/>
      <c r="E560" s="438"/>
      <c r="F560" s="438"/>
      <c r="G560" s="438"/>
      <c r="H560" s="438"/>
      <c r="I560" s="438"/>
      <c r="J560" s="438"/>
      <c r="K560" s="438"/>
      <c r="L560" s="438"/>
      <c r="M560" s="374"/>
      <c r="N560" s="438"/>
      <c r="O560" s="438"/>
      <c r="P560" s="438"/>
      <c r="Q560" s="438"/>
      <c r="R560" s="438"/>
      <c r="S560" s="438"/>
      <c r="T560" s="438"/>
      <c r="U560" s="438"/>
      <c r="V560" s="438"/>
      <c r="W560" s="438"/>
      <c r="X560" s="43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0</v>
      </c>
      <c r="D561" s="46">
        <f>IFERROR(X59*1,"0")+IFERROR(X60*1,"0")+IFERROR(X61*1,"0")+IFERROR(X62*1,"0")</f>
        <v>1501.2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1004.4000000000001</v>
      </c>
      <c r="F561" s="46">
        <f>IFERROR(X134*1,"0")+IFERROR(X135*1,"0")+IFERROR(X136*1,"0")+IFERROR(X137*1,"0")+IFERROR(X138*1,"0")</f>
        <v>0</v>
      </c>
      <c r="G561" s="46">
        <f>IFERROR(X144*1,"0")+IFERROR(X145*1,"0")+IFERROR(X146*1,"0")+IFERROR(X147*1,"0")+IFERROR(X148*1,"0")</f>
        <v>108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252.29999999999998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51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882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2010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4323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100.80000000000001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50.400000000000006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6204.0000000000009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915</v>
      </c>
      <c r="AA561" s="52"/>
      <c r="AD561" s="374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5:S395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