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8,24 Симф ЗПФ\"/>
    </mc:Choice>
  </mc:AlternateContent>
  <xr:revisionPtr revIDLastSave="0" documentId="13_ncr:1_{5244DD2C-3A42-4A95-B016-F8A58E05AAF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1" i="1" l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" i="1"/>
  <c r="AA48" i="1"/>
  <c r="AA2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" i="1"/>
  <c r="Y8" i="1"/>
  <c r="AC8" i="1" s="1"/>
  <c r="Y9" i="1"/>
  <c r="AC9" i="1" s="1"/>
  <c r="Y10" i="1"/>
  <c r="AC10" i="1" s="1"/>
  <c r="Y12" i="1"/>
  <c r="AC12" i="1" s="1"/>
  <c r="Y13" i="1"/>
  <c r="AC13" i="1" s="1"/>
  <c r="Y14" i="1"/>
  <c r="AC14" i="1" s="1"/>
  <c r="Y16" i="1"/>
  <c r="AC16" i="1" s="1"/>
  <c r="Y17" i="1"/>
  <c r="AC17" i="1" s="1"/>
  <c r="Y18" i="1"/>
  <c r="AC18" i="1" s="1"/>
  <c r="Y20" i="1"/>
  <c r="AC20" i="1" s="1"/>
  <c r="Y21" i="1"/>
  <c r="AC21" i="1" s="1"/>
  <c r="Y22" i="1"/>
  <c r="AC22" i="1" s="1"/>
  <c r="Y24" i="1"/>
  <c r="AC24" i="1" s="1"/>
  <c r="Y25" i="1"/>
  <c r="AC25" i="1" s="1"/>
  <c r="Y26" i="1"/>
  <c r="AC26" i="1" s="1"/>
  <c r="Y28" i="1"/>
  <c r="AC28" i="1" s="1"/>
  <c r="Y29" i="1"/>
  <c r="AC29" i="1" s="1"/>
  <c r="Y30" i="1"/>
  <c r="AC30" i="1" s="1"/>
  <c r="Y32" i="1"/>
  <c r="AC32" i="1" s="1"/>
  <c r="Y33" i="1"/>
  <c r="AC33" i="1" s="1"/>
  <c r="Y34" i="1"/>
  <c r="AC34" i="1" s="1"/>
  <c r="Y36" i="1"/>
  <c r="AC36" i="1" s="1"/>
  <c r="Y37" i="1"/>
  <c r="AC37" i="1" s="1"/>
  <c r="Y38" i="1"/>
  <c r="AC38" i="1" s="1"/>
  <c r="Y40" i="1"/>
  <c r="AA40" i="1" s="1"/>
  <c r="Y41" i="1"/>
  <c r="AC41" i="1" s="1"/>
  <c r="Y42" i="1"/>
  <c r="AC42" i="1" s="1"/>
  <c r="Y44" i="1"/>
  <c r="AC44" i="1" s="1"/>
  <c r="Y45" i="1"/>
  <c r="AC45" i="1" s="1"/>
  <c r="Y46" i="1"/>
  <c r="AC46" i="1" s="1"/>
  <c r="Y48" i="1"/>
  <c r="AC48" i="1" s="1"/>
  <c r="Y49" i="1"/>
  <c r="AC49" i="1" s="1"/>
  <c r="Y50" i="1"/>
  <c r="AC50" i="1" s="1"/>
  <c r="Y52" i="1"/>
  <c r="AC52" i="1" s="1"/>
  <c r="Y53" i="1"/>
  <c r="AC53" i="1" s="1"/>
  <c r="Y54" i="1"/>
  <c r="AC54" i="1" s="1"/>
  <c r="Y56" i="1"/>
  <c r="AC56" i="1" s="1"/>
  <c r="Y57" i="1"/>
  <c r="AC57" i="1" s="1"/>
  <c r="Y58" i="1"/>
  <c r="Y60" i="1"/>
  <c r="AA60" i="1" s="1"/>
  <c r="Y61" i="1"/>
  <c r="AC61" i="1" s="1"/>
  <c r="Y62" i="1"/>
  <c r="AA62" i="1" s="1"/>
  <c r="Y64" i="1"/>
  <c r="AA64" i="1" s="1"/>
  <c r="Y65" i="1"/>
  <c r="AC65" i="1" s="1"/>
  <c r="Y66" i="1"/>
  <c r="AA66" i="1" s="1"/>
  <c r="Y68" i="1"/>
  <c r="AA68" i="1" s="1"/>
  <c r="Y69" i="1"/>
  <c r="AC69" i="1" s="1"/>
  <c r="Y70" i="1"/>
  <c r="AA70" i="1" s="1"/>
  <c r="Y72" i="1"/>
  <c r="AA72" i="1" s="1"/>
  <c r="Y73" i="1"/>
  <c r="AC73" i="1" s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4" i="1"/>
  <c r="U65" i="1"/>
  <c r="U66" i="1"/>
  <c r="U67" i="1"/>
  <c r="U68" i="1"/>
  <c r="U69" i="1"/>
  <c r="U70" i="1"/>
  <c r="U71" i="1"/>
  <c r="U72" i="1"/>
  <c r="U7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R17" i="1"/>
  <c r="R21" i="1"/>
  <c r="R25" i="1"/>
  <c r="R29" i="1"/>
  <c r="R33" i="1"/>
  <c r="R37" i="1"/>
  <c r="R41" i="1"/>
  <c r="R45" i="1"/>
  <c r="O47" i="1"/>
  <c r="R47" i="1" s="1"/>
  <c r="O49" i="1"/>
  <c r="R49" i="1" s="1"/>
  <c r="O51" i="1"/>
  <c r="R51" i="1" s="1"/>
  <c r="O53" i="1"/>
  <c r="R53" i="1" s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O69" i="1"/>
  <c r="R69" i="1" s="1"/>
  <c r="O71" i="1"/>
  <c r="R71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V46" i="1"/>
  <c r="O46" i="1" s="1"/>
  <c r="R46" i="1" s="1"/>
  <c r="V47" i="1"/>
  <c r="V48" i="1"/>
  <c r="O48" i="1" s="1"/>
  <c r="R48" i="1" s="1"/>
  <c r="V49" i="1"/>
  <c r="V50" i="1"/>
  <c r="O50" i="1" s="1"/>
  <c r="R50" i="1" s="1"/>
  <c r="V51" i="1"/>
  <c r="V52" i="1"/>
  <c r="O52" i="1" s="1"/>
  <c r="R52" i="1" s="1"/>
  <c r="V53" i="1"/>
  <c r="V54" i="1"/>
  <c r="O54" i="1" s="1"/>
  <c r="R54" i="1" s="1"/>
  <c r="V55" i="1"/>
  <c r="V56" i="1"/>
  <c r="O56" i="1" s="1"/>
  <c r="R56" i="1" s="1"/>
  <c r="V57" i="1"/>
  <c r="V58" i="1"/>
  <c r="O58" i="1" s="1"/>
  <c r="R58" i="1" s="1"/>
  <c r="V59" i="1"/>
  <c r="V60" i="1"/>
  <c r="O60" i="1" s="1"/>
  <c r="R60" i="1" s="1"/>
  <c r="V61" i="1"/>
  <c r="V62" i="1"/>
  <c r="O62" i="1" s="1"/>
  <c r="R62" i="1" s="1"/>
  <c r="V63" i="1"/>
  <c r="V64" i="1"/>
  <c r="O64" i="1" s="1"/>
  <c r="R64" i="1" s="1"/>
  <c r="V65" i="1"/>
  <c r="V66" i="1"/>
  <c r="O66" i="1" s="1"/>
  <c r="R66" i="1" s="1"/>
  <c r="V67" i="1"/>
  <c r="V68" i="1"/>
  <c r="O68" i="1" s="1"/>
  <c r="R68" i="1" s="1"/>
  <c r="V69" i="1"/>
  <c r="V70" i="1"/>
  <c r="O70" i="1" s="1"/>
  <c r="R70" i="1" s="1"/>
  <c r="V71" i="1"/>
  <c r="V72" i="1"/>
  <c r="O72" i="1" s="1"/>
  <c r="R72" i="1" s="1"/>
  <c r="V73" i="1"/>
  <c r="O73" i="1" s="1"/>
  <c r="R73" i="1" s="1"/>
  <c r="V7" i="1"/>
  <c r="O7" i="1" s="1"/>
  <c r="R7" i="1" s="1"/>
  <c r="K8" i="1"/>
  <c r="Q8" i="1" s="1"/>
  <c r="K9" i="1"/>
  <c r="Q9" i="1" s="1"/>
  <c r="K10" i="1"/>
  <c r="Q10" i="1" s="1"/>
  <c r="K11" i="1"/>
  <c r="K12" i="1"/>
  <c r="K13" i="1"/>
  <c r="K14" i="1"/>
  <c r="Q14" i="1" s="1"/>
  <c r="K15" i="1"/>
  <c r="K16" i="1"/>
  <c r="K17" i="1"/>
  <c r="Q17" i="1" s="1"/>
  <c r="K18" i="1"/>
  <c r="K19" i="1"/>
  <c r="K20" i="1"/>
  <c r="Q20" i="1" s="1"/>
  <c r="K21" i="1"/>
  <c r="Q21" i="1" s="1"/>
  <c r="K22" i="1"/>
  <c r="Q22" i="1" s="1"/>
  <c r="K23" i="1"/>
  <c r="K24" i="1"/>
  <c r="K25" i="1"/>
  <c r="Q25" i="1" s="1"/>
  <c r="K26" i="1"/>
  <c r="K27" i="1"/>
  <c r="K28" i="1"/>
  <c r="Q28" i="1" s="1"/>
  <c r="K29" i="1"/>
  <c r="Q29" i="1" s="1"/>
  <c r="K30" i="1"/>
  <c r="Q30" i="1" s="1"/>
  <c r="K31" i="1"/>
  <c r="K32" i="1"/>
  <c r="K33" i="1"/>
  <c r="Q33" i="1" s="1"/>
  <c r="K34" i="1"/>
  <c r="K35" i="1"/>
  <c r="K36" i="1"/>
  <c r="K37" i="1"/>
  <c r="Q37" i="1" s="1"/>
  <c r="K38" i="1"/>
  <c r="K39" i="1"/>
  <c r="K40" i="1"/>
  <c r="K41" i="1"/>
  <c r="Q41" i="1" s="1"/>
  <c r="K42" i="1"/>
  <c r="K43" i="1"/>
  <c r="K44" i="1"/>
  <c r="K45" i="1"/>
  <c r="Q45" i="1" s="1"/>
  <c r="K46" i="1"/>
  <c r="K47" i="1"/>
  <c r="K48" i="1"/>
  <c r="K49" i="1"/>
  <c r="Q49" i="1" s="1"/>
  <c r="K50" i="1"/>
  <c r="K51" i="1"/>
  <c r="K52" i="1"/>
  <c r="K53" i="1"/>
  <c r="Q53" i="1" s="1"/>
  <c r="K54" i="1"/>
  <c r="K55" i="1"/>
  <c r="K56" i="1"/>
  <c r="K57" i="1"/>
  <c r="Q57" i="1" s="1"/>
  <c r="K58" i="1"/>
  <c r="K59" i="1"/>
  <c r="K60" i="1"/>
  <c r="K61" i="1"/>
  <c r="Q61" i="1" s="1"/>
  <c r="K62" i="1"/>
  <c r="K63" i="1"/>
  <c r="K64" i="1"/>
  <c r="K65" i="1"/>
  <c r="Q65" i="1" s="1"/>
  <c r="K66" i="1"/>
  <c r="K67" i="1"/>
  <c r="K68" i="1"/>
  <c r="K69" i="1"/>
  <c r="Q69" i="1" s="1"/>
  <c r="K70" i="1"/>
  <c r="K71" i="1"/>
  <c r="K72" i="1"/>
  <c r="K73" i="1"/>
  <c r="Q73" i="1" s="1"/>
  <c r="K7" i="1"/>
  <c r="Q70" i="1" l="1"/>
  <c r="Q68" i="1"/>
  <c r="Q62" i="1"/>
  <c r="Q60" i="1"/>
  <c r="Q54" i="1"/>
  <c r="Q52" i="1"/>
  <c r="Q46" i="1"/>
  <c r="Q44" i="1"/>
  <c r="Q38" i="1"/>
  <c r="Q36" i="1"/>
  <c r="Q7" i="1"/>
  <c r="Q72" i="1"/>
  <c r="Q66" i="1"/>
  <c r="Q64" i="1"/>
  <c r="Q58" i="1"/>
  <c r="Q56" i="1"/>
  <c r="Q50" i="1"/>
  <c r="Q48" i="1"/>
  <c r="Q42" i="1"/>
  <c r="Q40" i="1"/>
  <c r="Q34" i="1"/>
  <c r="Q32" i="1"/>
  <c r="Q26" i="1"/>
  <c r="Q24" i="1"/>
  <c r="Q18" i="1"/>
  <c r="Q16" i="1"/>
  <c r="Q12" i="1"/>
  <c r="AC7" i="1"/>
  <c r="AC58" i="1"/>
  <c r="AA16" i="1"/>
  <c r="AA36" i="1"/>
  <c r="AA52" i="1"/>
  <c r="AC60" i="1"/>
  <c r="AC68" i="1"/>
  <c r="AC64" i="1"/>
  <c r="AA44" i="1"/>
  <c r="AC40" i="1"/>
  <c r="AA28" i="1"/>
  <c r="AA20" i="1"/>
  <c r="Q13" i="1"/>
  <c r="AA12" i="1"/>
  <c r="AC72" i="1"/>
  <c r="AA56" i="1"/>
  <c r="AA32" i="1"/>
  <c r="AA71" i="1"/>
  <c r="AC71" i="1"/>
  <c r="AA67" i="1"/>
  <c r="AC67" i="1"/>
  <c r="AC63" i="1"/>
  <c r="AA63" i="1"/>
  <c r="AC59" i="1"/>
  <c r="AA59" i="1"/>
  <c r="AA55" i="1"/>
  <c r="AC55" i="1"/>
  <c r="AA51" i="1"/>
  <c r="AC51" i="1"/>
  <c r="AA47" i="1"/>
  <c r="AC47" i="1"/>
  <c r="AA43" i="1"/>
  <c r="AC43" i="1"/>
  <c r="AA39" i="1"/>
  <c r="AC39" i="1"/>
  <c r="AA35" i="1"/>
  <c r="AC35" i="1"/>
  <c r="AA31" i="1"/>
  <c r="AC31" i="1"/>
  <c r="AA27" i="1"/>
  <c r="AC27" i="1"/>
  <c r="AA23" i="1"/>
  <c r="AC23" i="1"/>
  <c r="AA19" i="1"/>
  <c r="AC19" i="1"/>
  <c r="AA15" i="1"/>
  <c r="AC15" i="1"/>
  <c r="AA11" i="1"/>
  <c r="AC11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65" i="1"/>
  <c r="AA69" i="1"/>
  <c r="AA73" i="1"/>
  <c r="AC70" i="1"/>
  <c r="AC66" i="1"/>
  <c r="AC6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" i="1"/>
  <c r="T6" i="1"/>
  <c r="U6" i="1"/>
  <c r="V6" i="1"/>
  <c r="Y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" i="1"/>
  <c r="E6" i="1"/>
  <c r="F6" i="1"/>
  <c r="AC6" i="1" l="1"/>
  <c r="I6" i="1"/>
  <c r="J7" i="1"/>
  <c r="J6" i="1" s="1"/>
</calcChain>
</file>

<file path=xl/sharedStrings.xml><?xml version="1.0" encoding="utf-8"?>
<sst xmlns="http://schemas.openxmlformats.org/spreadsheetml/2006/main" count="170" uniqueCount="100">
  <si>
    <t>Период: 25.07.2024 - 01.08.2024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</si>
  <si>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</si>
  <si>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</si>
  <si>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</si>
  <si>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</si>
  <si>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</si>
  <si>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</si>
  <si>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</si>
  <si>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</si>
  <si>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</si>
  <si>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</si>
  <si>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</si>
  <si>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</si>
  <si>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</si>
  <si>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</si>
  <si>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</si>
  <si>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</si>
  <si>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</si>
  <si>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</si>
  <si>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</si>
  <si>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</si>
  <si>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</si>
  <si>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</si>
  <si>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</si>
  <si>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</si>
  <si>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</si>
  <si>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</si>
  <si>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</si>
  <si>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</si>
  <si>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</si>
  <si>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</si>
  <si>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</si>
  <si>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</si>
  <si>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</si>
  <si>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</si>
  <si>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</si>
  <si>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</si>
  <si>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</si>
  <si>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</si>
  <si>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</si>
  <si>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</si>
  <si>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</si>
  <si>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</si>
  <si>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</si>
  <si>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</si>
  <si>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</si>
  <si>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</si>
  <si>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</si>
  <si>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</si>
  <si>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</si>
  <si>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</si>
  <si>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</si>
  <si>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</si>
  <si>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</si>
  <si>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</si>
  <si>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</si>
  <si>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</si>
  <si>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</si>
  <si>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</si>
  <si>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</si>
  <si>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</si>
  <si>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</si>
  <si>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</si>
  <si>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</si>
  <si>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</si>
  <si>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</si>
  <si>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</si>
  <si>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</si>
  <si>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</si>
  <si>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</si>
  <si>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</si>
  <si>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</si>
  <si>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</si>
  <si>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</si>
  <si>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</si>
  <si>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</si>
  <si>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</si>
  <si>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</si>
  <si>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</si>
  <si>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</si>
  <si>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</si>
  <si>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</si>
  <si>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</si>
  <si>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</si>
  <si>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</si>
  <si>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</si>
  <si>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</si>
  <si>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</si>
  <si>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</si>
  <si>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</si>
  <si>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</si>
  <si>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</si>
  <si>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</si>
  <si>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</si>
  <si>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</si>
  <si>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05,08,</t>
  </si>
  <si>
    <t>07,08,</t>
  </si>
  <si>
    <t>18,07,</t>
  </si>
  <si>
    <t>25,07,</t>
  </si>
  <si>
    <t>01,08,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</si>
</sst>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/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24.07.2024 - 31.07.2024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31,07,</v>
          </cell>
          <cell r="N5" t="str">
            <v>05,08,</v>
          </cell>
          <cell r="P5" t="str">
            <v>05,08,</v>
          </cell>
          <cell r="S5" t="str">
            <v>18,07,</v>
          </cell>
          <cell r="T5" t="str">
            <v>25,07,</v>
          </cell>
          <cell r="U5" t="str">
            <v>31,07,</v>
          </cell>
        </row>
        <row r="6">
          <cell r="E6">
            <v>56117.55000000001</v>
          </cell>
          <cell r="F6">
            <v>32031.243999999999</v>
          </cell>
          <cell r="I6">
            <v>63897.07699999999</v>
          </cell>
          <cell r="J6">
            <v>-7779.5269999999991</v>
          </cell>
          <cell r="K6">
            <v>26474</v>
          </cell>
          <cell r="L6">
            <v>0</v>
          </cell>
          <cell r="M6">
            <v>0</v>
          </cell>
          <cell r="N6">
            <v>17336</v>
          </cell>
          <cell r="O6">
            <v>8711.5099999999984</v>
          </cell>
          <cell r="P6">
            <v>10520.4</v>
          </cell>
          <cell r="S6">
            <v>8630.3160000000025</v>
          </cell>
          <cell r="T6">
            <v>8953.1760000000013</v>
          </cell>
          <cell r="U6">
            <v>8738.3700000000026</v>
          </cell>
          <cell r="V6">
            <v>12560</v>
          </cell>
          <cell r="Y6">
            <v>27856.400000000001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-706.40200000000004</v>
          </cell>
          <cell r="D7">
            <v>785.00199999999995</v>
          </cell>
          <cell r="E7">
            <v>135.30000000000001</v>
          </cell>
          <cell r="F7">
            <v>-62.1</v>
          </cell>
          <cell r="G7">
            <v>0</v>
          </cell>
          <cell r="H7" t="e">
            <v>#N/A</v>
          </cell>
          <cell r="I7">
            <v>141.303</v>
          </cell>
          <cell r="J7">
            <v>-6.0029999999999859</v>
          </cell>
          <cell r="K7">
            <v>0</v>
          </cell>
          <cell r="O7">
            <v>27.060000000000002</v>
          </cell>
          <cell r="Q7">
            <v>-2.29490022172949</v>
          </cell>
          <cell r="R7">
            <v>-2.29490022172949</v>
          </cell>
          <cell r="S7">
            <v>54.879999999999995</v>
          </cell>
          <cell r="T7">
            <v>35.04</v>
          </cell>
          <cell r="U7">
            <v>35.1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-2189</v>
          </cell>
          <cell r="D8">
            <v>2464</v>
          </cell>
          <cell r="E8">
            <v>439</v>
          </cell>
          <cell r="F8">
            <v>-181</v>
          </cell>
          <cell r="G8">
            <v>0</v>
          </cell>
          <cell r="H8">
            <v>0</v>
          </cell>
          <cell r="I8">
            <v>454</v>
          </cell>
          <cell r="J8">
            <v>-15</v>
          </cell>
          <cell r="K8">
            <v>0</v>
          </cell>
          <cell r="O8">
            <v>87.8</v>
          </cell>
          <cell r="Q8">
            <v>-2.0615034168564921</v>
          </cell>
          <cell r="R8">
            <v>-2.0615034168564921</v>
          </cell>
          <cell r="S8">
            <v>111.2</v>
          </cell>
          <cell r="T8">
            <v>96.8</v>
          </cell>
          <cell r="U8">
            <v>99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405</v>
          </cell>
          <cell r="D9">
            <v>556</v>
          </cell>
          <cell r="E9">
            <v>521</v>
          </cell>
          <cell r="F9">
            <v>406</v>
          </cell>
          <cell r="G9">
            <v>1</v>
          </cell>
          <cell r="H9">
            <v>180</v>
          </cell>
          <cell r="I9">
            <v>554</v>
          </cell>
          <cell r="J9">
            <v>-33</v>
          </cell>
          <cell r="K9">
            <v>500</v>
          </cell>
          <cell r="O9">
            <v>104.2</v>
          </cell>
          <cell r="Q9">
            <v>8.6948176583493275</v>
          </cell>
          <cell r="R9">
            <v>3.8963531669865641</v>
          </cell>
          <cell r="S9">
            <v>101.4</v>
          </cell>
          <cell r="T9">
            <v>119.8</v>
          </cell>
          <cell r="U9">
            <v>77</v>
          </cell>
          <cell r="V9">
            <v>0</v>
          </cell>
          <cell r="W9">
            <v>70</v>
          </cell>
          <cell r="X9">
            <v>14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1207</v>
          </cell>
          <cell r="D10">
            <v>7010</v>
          </cell>
          <cell r="E10">
            <v>2750</v>
          </cell>
          <cell r="F10">
            <v>1012</v>
          </cell>
          <cell r="G10" t="str">
            <v>пуд,яб</v>
          </cell>
          <cell r="H10">
            <v>180</v>
          </cell>
          <cell r="I10">
            <v>3670</v>
          </cell>
          <cell r="J10">
            <v>-920</v>
          </cell>
          <cell r="K10">
            <v>1010</v>
          </cell>
          <cell r="N10">
            <v>1452</v>
          </cell>
          <cell r="O10">
            <v>358</v>
          </cell>
          <cell r="P10">
            <v>730</v>
          </cell>
          <cell r="Q10">
            <v>7.6871508379888267</v>
          </cell>
          <cell r="R10">
            <v>2.8268156424581004</v>
          </cell>
          <cell r="S10">
            <v>345</v>
          </cell>
          <cell r="T10">
            <v>366.6</v>
          </cell>
          <cell r="U10">
            <v>389</v>
          </cell>
          <cell r="V10">
            <v>960</v>
          </cell>
          <cell r="W10">
            <v>70</v>
          </cell>
          <cell r="X10">
            <v>14</v>
          </cell>
          <cell r="Y10">
            <v>2182</v>
          </cell>
          <cell r="Z10" t="str">
            <v>апр яб</v>
          </cell>
          <cell r="AA10">
            <v>181.83333333333334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896</v>
          </cell>
          <cell r="D11">
            <v>5680</v>
          </cell>
          <cell r="E11">
            <v>3307</v>
          </cell>
          <cell r="F11">
            <v>1495</v>
          </cell>
          <cell r="G11" t="str">
            <v>пуд</v>
          </cell>
          <cell r="H11">
            <v>180</v>
          </cell>
          <cell r="I11">
            <v>5072</v>
          </cell>
          <cell r="J11">
            <v>-1765</v>
          </cell>
          <cell r="K11">
            <v>1180</v>
          </cell>
          <cell r="N11">
            <v>2400</v>
          </cell>
          <cell r="O11">
            <v>325.39999999999998</v>
          </cell>
          <cell r="P11">
            <v>120</v>
          </cell>
          <cell r="Q11">
            <v>8.58942839582053</v>
          </cell>
          <cell r="R11">
            <v>4.5943454210202832</v>
          </cell>
          <cell r="S11">
            <v>344.8</v>
          </cell>
          <cell r="T11">
            <v>350.6</v>
          </cell>
          <cell r="U11">
            <v>269</v>
          </cell>
          <cell r="V11">
            <v>1680</v>
          </cell>
          <cell r="W11">
            <v>70</v>
          </cell>
          <cell r="X11">
            <v>14</v>
          </cell>
          <cell r="Y11">
            <v>2520</v>
          </cell>
          <cell r="Z11">
            <v>0</v>
          </cell>
          <cell r="AA11">
            <v>210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460</v>
          </cell>
          <cell r="D12">
            <v>2</v>
          </cell>
          <cell r="E12">
            <v>429</v>
          </cell>
          <cell r="F12">
            <v>31</v>
          </cell>
          <cell r="G12">
            <v>1</v>
          </cell>
          <cell r="H12">
            <v>180</v>
          </cell>
          <cell r="I12">
            <v>378</v>
          </cell>
          <cell r="J12">
            <v>51</v>
          </cell>
          <cell r="K12">
            <v>330</v>
          </cell>
          <cell r="O12">
            <v>85.8</v>
          </cell>
          <cell r="P12">
            <v>325.39999999999998</v>
          </cell>
          <cell r="Q12">
            <v>8</v>
          </cell>
          <cell r="R12">
            <v>0.36130536130536134</v>
          </cell>
          <cell r="S12">
            <v>46.8</v>
          </cell>
          <cell r="T12">
            <v>82.8</v>
          </cell>
          <cell r="U12">
            <v>51</v>
          </cell>
          <cell r="V12">
            <v>0</v>
          </cell>
          <cell r="W12">
            <v>126</v>
          </cell>
          <cell r="X12">
            <v>14</v>
          </cell>
          <cell r="Y12">
            <v>325.39999999999998</v>
          </cell>
          <cell r="Z12">
            <v>0</v>
          </cell>
          <cell r="AA12">
            <v>13.558333333333332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159.899</v>
          </cell>
          <cell r="D13">
            <v>59</v>
          </cell>
          <cell r="E13">
            <v>186</v>
          </cell>
          <cell r="F13">
            <v>103</v>
          </cell>
          <cell r="G13" t="str">
            <v>рот</v>
          </cell>
          <cell r="H13" t="e">
            <v>#N/A</v>
          </cell>
          <cell r="I13">
            <v>202.00200000000001</v>
          </cell>
          <cell r="J13">
            <v>-16.00200000000001</v>
          </cell>
          <cell r="K13">
            <v>210</v>
          </cell>
          <cell r="O13">
            <v>37.200000000000003</v>
          </cell>
          <cell r="Q13">
            <v>8.413978494623656</v>
          </cell>
          <cell r="R13">
            <v>2.768817204301075</v>
          </cell>
          <cell r="S13">
            <v>30.6</v>
          </cell>
          <cell r="T13">
            <v>42.6</v>
          </cell>
          <cell r="U13">
            <v>21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266.25599999999997</v>
          </cell>
          <cell r="D14">
            <v>265</v>
          </cell>
          <cell r="E14">
            <v>184.6</v>
          </cell>
          <cell r="F14">
            <v>244.45599999999999</v>
          </cell>
          <cell r="G14">
            <v>1</v>
          </cell>
          <cell r="H14" t="e">
            <v>#N/A</v>
          </cell>
          <cell r="I14">
            <v>203.005</v>
          </cell>
          <cell r="J14">
            <v>-18.405000000000001</v>
          </cell>
          <cell r="K14">
            <v>0</v>
          </cell>
          <cell r="O14">
            <v>36.92</v>
          </cell>
          <cell r="P14">
            <v>50</v>
          </cell>
          <cell r="Q14">
            <v>7.9755146262188514</v>
          </cell>
          <cell r="R14">
            <v>6.621235102925243</v>
          </cell>
          <cell r="S14">
            <v>47.38</v>
          </cell>
          <cell r="T14">
            <v>37</v>
          </cell>
          <cell r="U14">
            <v>36.6</v>
          </cell>
          <cell r="V14">
            <v>0</v>
          </cell>
          <cell r="W14">
            <v>126</v>
          </cell>
          <cell r="X14">
            <v>14</v>
          </cell>
          <cell r="Y14">
            <v>50</v>
          </cell>
          <cell r="Z14" t="e">
            <v>#N/A</v>
          </cell>
          <cell r="AA14">
            <v>13.513513513513512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97</v>
          </cell>
          <cell r="D15">
            <v>3.7</v>
          </cell>
          <cell r="E15">
            <v>22.2</v>
          </cell>
          <cell r="F15">
            <v>71.099999999999994</v>
          </cell>
          <cell r="G15">
            <v>1</v>
          </cell>
          <cell r="H15" t="e">
            <v>#N/A</v>
          </cell>
          <cell r="I15">
            <v>22.2</v>
          </cell>
          <cell r="J15">
            <v>0</v>
          </cell>
          <cell r="K15">
            <v>0</v>
          </cell>
          <cell r="O15">
            <v>4.4399999999999995</v>
          </cell>
          <cell r="Q15">
            <v>16.013513513513512</v>
          </cell>
          <cell r="R15">
            <v>16.013513513513512</v>
          </cell>
          <cell r="S15">
            <v>10.36</v>
          </cell>
          <cell r="T15">
            <v>8.879999999999999</v>
          </cell>
          <cell r="U15">
            <v>0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149</v>
          </cell>
          <cell r="D16">
            <v>135</v>
          </cell>
          <cell r="E16">
            <v>119</v>
          </cell>
          <cell r="F16">
            <v>162</v>
          </cell>
          <cell r="G16">
            <v>1</v>
          </cell>
          <cell r="H16" t="e">
            <v>#N/A</v>
          </cell>
          <cell r="I16">
            <v>125.501</v>
          </cell>
          <cell r="J16">
            <v>-6.5010000000000048</v>
          </cell>
          <cell r="K16">
            <v>130</v>
          </cell>
          <cell r="O16">
            <v>23.8</v>
          </cell>
          <cell r="Q16">
            <v>12.268907563025209</v>
          </cell>
          <cell r="R16">
            <v>6.8067226890756301</v>
          </cell>
          <cell r="S16">
            <v>34</v>
          </cell>
          <cell r="T16">
            <v>33.700000000000003</v>
          </cell>
          <cell r="U16">
            <v>16.5</v>
          </cell>
          <cell r="V16">
            <v>0</v>
          </cell>
          <cell r="W16">
            <v>84</v>
          </cell>
          <cell r="X16">
            <v>12</v>
          </cell>
          <cell r="Y16">
            <v>0</v>
          </cell>
          <cell r="Z16" t="e">
            <v>#N/A</v>
          </cell>
          <cell r="AA16">
            <v>0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391</v>
          </cell>
          <cell r="D17">
            <v>560</v>
          </cell>
          <cell r="E17">
            <v>583</v>
          </cell>
          <cell r="F17">
            <v>326</v>
          </cell>
          <cell r="G17">
            <v>1</v>
          </cell>
          <cell r="H17">
            <v>180</v>
          </cell>
          <cell r="I17">
            <v>615</v>
          </cell>
          <cell r="J17">
            <v>-32</v>
          </cell>
          <cell r="K17">
            <v>505</v>
          </cell>
          <cell r="O17">
            <v>116.6</v>
          </cell>
          <cell r="Q17">
            <v>7.1269296740994861</v>
          </cell>
          <cell r="R17">
            <v>2.7958833619210979</v>
          </cell>
          <cell r="S17">
            <v>113.4</v>
          </cell>
          <cell r="T17">
            <v>124.6</v>
          </cell>
          <cell r="U17">
            <v>128</v>
          </cell>
          <cell r="V17">
            <v>0</v>
          </cell>
          <cell r="W17">
            <v>70</v>
          </cell>
          <cell r="X17">
            <v>14</v>
          </cell>
          <cell r="Y17">
            <v>0</v>
          </cell>
          <cell r="Z17" t="str">
            <v>апр яб</v>
          </cell>
          <cell r="AA17">
            <v>0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688</v>
          </cell>
          <cell r="D18">
            <v>2259</v>
          </cell>
          <cell r="E18">
            <v>1977</v>
          </cell>
          <cell r="F18">
            <v>580</v>
          </cell>
          <cell r="G18" t="str">
            <v>пуд</v>
          </cell>
          <cell r="H18">
            <v>180</v>
          </cell>
          <cell r="I18">
            <v>2331</v>
          </cell>
          <cell r="J18">
            <v>-354</v>
          </cell>
          <cell r="K18">
            <v>170</v>
          </cell>
          <cell r="N18">
            <v>1200</v>
          </cell>
          <cell r="O18">
            <v>155.4</v>
          </cell>
          <cell r="P18">
            <v>480</v>
          </cell>
          <cell r="Q18">
            <v>7.9150579150579148</v>
          </cell>
          <cell r="R18">
            <v>3.7323037323037322</v>
          </cell>
          <cell r="S18">
            <v>152</v>
          </cell>
          <cell r="T18">
            <v>140.19999999999999</v>
          </cell>
          <cell r="U18">
            <v>133</v>
          </cell>
          <cell r="V18">
            <v>1200</v>
          </cell>
          <cell r="W18">
            <v>70</v>
          </cell>
          <cell r="X18">
            <v>14</v>
          </cell>
          <cell r="Y18">
            <v>1680</v>
          </cell>
          <cell r="Z18" t="str">
            <v>апр яб</v>
          </cell>
          <cell r="AA18">
            <v>140</v>
          </cell>
          <cell r="AB18">
            <v>0.25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252</v>
          </cell>
          <cell r="E19">
            <v>6</v>
          </cell>
          <cell r="F19">
            <v>246</v>
          </cell>
          <cell r="G19" t="str">
            <v>нов</v>
          </cell>
          <cell r="H19" t="e">
            <v>#N/A</v>
          </cell>
          <cell r="I19">
            <v>6</v>
          </cell>
          <cell r="J19">
            <v>0</v>
          </cell>
          <cell r="K19">
            <v>0</v>
          </cell>
          <cell r="O19">
            <v>1.2</v>
          </cell>
          <cell r="Q19">
            <v>205</v>
          </cell>
          <cell r="R19">
            <v>205</v>
          </cell>
          <cell r="S19">
            <v>0</v>
          </cell>
          <cell r="T19">
            <v>0.6</v>
          </cell>
          <cell r="U19">
            <v>1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e">
            <v>#N/A</v>
          </cell>
          <cell r="AA19">
            <v>0</v>
          </cell>
          <cell r="AB19">
            <v>0.3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187.3</v>
          </cell>
          <cell r="D20">
            <v>963.4</v>
          </cell>
          <cell r="E20">
            <v>277.5</v>
          </cell>
          <cell r="F20">
            <v>235.499</v>
          </cell>
          <cell r="G20">
            <v>1</v>
          </cell>
          <cell r="H20" t="e">
            <v>#N/A</v>
          </cell>
          <cell r="I20">
            <v>290.50200000000001</v>
          </cell>
          <cell r="J20">
            <v>-13.00200000000001</v>
          </cell>
          <cell r="K20">
            <v>155</v>
          </cell>
          <cell r="O20">
            <v>55.5</v>
          </cell>
          <cell r="P20">
            <v>50</v>
          </cell>
          <cell r="Q20">
            <v>7.9369189189189191</v>
          </cell>
          <cell r="R20">
            <v>4.2432252252252249</v>
          </cell>
          <cell r="S20">
            <v>59.94</v>
          </cell>
          <cell r="T20">
            <v>59.94</v>
          </cell>
          <cell r="U20">
            <v>66.599999999999994</v>
          </cell>
          <cell r="V20">
            <v>0</v>
          </cell>
          <cell r="W20">
            <v>126</v>
          </cell>
          <cell r="X20">
            <v>14</v>
          </cell>
          <cell r="Y20">
            <v>50</v>
          </cell>
          <cell r="Z20" t="e">
            <v>#N/A</v>
          </cell>
          <cell r="AA20">
            <v>13.513513513513512</v>
          </cell>
          <cell r="AB20">
            <v>1</v>
          </cell>
        </row>
        <row r="21">
          <cell r="A21" t="str">
            <v>Мини-сосиски в тесте 0,3кг ТМ Зареченские  ПОКОМ</v>
          </cell>
          <cell r="B21" t="str">
            <v>шт</v>
          </cell>
          <cell r="C21">
            <v>252</v>
          </cell>
          <cell r="E21">
            <v>5</v>
          </cell>
          <cell r="F21">
            <v>247</v>
          </cell>
          <cell r="G21" t="str">
            <v>нов</v>
          </cell>
          <cell r="H21" t="e">
            <v>#N/A</v>
          </cell>
          <cell r="I21">
            <v>5</v>
          </cell>
          <cell r="J21">
            <v>0</v>
          </cell>
          <cell r="K21">
            <v>0</v>
          </cell>
          <cell r="O21">
            <v>1</v>
          </cell>
          <cell r="Q21">
            <v>247</v>
          </cell>
          <cell r="R21">
            <v>247</v>
          </cell>
          <cell r="S21">
            <v>0</v>
          </cell>
          <cell r="T21">
            <v>0.6</v>
          </cell>
          <cell r="U21">
            <v>1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Мини-чебуречки с мясом  0,3кг ТМ Зареченские  ПОКОМ</v>
          </cell>
          <cell r="B22" t="str">
            <v>шт</v>
          </cell>
          <cell r="C22">
            <v>324</v>
          </cell>
          <cell r="E22">
            <v>10</v>
          </cell>
          <cell r="F22">
            <v>314</v>
          </cell>
          <cell r="G22" t="str">
            <v>нов</v>
          </cell>
          <cell r="H22" t="e">
            <v>#N/A</v>
          </cell>
          <cell r="I22">
            <v>10</v>
          </cell>
          <cell r="J22">
            <v>0</v>
          </cell>
          <cell r="K22">
            <v>0</v>
          </cell>
          <cell r="O22">
            <v>2</v>
          </cell>
          <cell r="Q22">
            <v>157</v>
          </cell>
          <cell r="R22">
            <v>157</v>
          </cell>
          <cell r="S22">
            <v>0</v>
          </cell>
          <cell r="T22">
            <v>0.6</v>
          </cell>
          <cell r="U22">
            <v>1</v>
          </cell>
          <cell r="V22">
            <v>0</v>
          </cell>
          <cell r="W22">
            <v>234</v>
          </cell>
          <cell r="X22">
            <v>18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C23">
            <v>324</v>
          </cell>
          <cell r="E23">
            <v>8</v>
          </cell>
          <cell r="F23">
            <v>316</v>
          </cell>
          <cell r="G23" t="str">
            <v>нов</v>
          </cell>
          <cell r="H23" t="e">
            <v>#N/A</v>
          </cell>
          <cell r="I23">
            <v>8</v>
          </cell>
          <cell r="J23">
            <v>0</v>
          </cell>
          <cell r="K23">
            <v>0</v>
          </cell>
          <cell r="O23">
            <v>1.6</v>
          </cell>
          <cell r="Q23">
            <v>197.5</v>
          </cell>
          <cell r="R23">
            <v>197.5</v>
          </cell>
          <cell r="S23">
            <v>0</v>
          </cell>
          <cell r="T23">
            <v>0.2</v>
          </cell>
          <cell r="U23">
            <v>2</v>
          </cell>
          <cell r="V23">
            <v>0</v>
          </cell>
          <cell r="W23">
            <v>234</v>
          </cell>
          <cell r="X23">
            <v>18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D24">
            <v>84</v>
          </cell>
          <cell r="E24">
            <v>0</v>
          </cell>
          <cell r="F24">
            <v>84</v>
          </cell>
          <cell r="G24" t="str">
            <v>рот</v>
          </cell>
          <cell r="H24" t="e">
            <v>#N/A</v>
          </cell>
          <cell r="I24">
            <v>0</v>
          </cell>
          <cell r="J24">
            <v>0</v>
          </cell>
          <cell r="K24">
            <v>0</v>
          </cell>
          <cell r="O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126</v>
          </cell>
          <cell r="X24">
            <v>14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1680</v>
          </cell>
          <cell r="D25">
            <v>3212</v>
          </cell>
          <cell r="E25">
            <v>3260</v>
          </cell>
          <cell r="F25">
            <v>1482</v>
          </cell>
          <cell r="G25" t="str">
            <v>пуд</v>
          </cell>
          <cell r="H25">
            <v>180</v>
          </cell>
          <cell r="I25">
            <v>3291</v>
          </cell>
          <cell r="J25">
            <v>-31</v>
          </cell>
          <cell r="K25">
            <v>1680</v>
          </cell>
          <cell r="O25">
            <v>652</v>
          </cell>
          <cell r="P25">
            <v>1340</v>
          </cell>
          <cell r="Q25">
            <v>6.904907975460123</v>
          </cell>
          <cell r="R25">
            <v>2.2730061349693251</v>
          </cell>
          <cell r="S25">
            <v>543.20000000000005</v>
          </cell>
          <cell r="T25">
            <v>602.4</v>
          </cell>
          <cell r="U25">
            <v>721</v>
          </cell>
          <cell r="V25">
            <v>0</v>
          </cell>
          <cell r="W25">
            <v>70</v>
          </cell>
          <cell r="X25">
            <v>14</v>
          </cell>
          <cell r="Y25">
            <v>1340</v>
          </cell>
          <cell r="Z25" t="str">
            <v>апр яб</v>
          </cell>
          <cell r="AA25">
            <v>111.66666666666667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1610</v>
          </cell>
          <cell r="D26">
            <v>1526</v>
          </cell>
          <cell r="E26">
            <v>2151</v>
          </cell>
          <cell r="F26">
            <v>933</v>
          </cell>
          <cell r="G26" t="str">
            <v>яб</v>
          </cell>
          <cell r="H26">
            <v>180</v>
          </cell>
          <cell r="I26">
            <v>2199</v>
          </cell>
          <cell r="J26">
            <v>-48</v>
          </cell>
          <cell r="K26">
            <v>925</v>
          </cell>
          <cell r="O26">
            <v>430.2</v>
          </cell>
          <cell r="P26">
            <v>1175</v>
          </cell>
          <cell r="Q26">
            <v>7.0502092050209209</v>
          </cell>
          <cell r="R26">
            <v>2.168758716875872</v>
          </cell>
          <cell r="S26">
            <v>402.2</v>
          </cell>
          <cell r="T26">
            <v>359.4</v>
          </cell>
          <cell r="U26">
            <v>321</v>
          </cell>
          <cell r="V26">
            <v>0</v>
          </cell>
          <cell r="W26">
            <v>126</v>
          </cell>
          <cell r="X26">
            <v>14</v>
          </cell>
          <cell r="Y26">
            <v>1175</v>
          </cell>
          <cell r="Z26" t="str">
            <v>апр яб</v>
          </cell>
          <cell r="AA26">
            <v>195.83333333333334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1428</v>
          </cell>
          <cell r="D27">
            <v>2879</v>
          </cell>
          <cell r="E27">
            <v>2532</v>
          </cell>
          <cell r="F27">
            <v>1646</v>
          </cell>
          <cell r="G27">
            <v>1</v>
          </cell>
          <cell r="H27">
            <v>180</v>
          </cell>
          <cell r="I27">
            <v>2540</v>
          </cell>
          <cell r="J27">
            <v>-8</v>
          </cell>
          <cell r="K27">
            <v>1340</v>
          </cell>
          <cell r="O27">
            <v>506.4</v>
          </cell>
          <cell r="P27">
            <v>500</v>
          </cell>
          <cell r="Q27">
            <v>6.8838862559241711</v>
          </cell>
          <cell r="R27">
            <v>3.2503949447077409</v>
          </cell>
          <cell r="S27">
            <v>488.8</v>
          </cell>
          <cell r="T27">
            <v>515.4</v>
          </cell>
          <cell r="U27">
            <v>619</v>
          </cell>
          <cell r="V27">
            <v>0</v>
          </cell>
          <cell r="W27">
            <v>70</v>
          </cell>
          <cell r="X27">
            <v>14</v>
          </cell>
          <cell r="Y27">
            <v>500</v>
          </cell>
          <cell r="Z27" t="str">
            <v>апр яб</v>
          </cell>
          <cell r="AA27">
            <v>41.666666666666664</v>
          </cell>
          <cell r="AB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583</v>
          </cell>
          <cell r="D28">
            <v>569</v>
          </cell>
          <cell r="E28">
            <v>836</v>
          </cell>
          <cell r="F28">
            <v>277</v>
          </cell>
          <cell r="G28">
            <v>1</v>
          </cell>
          <cell r="H28" t="e">
            <v>#N/A</v>
          </cell>
          <cell r="I28">
            <v>873</v>
          </cell>
          <cell r="J28">
            <v>-37</v>
          </cell>
          <cell r="K28">
            <v>840</v>
          </cell>
          <cell r="O28">
            <v>167.2</v>
          </cell>
          <cell r="P28">
            <v>170</v>
          </cell>
          <cell r="Q28">
            <v>7.6973684210526319</v>
          </cell>
          <cell r="R28">
            <v>1.6566985645933014</v>
          </cell>
          <cell r="S28">
            <v>144.19999999999999</v>
          </cell>
          <cell r="T28">
            <v>154.80000000000001</v>
          </cell>
          <cell r="U28">
            <v>195</v>
          </cell>
          <cell r="V28">
            <v>0</v>
          </cell>
          <cell r="W28">
            <v>70</v>
          </cell>
          <cell r="X28">
            <v>14</v>
          </cell>
          <cell r="Y28">
            <v>170</v>
          </cell>
          <cell r="Z28" t="e">
            <v>#N/A</v>
          </cell>
          <cell r="AA28">
            <v>14.166666666666666</v>
          </cell>
          <cell r="AB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324</v>
          </cell>
          <cell r="E29">
            <v>9</v>
          </cell>
          <cell r="F29">
            <v>315</v>
          </cell>
          <cell r="G29" t="str">
            <v>нов</v>
          </cell>
          <cell r="H29" t="e">
            <v>#N/A</v>
          </cell>
          <cell r="I29">
            <v>9</v>
          </cell>
          <cell r="J29">
            <v>0</v>
          </cell>
          <cell r="K29">
            <v>0</v>
          </cell>
          <cell r="O29">
            <v>1.8</v>
          </cell>
          <cell r="Q29">
            <v>175</v>
          </cell>
          <cell r="R29">
            <v>175</v>
          </cell>
          <cell r="S29">
            <v>0</v>
          </cell>
          <cell r="T29">
            <v>0.2</v>
          </cell>
          <cell r="U29">
            <v>1</v>
          </cell>
          <cell r="V29">
            <v>0</v>
          </cell>
          <cell r="W29">
            <v>234</v>
          </cell>
          <cell r="X29">
            <v>18</v>
          </cell>
          <cell r="Y29">
            <v>0</v>
          </cell>
          <cell r="Z29" t="str">
            <v>увел</v>
          </cell>
          <cell r="AA29">
            <v>0</v>
          </cell>
          <cell r="AB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575</v>
          </cell>
          <cell r="D30">
            <v>816</v>
          </cell>
          <cell r="E30">
            <v>605</v>
          </cell>
          <cell r="F30">
            <v>768</v>
          </cell>
          <cell r="G30">
            <v>1</v>
          </cell>
          <cell r="H30" t="e">
            <v>#N/A</v>
          </cell>
          <cell r="I30">
            <v>623.00099999999998</v>
          </cell>
          <cell r="J30">
            <v>-18.000999999999976</v>
          </cell>
          <cell r="K30">
            <v>215</v>
          </cell>
          <cell r="O30">
            <v>121</v>
          </cell>
          <cell r="Q30">
            <v>8.1239669421487601</v>
          </cell>
          <cell r="R30">
            <v>6.3471074380165291</v>
          </cell>
          <cell r="S30">
            <v>159.19999999999999</v>
          </cell>
          <cell r="T30">
            <v>142.80000000000001</v>
          </cell>
          <cell r="U30">
            <v>126</v>
          </cell>
          <cell r="V30">
            <v>0</v>
          </cell>
          <cell r="W30">
            <v>84</v>
          </cell>
          <cell r="X30">
            <v>12</v>
          </cell>
          <cell r="Y30">
            <v>0</v>
          </cell>
          <cell r="Z30" t="e">
            <v>#N/A</v>
          </cell>
          <cell r="AA30">
            <v>0</v>
          </cell>
          <cell r="AB30">
            <v>1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185</v>
          </cell>
          <cell r="D31">
            <v>497</v>
          </cell>
          <cell r="E31">
            <v>338</v>
          </cell>
          <cell r="F31">
            <v>315</v>
          </cell>
          <cell r="G31" t="str">
            <v>яб</v>
          </cell>
          <cell r="H31">
            <v>180</v>
          </cell>
          <cell r="I31">
            <v>361</v>
          </cell>
          <cell r="J31">
            <v>-23</v>
          </cell>
          <cell r="K31">
            <v>290</v>
          </cell>
          <cell r="O31">
            <v>67.599999999999994</v>
          </cell>
          <cell r="Q31">
            <v>8.9497041420118357</v>
          </cell>
          <cell r="R31">
            <v>4.659763313609468</v>
          </cell>
          <cell r="S31">
            <v>65.400000000000006</v>
          </cell>
          <cell r="T31">
            <v>85</v>
          </cell>
          <cell r="U31">
            <v>93</v>
          </cell>
          <cell r="V31">
            <v>0</v>
          </cell>
          <cell r="W31">
            <v>84</v>
          </cell>
          <cell r="X31">
            <v>12</v>
          </cell>
          <cell r="Y31">
            <v>0</v>
          </cell>
          <cell r="Z31" t="str">
            <v>апр яб</v>
          </cell>
          <cell r="AA31">
            <v>0</v>
          </cell>
          <cell r="AB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144</v>
          </cell>
          <cell r="D32">
            <v>75</v>
          </cell>
          <cell r="E32">
            <v>110</v>
          </cell>
          <cell r="F32">
            <v>80</v>
          </cell>
          <cell r="G32">
            <v>1</v>
          </cell>
          <cell r="H32" t="e">
            <v>#N/A</v>
          </cell>
          <cell r="I32">
            <v>109</v>
          </cell>
          <cell r="J32">
            <v>1</v>
          </cell>
          <cell r="K32">
            <v>190</v>
          </cell>
          <cell r="O32">
            <v>22</v>
          </cell>
          <cell r="Q32">
            <v>12.272727272727273</v>
          </cell>
          <cell r="R32">
            <v>3.6363636363636362</v>
          </cell>
          <cell r="S32">
            <v>19.600000000000001</v>
          </cell>
          <cell r="T32">
            <v>24.2</v>
          </cell>
          <cell r="U32">
            <v>14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450</v>
          </cell>
          <cell r="D33">
            <v>3158</v>
          </cell>
          <cell r="E33">
            <v>931</v>
          </cell>
          <cell r="F33">
            <v>643</v>
          </cell>
          <cell r="G33">
            <v>1</v>
          </cell>
          <cell r="H33" t="e">
            <v>#N/A</v>
          </cell>
          <cell r="I33">
            <v>957</v>
          </cell>
          <cell r="J33">
            <v>-26</v>
          </cell>
          <cell r="K33">
            <v>480</v>
          </cell>
          <cell r="O33">
            <v>186.2</v>
          </cell>
          <cell r="P33">
            <v>288</v>
          </cell>
          <cell r="Q33">
            <v>7.5778732545649845</v>
          </cell>
          <cell r="R33">
            <v>3.45327604726101</v>
          </cell>
          <cell r="S33">
            <v>155.4</v>
          </cell>
          <cell r="T33">
            <v>198.2</v>
          </cell>
          <cell r="U33">
            <v>191</v>
          </cell>
          <cell r="V33">
            <v>0</v>
          </cell>
          <cell r="W33">
            <v>84</v>
          </cell>
          <cell r="X33">
            <v>12</v>
          </cell>
          <cell r="Y33">
            <v>288</v>
          </cell>
          <cell r="Z33" t="str">
            <v>апр яб</v>
          </cell>
          <cell r="AA33">
            <v>36</v>
          </cell>
          <cell r="AB33">
            <v>0.9</v>
          </cell>
        </row>
        <row r="34">
          <cell r="A34" t="str">
            <v>Пельмени Бигбули с мясом, Горячая штучка 0,43кг  ПОКОМ</v>
          </cell>
          <cell r="B34" t="str">
            <v>шт</v>
          </cell>
          <cell r="C34">
            <v>174</v>
          </cell>
          <cell r="D34">
            <v>421</v>
          </cell>
          <cell r="E34">
            <v>222</v>
          </cell>
          <cell r="F34">
            <v>121</v>
          </cell>
          <cell r="G34">
            <v>0</v>
          </cell>
          <cell r="H34" t="e">
            <v>#N/A</v>
          </cell>
          <cell r="I34">
            <v>234</v>
          </cell>
          <cell r="J34">
            <v>-12</v>
          </cell>
          <cell r="K34">
            <v>380</v>
          </cell>
          <cell r="O34">
            <v>44.4</v>
          </cell>
          <cell r="Q34">
            <v>11.283783783783784</v>
          </cell>
          <cell r="R34">
            <v>2.7252252252252251</v>
          </cell>
          <cell r="S34">
            <v>45</v>
          </cell>
          <cell r="T34">
            <v>52</v>
          </cell>
          <cell r="U34">
            <v>44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 t="str">
            <v>увел</v>
          </cell>
          <cell r="AA34">
            <v>0</v>
          </cell>
          <cell r="AB34">
            <v>0.43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>
            <v>582</v>
          </cell>
          <cell r="D35">
            <v>2629</v>
          </cell>
          <cell r="E35">
            <v>1552</v>
          </cell>
          <cell r="F35">
            <v>344</v>
          </cell>
          <cell r="G35">
            <v>1</v>
          </cell>
          <cell r="H35">
            <v>150</v>
          </cell>
          <cell r="I35">
            <v>1562</v>
          </cell>
          <cell r="J35">
            <v>-10</v>
          </cell>
          <cell r="K35">
            <v>290</v>
          </cell>
          <cell r="N35">
            <v>800</v>
          </cell>
          <cell r="O35">
            <v>86.4</v>
          </cell>
          <cell r="P35">
            <v>60</v>
          </cell>
          <cell r="Q35">
            <v>8.0324074074074066</v>
          </cell>
          <cell r="R35">
            <v>3.9814814814814814</v>
          </cell>
          <cell r="S35">
            <v>84.4</v>
          </cell>
          <cell r="T35">
            <v>92.8</v>
          </cell>
          <cell r="U35">
            <v>91</v>
          </cell>
          <cell r="V35">
            <v>1120</v>
          </cell>
          <cell r="W35">
            <v>84</v>
          </cell>
          <cell r="X35">
            <v>12</v>
          </cell>
          <cell r="Y35">
            <v>860</v>
          </cell>
          <cell r="Z35">
            <v>0</v>
          </cell>
          <cell r="AA35">
            <v>107.5</v>
          </cell>
          <cell r="AB35">
            <v>0.9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365</v>
          </cell>
          <cell r="D36">
            <v>5066</v>
          </cell>
          <cell r="E36">
            <v>1089</v>
          </cell>
          <cell r="F36">
            <v>589</v>
          </cell>
          <cell r="G36">
            <v>0</v>
          </cell>
          <cell r="H36" t="e">
            <v>#N/A</v>
          </cell>
          <cell r="I36">
            <v>1069</v>
          </cell>
          <cell r="J36">
            <v>20</v>
          </cell>
          <cell r="K36">
            <v>760</v>
          </cell>
          <cell r="O36">
            <v>217.8</v>
          </cell>
          <cell r="P36">
            <v>380</v>
          </cell>
          <cell r="Q36">
            <v>7.9384756657483928</v>
          </cell>
          <cell r="R36">
            <v>2.7043158861340677</v>
          </cell>
          <cell r="S36">
            <v>178.8</v>
          </cell>
          <cell r="T36">
            <v>236.8</v>
          </cell>
          <cell r="U36">
            <v>274</v>
          </cell>
          <cell r="V36">
            <v>0</v>
          </cell>
          <cell r="W36">
            <v>84</v>
          </cell>
          <cell r="X36">
            <v>12</v>
          </cell>
          <cell r="Y36">
            <v>380</v>
          </cell>
          <cell r="Z36" t="str">
            <v>апр яб</v>
          </cell>
          <cell r="AA36">
            <v>23.75</v>
          </cell>
          <cell r="AB36">
            <v>0.43</v>
          </cell>
        </row>
        <row r="37">
          <cell r="A37" t="str">
            <v>Пельмени Бигбули со сливочным маслом #МЕГАМАСЛИЩЕ Горячая штучка 0,9 кг  ПОКОМ</v>
          </cell>
          <cell r="B37" t="str">
            <v>шт</v>
          </cell>
          <cell r="C37">
            <v>254</v>
          </cell>
          <cell r="D37">
            <v>960</v>
          </cell>
          <cell r="E37">
            <v>328</v>
          </cell>
          <cell r="F37">
            <v>509</v>
          </cell>
          <cell r="G37">
            <v>1</v>
          </cell>
          <cell r="H37" t="e">
            <v>#N/A</v>
          </cell>
          <cell r="I37">
            <v>351</v>
          </cell>
          <cell r="J37">
            <v>-23</v>
          </cell>
          <cell r="K37">
            <v>290</v>
          </cell>
          <cell r="O37">
            <v>65.599999999999994</v>
          </cell>
          <cell r="Q37">
            <v>12.179878048780489</v>
          </cell>
          <cell r="R37">
            <v>7.7591463414634152</v>
          </cell>
          <cell r="S37">
            <v>66</v>
          </cell>
          <cell r="T37">
            <v>74</v>
          </cell>
          <cell r="U37">
            <v>60</v>
          </cell>
          <cell r="V37">
            <v>0</v>
          </cell>
          <cell r="W37">
            <v>84</v>
          </cell>
          <cell r="X37">
            <v>12</v>
          </cell>
          <cell r="Y37">
            <v>0</v>
          </cell>
          <cell r="Z37">
            <v>0</v>
          </cell>
          <cell r="AA37">
            <v>0</v>
          </cell>
          <cell r="AB37">
            <v>0.9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530</v>
          </cell>
          <cell r="D38">
            <v>308</v>
          </cell>
          <cell r="E38">
            <v>633</v>
          </cell>
          <cell r="F38">
            <v>157</v>
          </cell>
          <cell r="G38">
            <v>1</v>
          </cell>
          <cell r="H38" t="e">
            <v>#N/A</v>
          </cell>
          <cell r="I38">
            <v>650</v>
          </cell>
          <cell r="J38">
            <v>-17</v>
          </cell>
          <cell r="K38">
            <v>290</v>
          </cell>
          <cell r="O38">
            <v>126.6</v>
          </cell>
          <cell r="P38">
            <v>480</v>
          </cell>
          <cell r="Q38">
            <v>7.3222748815165879</v>
          </cell>
          <cell r="R38">
            <v>1.2401263823064772</v>
          </cell>
          <cell r="S38">
            <v>109</v>
          </cell>
          <cell r="T38">
            <v>102.2</v>
          </cell>
          <cell r="U38">
            <v>125</v>
          </cell>
          <cell r="V38">
            <v>0</v>
          </cell>
          <cell r="W38">
            <v>84</v>
          </cell>
          <cell r="X38">
            <v>12</v>
          </cell>
          <cell r="Y38">
            <v>480</v>
          </cell>
          <cell r="Z38" t="str">
            <v>увел</v>
          </cell>
          <cell r="AA38">
            <v>60</v>
          </cell>
          <cell r="AB38">
            <v>0.8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1400</v>
          </cell>
          <cell r="D39">
            <v>3356</v>
          </cell>
          <cell r="E39">
            <v>3428</v>
          </cell>
          <cell r="F39">
            <v>1102</v>
          </cell>
          <cell r="G39">
            <v>1</v>
          </cell>
          <cell r="H39">
            <v>150</v>
          </cell>
          <cell r="I39">
            <v>3530</v>
          </cell>
          <cell r="J39">
            <v>-102</v>
          </cell>
          <cell r="K39">
            <v>1250</v>
          </cell>
          <cell r="N39">
            <v>1384</v>
          </cell>
          <cell r="O39">
            <v>424.8</v>
          </cell>
          <cell r="P39">
            <v>725</v>
          </cell>
          <cell r="Q39">
            <v>7.2434086629001877</v>
          </cell>
          <cell r="R39">
            <v>2.5941619585687383</v>
          </cell>
          <cell r="S39">
            <v>393.6</v>
          </cell>
          <cell r="T39">
            <v>397.6</v>
          </cell>
          <cell r="U39">
            <v>415</v>
          </cell>
          <cell r="V39">
            <v>1304</v>
          </cell>
          <cell r="W39">
            <v>84</v>
          </cell>
          <cell r="X39">
            <v>12</v>
          </cell>
          <cell r="Y39">
            <v>2109</v>
          </cell>
          <cell r="Z39" t="str">
            <v>апр яб</v>
          </cell>
          <cell r="AA39">
            <v>263.625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1334</v>
          </cell>
          <cell r="D40">
            <v>2080</v>
          </cell>
          <cell r="E40">
            <v>1804</v>
          </cell>
          <cell r="F40">
            <v>1414</v>
          </cell>
          <cell r="G40">
            <v>1</v>
          </cell>
          <cell r="H40">
            <v>150</v>
          </cell>
          <cell r="I40">
            <v>1682</v>
          </cell>
          <cell r="J40">
            <v>122</v>
          </cell>
          <cell r="K40">
            <v>1150</v>
          </cell>
          <cell r="O40">
            <v>360.8</v>
          </cell>
          <cell r="P40">
            <v>380</v>
          </cell>
          <cell r="Q40">
            <v>8.159645232815965</v>
          </cell>
          <cell r="R40">
            <v>3.9190687361419068</v>
          </cell>
          <cell r="S40">
            <v>404.6</v>
          </cell>
          <cell r="T40">
            <v>389.2</v>
          </cell>
          <cell r="U40">
            <v>416</v>
          </cell>
          <cell r="V40">
            <v>0</v>
          </cell>
          <cell r="W40">
            <v>84</v>
          </cell>
          <cell r="X40">
            <v>12</v>
          </cell>
          <cell r="Y40">
            <v>380</v>
          </cell>
          <cell r="Z40">
            <v>0</v>
          </cell>
          <cell r="AA40">
            <v>23.75</v>
          </cell>
          <cell r="AB40">
            <v>0.43</v>
          </cell>
        </row>
        <row r="41">
          <cell r="A41" t="str">
            <v>Пельмени Бульмени с говядиной и свининой Наваристые 2,7кг Горячая штучка ВЕС  ПОКОМ</v>
          </cell>
          <cell r="B41" t="str">
            <v>кг</v>
          </cell>
          <cell r="C41">
            <v>991.7</v>
          </cell>
          <cell r="D41">
            <v>325.10000000000002</v>
          </cell>
          <cell r="E41">
            <v>227</v>
          </cell>
          <cell r="F41">
            <v>350</v>
          </cell>
          <cell r="G41" t="str">
            <v>нов</v>
          </cell>
          <cell r="H41" t="e">
            <v>#N/A</v>
          </cell>
          <cell r="I41">
            <v>95.4</v>
          </cell>
          <cell r="J41">
            <v>131.6</v>
          </cell>
          <cell r="K41">
            <v>98</v>
          </cell>
          <cell r="O41">
            <v>45.4</v>
          </cell>
          <cell r="Q41">
            <v>9.8678414096916303</v>
          </cell>
          <cell r="R41">
            <v>7.7092511013215859</v>
          </cell>
          <cell r="S41">
            <v>83.2</v>
          </cell>
          <cell r="T41">
            <v>59.6</v>
          </cell>
          <cell r="U41">
            <v>13.1</v>
          </cell>
          <cell r="V41">
            <v>0</v>
          </cell>
          <cell r="W41">
            <v>234</v>
          </cell>
          <cell r="X41">
            <v>18</v>
          </cell>
          <cell r="Y41">
            <v>0</v>
          </cell>
          <cell r="Z41" t="str">
            <v>пер ск 870</v>
          </cell>
          <cell r="AA41">
            <v>0</v>
          </cell>
          <cell r="AB41">
            <v>1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1523.1990000000001</v>
          </cell>
          <cell r="D42">
            <v>981.6</v>
          </cell>
          <cell r="E42">
            <v>1242.7</v>
          </cell>
          <cell r="F42">
            <v>1187.0989999999999</v>
          </cell>
          <cell r="G42">
            <v>1</v>
          </cell>
          <cell r="H42">
            <v>150</v>
          </cell>
          <cell r="I42">
            <v>1293</v>
          </cell>
          <cell r="J42">
            <v>-50.299999999999955</v>
          </cell>
          <cell r="K42">
            <v>600</v>
          </cell>
          <cell r="O42">
            <v>248.54000000000002</v>
          </cell>
          <cell r="Q42">
            <v>7.1903878651323723</v>
          </cell>
          <cell r="R42">
            <v>4.7762895308602227</v>
          </cell>
          <cell r="S42">
            <v>284</v>
          </cell>
          <cell r="T42">
            <v>271</v>
          </cell>
          <cell r="U42">
            <v>285</v>
          </cell>
          <cell r="V42">
            <v>0</v>
          </cell>
          <cell r="W42">
            <v>144</v>
          </cell>
          <cell r="X42">
            <v>12</v>
          </cell>
          <cell r="Y42">
            <v>0</v>
          </cell>
          <cell r="Z42" t="str">
            <v>пер ск 870</v>
          </cell>
          <cell r="AA42">
            <v>0</v>
          </cell>
          <cell r="AB42">
            <v>1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1820</v>
          </cell>
          <cell r="D43">
            <v>4928</v>
          </cell>
          <cell r="E43">
            <v>4780</v>
          </cell>
          <cell r="F43">
            <v>1645</v>
          </cell>
          <cell r="G43" t="str">
            <v>пуд,яб</v>
          </cell>
          <cell r="H43">
            <v>150</v>
          </cell>
          <cell r="I43">
            <v>4912</v>
          </cell>
          <cell r="J43">
            <v>-132</v>
          </cell>
          <cell r="K43">
            <v>1920</v>
          </cell>
          <cell r="N43">
            <v>3200</v>
          </cell>
          <cell r="O43">
            <v>575.20000000000005</v>
          </cell>
          <cell r="P43">
            <v>540</v>
          </cell>
          <cell r="Q43">
            <v>7.1366481223922111</v>
          </cell>
          <cell r="R43">
            <v>2.8598748261474269</v>
          </cell>
          <cell r="S43">
            <v>552.20000000000005</v>
          </cell>
          <cell r="T43">
            <v>584.4</v>
          </cell>
          <cell r="U43">
            <v>536</v>
          </cell>
          <cell r="V43">
            <v>1904</v>
          </cell>
          <cell r="W43">
            <v>84</v>
          </cell>
          <cell r="X43">
            <v>12</v>
          </cell>
          <cell r="Y43">
            <v>3740</v>
          </cell>
          <cell r="Z43" t="str">
            <v>апр яб</v>
          </cell>
          <cell r="AA43">
            <v>467.5</v>
          </cell>
          <cell r="AB43">
            <v>0.9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1002</v>
          </cell>
          <cell r="D44">
            <v>1507</v>
          </cell>
          <cell r="E44">
            <v>1301</v>
          </cell>
          <cell r="F44">
            <v>1021</v>
          </cell>
          <cell r="G44">
            <v>1</v>
          </cell>
          <cell r="H44">
            <v>150</v>
          </cell>
          <cell r="I44">
            <v>1352</v>
          </cell>
          <cell r="J44">
            <v>-51</v>
          </cell>
          <cell r="K44">
            <v>1150</v>
          </cell>
          <cell r="O44">
            <v>260.2</v>
          </cell>
          <cell r="Q44">
            <v>8.3435818601076104</v>
          </cell>
          <cell r="R44">
            <v>3.9239046887009996</v>
          </cell>
          <cell r="S44">
            <v>282</v>
          </cell>
          <cell r="T44">
            <v>289.8</v>
          </cell>
          <cell r="U44">
            <v>274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>
            <v>0</v>
          </cell>
          <cell r="AA44">
            <v>0</v>
          </cell>
          <cell r="AB44">
            <v>0.43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35</v>
          </cell>
          <cell r="D45">
            <v>129</v>
          </cell>
          <cell r="E45">
            <v>38</v>
          </cell>
          <cell r="F45">
            <v>112</v>
          </cell>
          <cell r="G45">
            <v>1</v>
          </cell>
          <cell r="H45" t="e">
            <v>#N/A</v>
          </cell>
          <cell r="I45">
            <v>45</v>
          </cell>
          <cell r="J45">
            <v>-7</v>
          </cell>
          <cell r="K45">
            <v>120</v>
          </cell>
          <cell r="O45">
            <v>7.6</v>
          </cell>
          <cell r="Q45">
            <v>30.526315789473685</v>
          </cell>
          <cell r="R45">
            <v>14.736842105263159</v>
          </cell>
          <cell r="S45">
            <v>2.6</v>
          </cell>
          <cell r="T45">
            <v>17.600000000000001</v>
          </cell>
          <cell r="U45">
            <v>9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0.7</v>
          </cell>
        </row>
        <row r="46">
          <cell r="A46" t="str">
            <v>Пельмени Домашние со сливочным маслом 0,7кг, сфера ТМ Зареченские  ПОКОМ</v>
          </cell>
          <cell r="B46" t="str">
            <v>шт</v>
          </cell>
          <cell r="C46">
            <v>96</v>
          </cell>
          <cell r="D46">
            <v>264</v>
          </cell>
          <cell r="E46">
            <v>127</v>
          </cell>
          <cell r="F46">
            <v>208</v>
          </cell>
          <cell r="G46">
            <v>1</v>
          </cell>
          <cell r="H46" t="e">
            <v>#N/A</v>
          </cell>
          <cell r="I46">
            <v>144</v>
          </cell>
          <cell r="J46">
            <v>-17</v>
          </cell>
          <cell r="K46">
            <v>120</v>
          </cell>
          <cell r="O46">
            <v>25.4</v>
          </cell>
          <cell r="Q46">
            <v>12.913385826771654</v>
          </cell>
          <cell r="R46">
            <v>8.1889763779527556</v>
          </cell>
          <cell r="S46">
            <v>31</v>
          </cell>
          <cell r="T46">
            <v>35</v>
          </cell>
          <cell r="U46">
            <v>15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 t="str">
            <v>увел</v>
          </cell>
          <cell r="AA46">
            <v>0</v>
          </cell>
          <cell r="AB46">
            <v>0.7</v>
          </cell>
        </row>
        <row r="47">
          <cell r="A47" t="str">
            <v>Пельмени Жемчужные сфера 1,0кг ТМ Зареченские  ПОКОМ</v>
          </cell>
          <cell r="B47" t="str">
            <v>шт</v>
          </cell>
          <cell r="C47">
            <v>288</v>
          </cell>
          <cell r="E47">
            <v>7</v>
          </cell>
          <cell r="F47">
            <v>281</v>
          </cell>
          <cell r="G47" t="str">
            <v>нов</v>
          </cell>
          <cell r="H47" t="e">
            <v>#N/A</v>
          </cell>
          <cell r="I47">
            <v>7</v>
          </cell>
          <cell r="J47">
            <v>0</v>
          </cell>
          <cell r="K47">
            <v>0</v>
          </cell>
          <cell r="O47">
            <v>1.4</v>
          </cell>
          <cell r="Q47">
            <v>200.71428571428572</v>
          </cell>
          <cell r="R47">
            <v>200.71428571428572</v>
          </cell>
          <cell r="S47">
            <v>0</v>
          </cell>
          <cell r="T47">
            <v>0</v>
          </cell>
          <cell r="U47">
            <v>6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279</v>
          </cell>
          <cell r="D48">
            <v>235</v>
          </cell>
          <cell r="E48">
            <v>136</v>
          </cell>
          <cell r="F48">
            <v>342</v>
          </cell>
          <cell r="G48">
            <v>1</v>
          </cell>
          <cell r="H48" t="e">
            <v>#N/A</v>
          </cell>
          <cell r="I48">
            <v>196</v>
          </cell>
          <cell r="J48">
            <v>-60</v>
          </cell>
          <cell r="K48">
            <v>98</v>
          </cell>
          <cell r="O48">
            <v>27.2</v>
          </cell>
          <cell r="Q48">
            <v>16.176470588235293</v>
          </cell>
          <cell r="R48">
            <v>12.573529411764707</v>
          </cell>
          <cell r="S48">
            <v>36.799999999999997</v>
          </cell>
          <cell r="T48">
            <v>34.799999999999997</v>
          </cell>
          <cell r="U48">
            <v>8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e">
            <v>#N/A</v>
          </cell>
          <cell r="AA48">
            <v>0</v>
          </cell>
          <cell r="AB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34</v>
          </cell>
          <cell r="D49">
            <v>304</v>
          </cell>
          <cell r="E49">
            <v>162</v>
          </cell>
          <cell r="F49">
            <v>145</v>
          </cell>
          <cell r="G49">
            <v>1</v>
          </cell>
          <cell r="H49" t="e">
            <v>#N/A</v>
          </cell>
          <cell r="I49">
            <v>175</v>
          </cell>
          <cell r="J49">
            <v>-13</v>
          </cell>
          <cell r="K49">
            <v>98</v>
          </cell>
          <cell r="O49">
            <v>32.4</v>
          </cell>
          <cell r="Q49">
            <v>7.5</v>
          </cell>
          <cell r="R49">
            <v>4.4753086419753085</v>
          </cell>
          <cell r="S49">
            <v>38.4</v>
          </cell>
          <cell r="T49">
            <v>40.799999999999997</v>
          </cell>
          <cell r="U49">
            <v>26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e">
            <v>#N/A</v>
          </cell>
          <cell r="AA49">
            <v>0</v>
          </cell>
          <cell r="AB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119</v>
          </cell>
          <cell r="D50">
            <v>208</v>
          </cell>
          <cell r="E50">
            <v>137</v>
          </cell>
          <cell r="F50">
            <v>153</v>
          </cell>
          <cell r="G50">
            <v>1</v>
          </cell>
          <cell r="H50" t="e">
            <v>#N/A</v>
          </cell>
          <cell r="I50">
            <v>155</v>
          </cell>
          <cell r="J50">
            <v>-18</v>
          </cell>
          <cell r="K50">
            <v>98</v>
          </cell>
          <cell r="O50">
            <v>27.4</v>
          </cell>
          <cell r="Q50">
            <v>9.1605839416058394</v>
          </cell>
          <cell r="R50">
            <v>5.5839416058394162</v>
          </cell>
          <cell r="S50">
            <v>32</v>
          </cell>
          <cell r="T50">
            <v>30.6</v>
          </cell>
          <cell r="U50">
            <v>37</v>
          </cell>
          <cell r="V50">
            <v>0</v>
          </cell>
          <cell r="W50">
            <v>84</v>
          </cell>
          <cell r="X50">
            <v>12</v>
          </cell>
          <cell r="Y50">
            <v>0</v>
          </cell>
          <cell r="Z50">
            <v>0</v>
          </cell>
          <cell r="AA50">
            <v>0</v>
          </cell>
          <cell r="AB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1182</v>
          </cell>
          <cell r="D51">
            <v>1247</v>
          </cell>
          <cell r="E51">
            <v>1302</v>
          </cell>
          <cell r="F51">
            <v>992</v>
          </cell>
          <cell r="G51">
            <v>1</v>
          </cell>
          <cell r="H51" t="e">
            <v>#N/A</v>
          </cell>
          <cell r="I51">
            <v>1322</v>
          </cell>
          <cell r="J51">
            <v>-20</v>
          </cell>
          <cell r="K51">
            <v>770</v>
          </cell>
          <cell r="O51">
            <v>260.39999999999998</v>
          </cell>
          <cell r="P51">
            <v>288</v>
          </cell>
          <cell r="Q51">
            <v>7.8725038402457761</v>
          </cell>
          <cell r="R51">
            <v>3.8095238095238098</v>
          </cell>
          <cell r="S51">
            <v>287.2</v>
          </cell>
          <cell r="T51">
            <v>271.2</v>
          </cell>
          <cell r="U51">
            <v>285</v>
          </cell>
          <cell r="V51">
            <v>0</v>
          </cell>
          <cell r="W51">
            <v>84</v>
          </cell>
          <cell r="X51">
            <v>12</v>
          </cell>
          <cell r="Y51">
            <v>288</v>
          </cell>
          <cell r="Z51">
            <v>0</v>
          </cell>
          <cell r="AA51">
            <v>36</v>
          </cell>
          <cell r="AB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2971</v>
          </cell>
          <cell r="D52">
            <v>1368</v>
          </cell>
          <cell r="E52">
            <v>712</v>
          </cell>
          <cell r="F52">
            <v>558</v>
          </cell>
          <cell r="G52">
            <v>1</v>
          </cell>
          <cell r="H52">
            <v>180</v>
          </cell>
          <cell r="I52">
            <v>282</v>
          </cell>
          <cell r="J52">
            <v>430</v>
          </cell>
          <cell r="K52">
            <v>480</v>
          </cell>
          <cell r="O52">
            <v>142.4</v>
          </cell>
          <cell r="Q52">
            <v>7.2893258426966288</v>
          </cell>
          <cell r="R52">
            <v>3.9185393258426964</v>
          </cell>
          <cell r="S52">
            <v>157.6</v>
          </cell>
          <cell r="T52">
            <v>151.4</v>
          </cell>
          <cell r="U52">
            <v>60</v>
          </cell>
          <cell r="V52">
            <v>0</v>
          </cell>
          <cell r="W52">
            <v>84</v>
          </cell>
          <cell r="X52">
            <v>12</v>
          </cell>
          <cell r="Y52">
            <v>0</v>
          </cell>
          <cell r="Z52">
            <v>0</v>
          </cell>
          <cell r="AA52">
            <v>0</v>
          </cell>
          <cell r="AB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945</v>
          </cell>
          <cell r="D53">
            <v>275</v>
          </cell>
          <cell r="E53">
            <v>590</v>
          </cell>
          <cell r="F53">
            <v>585</v>
          </cell>
          <cell r="G53">
            <v>1</v>
          </cell>
          <cell r="H53">
            <v>90</v>
          </cell>
          <cell r="I53">
            <v>605</v>
          </cell>
          <cell r="J53">
            <v>-15</v>
          </cell>
          <cell r="K53">
            <v>240</v>
          </cell>
          <cell r="O53">
            <v>118</v>
          </cell>
          <cell r="P53">
            <v>119</v>
          </cell>
          <cell r="Q53">
            <v>8</v>
          </cell>
          <cell r="R53">
            <v>4.9576271186440675</v>
          </cell>
          <cell r="S53">
            <v>150</v>
          </cell>
          <cell r="T53">
            <v>124</v>
          </cell>
          <cell r="U53">
            <v>105</v>
          </cell>
          <cell r="V53">
            <v>0</v>
          </cell>
          <cell r="W53">
            <v>144</v>
          </cell>
          <cell r="X53">
            <v>12</v>
          </cell>
          <cell r="Y53">
            <v>119</v>
          </cell>
          <cell r="Z53">
            <v>0</v>
          </cell>
          <cell r="AA53">
            <v>23.8</v>
          </cell>
          <cell r="AB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667</v>
          </cell>
          <cell r="D54">
            <v>478</v>
          </cell>
          <cell r="E54">
            <v>618</v>
          </cell>
          <cell r="F54">
            <v>455</v>
          </cell>
          <cell r="G54">
            <v>1</v>
          </cell>
          <cell r="H54">
            <v>120</v>
          </cell>
          <cell r="I54">
            <v>665</v>
          </cell>
          <cell r="J54">
            <v>-47</v>
          </cell>
          <cell r="K54">
            <v>360</v>
          </cell>
          <cell r="O54">
            <v>123.6</v>
          </cell>
          <cell r="P54">
            <v>180</v>
          </cell>
          <cell r="Q54">
            <v>8.0501618122977359</v>
          </cell>
          <cell r="R54">
            <v>3.6812297734627832</v>
          </cell>
          <cell r="S54">
            <v>144.4</v>
          </cell>
          <cell r="T54">
            <v>129.4</v>
          </cell>
          <cell r="U54">
            <v>132</v>
          </cell>
          <cell r="V54">
            <v>0</v>
          </cell>
          <cell r="W54">
            <v>84</v>
          </cell>
          <cell r="X54">
            <v>12</v>
          </cell>
          <cell r="Y54">
            <v>180</v>
          </cell>
          <cell r="Z54">
            <v>0</v>
          </cell>
          <cell r="AA54">
            <v>36</v>
          </cell>
          <cell r="AB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155</v>
          </cell>
          <cell r="D55">
            <v>393</v>
          </cell>
          <cell r="E55">
            <v>97</v>
          </cell>
          <cell r="F55">
            <v>147</v>
          </cell>
          <cell r="G55">
            <v>1</v>
          </cell>
          <cell r="H55" t="e">
            <v>#N/A</v>
          </cell>
          <cell r="I55">
            <v>97</v>
          </cell>
          <cell r="J55">
            <v>0</v>
          </cell>
          <cell r="K55">
            <v>0</v>
          </cell>
          <cell r="O55">
            <v>19.399999999999999</v>
          </cell>
          <cell r="Q55">
            <v>7.5773195876288666</v>
          </cell>
          <cell r="R55">
            <v>7.5773195876288666</v>
          </cell>
          <cell r="S55">
            <v>27.2</v>
          </cell>
          <cell r="T55">
            <v>13.6</v>
          </cell>
          <cell r="U55">
            <v>27</v>
          </cell>
          <cell r="V55">
            <v>0</v>
          </cell>
          <cell r="W55">
            <v>84</v>
          </cell>
          <cell r="X55">
            <v>12</v>
          </cell>
          <cell r="Y55">
            <v>0</v>
          </cell>
          <cell r="Z55">
            <v>0</v>
          </cell>
          <cell r="AA55">
            <v>0</v>
          </cell>
          <cell r="AB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472</v>
          </cell>
          <cell r="E56">
            <v>24</v>
          </cell>
          <cell r="F56">
            <v>448</v>
          </cell>
          <cell r="G56" t="str">
            <v>нов</v>
          </cell>
          <cell r="H56" t="e">
            <v>#N/A</v>
          </cell>
          <cell r="I56">
            <v>24</v>
          </cell>
          <cell r="J56">
            <v>0</v>
          </cell>
          <cell r="K56">
            <v>0</v>
          </cell>
          <cell r="O56">
            <v>4.8</v>
          </cell>
          <cell r="Q56">
            <v>93.333333333333343</v>
          </cell>
          <cell r="R56">
            <v>93.333333333333343</v>
          </cell>
          <cell r="S56">
            <v>7</v>
          </cell>
          <cell r="T56">
            <v>3.2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 t="str">
            <v>увел</v>
          </cell>
          <cell r="AA56">
            <v>0</v>
          </cell>
          <cell r="AB56">
            <v>0.3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80</v>
          </cell>
          <cell r="E57">
            <v>3</v>
          </cell>
          <cell r="F57">
            <v>77</v>
          </cell>
          <cell r="G57" t="str">
            <v>в30,05</v>
          </cell>
          <cell r="H57" t="e">
            <v>#N/A</v>
          </cell>
          <cell r="I57">
            <v>3</v>
          </cell>
          <cell r="J57">
            <v>0</v>
          </cell>
          <cell r="K57">
            <v>0</v>
          </cell>
          <cell r="O57">
            <v>0.6</v>
          </cell>
          <cell r="Q57">
            <v>128.33333333333334</v>
          </cell>
          <cell r="R57">
            <v>128.33333333333334</v>
          </cell>
          <cell r="S57">
            <v>2.8</v>
          </cell>
          <cell r="T57">
            <v>0.4</v>
          </cell>
          <cell r="U57">
            <v>0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 t="str">
            <v>увел</v>
          </cell>
          <cell r="AA57">
            <v>0</v>
          </cell>
          <cell r="AB57">
            <v>0</v>
          </cell>
        </row>
        <row r="58">
          <cell r="A58" t="str">
            <v>Смаколадьи с яблоком и грушей ТМ Зареченские,0,9 кг ПОКОМ</v>
          </cell>
          <cell r="B58" t="str">
            <v>шт</v>
          </cell>
          <cell r="C58">
            <v>24.6</v>
          </cell>
          <cell r="E58">
            <v>1</v>
          </cell>
          <cell r="F58">
            <v>23.6</v>
          </cell>
          <cell r="G58" t="str">
            <v>в30,05</v>
          </cell>
          <cell r="H58" t="e">
            <v>#N/A</v>
          </cell>
          <cell r="I58">
            <v>1</v>
          </cell>
          <cell r="J58">
            <v>0</v>
          </cell>
          <cell r="K58">
            <v>0</v>
          </cell>
          <cell r="O58">
            <v>0.2</v>
          </cell>
          <cell r="Q58">
            <v>118</v>
          </cell>
          <cell r="R58">
            <v>118</v>
          </cell>
          <cell r="S58">
            <v>3</v>
          </cell>
          <cell r="T58">
            <v>0.4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вывод</v>
          </cell>
          <cell r="AA58">
            <v>0</v>
          </cell>
          <cell r="AB58">
            <v>0</v>
          </cell>
        </row>
        <row r="59">
          <cell r="A59" t="str">
            <v>Сосисоны в темпуре ВЕС  ПОКОМ</v>
          </cell>
          <cell r="B59" t="str">
            <v>кг</v>
          </cell>
          <cell r="C59">
            <v>27.2</v>
          </cell>
          <cell r="D59">
            <v>34.200000000000003</v>
          </cell>
          <cell r="E59">
            <v>19.8</v>
          </cell>
          <cell r="F59">
            <v>41.6</v>
          </cell>
          <cell r="G59">
            <v>1</v>
          </cell>
          <cell r="H59" t="e">
            <v>#N/A</v>
          </cell>
          <cell r="I59">
            <v>19.809999999999999</v>
          </cell>
          <cell r="J59">
            <v>-9.9999999999980105E-3</v>
          </cell>
          <cell r="K59">
            <v>0</v>
          </cell>
          <cell r="O59">
            <v>3.96</v>
          </cell>
          <cell r="Q59">
            <v>10.505050505050505</v>
          </cell>
          <cell r="R59">
            <v>10.505050505050505</v>
          </cell>
          <cell r="S59">
            <v>5.4</v>
          </cell>
          <cell r="T59">
            <v>3.96</v>
          </cell>
          <cell r="U59">
            <v>9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Сочный мегачебурек ТМ Зареченские ВЕС ПОКОМ</v>
          </cell>
          <cell r="B60" t="str">
            <v>кг</v>
          </cell>
          <cell r="C60">
            <v>260.33999999999997</v>
          </cell>
          <cell r="D60">
            <v>338.24</v>
          </cell>
          <cell r="E60">
            <v>259.94</v>
          </cell>
          <cell r="F60">
            <v>320.72000000000003</v>
          </cell>
          <cell r="G60">
            <v>0</v>
          </cell>
          <cell r="H60" t="e">
            <v>#N/A</v>
          </cell>
          <cell r="I60">
            <v>285.14299999999997</v>
          </cell>
          <cell r="J60">
            <v>-25.202999999999975</v>
          </cell>
          <cell r="K60">
            <v>94</v>
          </cell>
          <cell r="O60">
            <v>51.988</v>
          </cell>
          <cell r="Q60">
            <v>7.9772255135800574</v>
          </cell>
          <cell r="R60">
            <v>6.1691159498345778</v>
          </cell>
          <cell r="S60">
            <v>69.096000000000004</v>
          </cell>
          <cell r="T60">
            <v>57.232000000000006</v>
          </cell>
          <cell r="U60">
            <v>42.56</v>
          </cell>
          <cell r="V60">
            <v>0</v>
          </cell>
          <cell r="W60">
            <v>126</v>
          </cell>
          <cell r="X60">
            <v>14</v>
          </cell>
          <cell r="Y60">
            <v>0</v>
          </cell>
          <cell r="Z60" t="e">
            <v>#N/A</v>
          </cell>
          <cell r="AA60">
            <v>0</v>
          </cell>
          <cell r="AB60">
            <v>1</v>
          </cell>
        </row>
        <row r="61">
          <cell r="A61" t="str">
            <v>Фрай-пицца с ветчиной и грибами 3,0 кг ТМ Зареченские ТС Зареченские продукты. ВЕС ПОКОМ</v>
          </cell>
          <cell r="B61" t="str">
            <v>кг</v>
          </cell>
          <cell r="C61">
            <v>9</v>
          </cell>
          <cell r="E61">
            <v>6</v>
          </cell>
          <cell r="F61">
            <v>3</v>
          </cell>
          <cell r="G61" t="str">
            <v>в26,07</v>
          </cell>
          <cell r="H61" t="e">
            <v>#N/A</v>
          </cell>
          <cell r="I61">
            <v>6</v>
          </cell>
          <cell r="J61">
            <v>0</v>
          </cell>
          <cell r="K61">
            <v>0</v>
          </cell>
          <cell r="O61">
            <v>1.2</v>
          </cell>
          <cell r="Q61">
            <v>2.5</v>
          </cell>
          <cell r="R61">
            <v>2.5</v>
          </cell>
          <cell r="S61">
            <v>0</v>
          </cell>
          <cell r="T61">
            <v>1.2</v>
          </cell>
          <cell r="U61">
            <v>0</v>
          </cell>
          <cell r="V61">
            <v>0</v>
          </cell>
          <cell r="W61">
            <v>126</v>
          </cell>
          <cell r="X61">
            <v>14</v>
          </cell>
          <cell r="Y61">
            <v>0</v>
          </cell>
          <cell r="Z61" t="str">
            <v>увел</v>
          </cell>
          <cell r="AA61">
            <v>0</v>
          </cell>
          <cell r="AB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85</v>
          </cell>
          <cell r="D62">
            <v>65</v>
          </cell>
          <cell r="E62">
            <v>50</v>
          </cell>
          <cell r="F62">
            <v>90</v>
          </cell>
          <cell r="G62">
            <v>1</v>
          </cell>
          <cell r="H62">
            <v>180</v>
          </cell>
          <cell r="I62">
            <v>50</v>
          </cell>
          <cell r="J62">
            <v>0</v>
          </cell>
          <cell r="K62">
            <v>60</v>
          </cell>
          <cell r="O62">
            <v>10</v>
          </cell>
          <cell r="Q62">
            <v>15</v>
          </cell>
          <cell r="R62">
            <v>9</v>
          </cell>
          <cell r="S62">
            <v>18</v>
          </cell>
          <cell r="T62">
            <v>16</v>
          </cell>
          <cell r="U62">
            <v>5</v>
          </cell>
          <cell r="V62">
            <v>0</v>
          </cell>
          <cell r="W62">
            <v>144</v>
          </cell>
          <cell r="X62">
            <v>12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1495</v>
          </cell>
          <cell r="D63">
            <v>5963</v>
          </cell>
          <cell r="E63">
            <v>3964</v>
          </cell>
          <cell r="F63">
            <v>1423</v>
          </cell>
          <cell r="G63" t="str">
            <v>пуд,яб</v>
          </cell>
          <cell r="H63">
            <v>180</v>
          </cell>
          <cell r="I63">
            <v>5975</v>
          </cell>
          <cell r="J63">
            <v>-2011</v>
          </cell>
          <cell r="K63">
            <v>1170</v>
          </cell>
          <cell r="N63">
            <v>3600</v>
          </cell>
          <cell r="O63">
            <v>394.4</v>
          </cell>
          <cell r="P63">
            <v>260</v>
          </cell>
          <cell r="Q63">
            <v>7.233772819472617</v>
          </cell>
          <cell r="R63">
            <v>3.6080121703853956</v>
          </cell>
          <cell r="S63">
            <v>401.6</v>
          </cell>
          <cell r="T63">
            <v>417.6</v>
          </cell>
          <cell r="U63">
            <v>473</v>
          </cell>
          <cell r="V63">
            <v>1992</v>
          </cell>
          <cell r="W63">
            <v>70</v>
          </cell>
          <cell r="X63">
            <v>14</v>
          </cell>
          <cell r="Y63">
            <v>3860</v>
          </cell>
          <cell r="Z63">
            <v>0</v>
          </cell>
          <cell r="AA63">
            <v>321.66666666666669</v>
          </cell>
          <cell r="AB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384</v>
          </cell>
          <cell r="D64">
            <v>534</v>
          </cell>
          <cell r="E64">
            <v>515</v>
          </cell>
          <cell r="F64">
            <v>382</v>
          </cell>
          <cell r="G64">
            <v>1</v>
          </cell>
          <cell r="H64">
            <v>180</v>
          </cell>
          <cell r="I64">
            <v>504</v>
          </cell>
          <cell r="J64">
            <v>11</v>
          </cell>
          <cell r="K64">
            <v>330</v>
          </cell>
          <cell r="O64">
            <v>103</v>
          </cell>
          <cell r="P64">
            <v>170</v>
          </cell>
          <cell r="Q64">
            <v>8.5631067961165055</v>
          </cell>
          <cell r="R64">
            <v>3.70873786407767</v>
          </cell>
          <cell r="S64">
            <v>91.2</v>
          </cell>
          <cell r="T64">
            <v>107</v>
          </cell>
          <cell r="U64">
            <v>122</v>
          </cell>
          <cell r="V64">
            <v>0</v>
          </cell>
          <cell r="W64">
            <v>70</v>
          </cell>
          <cell r="X64">
            <v>14</v>
          </cell>
          <cell r="Y64">
            <v>170</v>
          </cell>
          <cell r="Z64">
            <v>0</v>
          </cell>
          <cell r="AA64">
            <v>14.166666666666666</v>
          </cell>
          <cell r="AB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334</v>
          </cell>
          <cell r="D65">
            <v>718</v>
          </cell>
          <cell r="E65">
            <v>553</v>
          </cell>
          <cell r="F65">
            <v>476</v>
          </cell>
          <cell r="G65">
            <v>1</v>
          </cell>
          <cell r="H65">
            <v>180</v>
          </cell>
          <cell r="I65">
            <v>558</v>
          </cell>
          <cell r="J65">
            <v>-5</v>
          </cell>
          <cell r="K65">
            <v>500</v>
          </cell>
          <cell r="O65">
            <v>110.6</v>
          </cell>
          <cell r="Q65">
            <v>8.8245931283905978</v>
          </cell>
          <cell r="R65">
            <v>4.3037974683544302</v>
          </cell>
          <cell r="S65">
            <v>106.8</v>
          </cell>
          <cell r="T65">
            <v>131</v>
          </cell>
          <cell r="U65">
            <v>121</v>
          </cell>
          <cell r="V65">
            <v>0</v>
          </cell>
          <cell r="W65">
            <v>70</v>
          </cell>
          <cell r="X65">
            <v>14</v>
          </cell>
          <cell r="Y65">
            <v>0</v>
          </cell>
          <cell r="Z65">
            <v>0</v>
          </cell>
          <cell r="AA65">
            <v>0</v>
          </cell>
          <cell r="AB65">
            <v>0.3</v>
          </cell>
        </row>
        <row r="66">
          <cell r="A66" t="str">
            <v>Хрустящие крылышки ТМ Зареченские ТС Зареченские продукты. ВЕС ПОКОМ</v>
          </cell>
          <cell r="B66" t="str">
            <v>кг</v>
          </cell>
          <cell r="C66">
            <v>192.58</v>
          </cell>
          <cell r="D66">
            <v>3.6</v>
          </cell>
          <cell r="E66">
            <v>8.9</v>
          </cell>
          <cell r="F66">
            <v>183.68</v>
          </cell>
          <cell r="G66" t="str">
            <v>нов</v>
          </cell>
          <cell r="H66" t="e">
            <v>#N/A</v>
          </cell>
          <cell r="I66">
            <v>12.7</v>
          </cell>
          <cell r="J66">
            <v>-3.7999999999999989</v>
          </cell>
          <cell r="K66">
            <v>0</v>
          </cell>
          <cell r="O66">
            <v>1.78</v>
          </cell>
          <cell r="Q66">
            <v>103.19101123595506</v>
          </cell>
          <cell r="R66">
            <v>103.19101123595506</v>
          </cell>
          <cell r="S66">
            <v>0</v>
          </cell>
          <cell r="T66">
            <v>0.36399999999999999</v>
          </cell>
          <cell r="U66">
            <v>1.8</v>
          </cell>
          <cell r="V66">
            <v>0</v>
          </cell>
          <cell r="W66">
            <v>234</v>
          </cell>
          <cell r="X66">
            <v>18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Чебупай сочное яблоко ТМ Горячая штучка 0,2 кг зам.  ПОКОМ</v>
          </cell>
          <cell r="B67" t="str">
            <v>шт</v>
          </cell>
          <cell r="C67">
            <v>135</v>
          </cell>
          <cell r="D67">
            <v>128</v>
          </cell>
          <cell r="E67">
            <v>160</v>
          </cell>
          <cell r="F67">
            <v>95</v>
          </cell>
          <cell r="G67">
            <v>1</v>
          </cell>
          <cell r="H67">
            <v>365</v>
          </cell>
          <cell r="I67">
            <v>164</v>
          </cell>
          <cell r="J67">
            <v>-4</v>
          </cell>
          <cell r="K67">
            <v>120</v>
          </cell>
          <cell r="O67">
            <v>32</v>
          </cell>
          <cell r="P67">
            <v>60</v>
          </cell>
          <cell r="Q67">
            <v>8.59375</v>
          </cell>
          <cell r="R67">
            <v>2.96875</v>
          </cell>
          <cell r="S67">
            <v>24.6</v>
          </cell>
          <cell r="T67">
            <v>30.8</v>
          </cell>
          <cell r="U67">
            <v>23</v>
          </cell>
          <cell r="V67">
            <v>0</v>
          </cell>
          <cell r="W67">
            <v>130</v>
          </cell>
          <cell r="X67">
            <v>10</v>
          </cell>
          <cell r="Y67">
            <v>60</v>
          </cell>
          <cell r="Z67">
            <v>0</v>
          </cell>
          <cell r="AA67">
            <v>10</v>
          </cell>
          <cell r="AB67">
            <v>0.2</v>
          </cell>
        </row>
        <row r="68">
          <cell r="A68" t="str">
            <v>Чебупай спелая вишня ТМ Горячая штучка 0,2 кг зам.  ПОКОМ</v>
          </cell>
          <cell r="B68" t="str">
            <v>шт</v>
          </cell>
          <cell r="C68">
            <v>311</v>
          </cell>
          <cell r="D68">
            <v>136</v>
          </cell>
          <cell r="E68">
            <v>307</v>
          </cell>
          <cell r="F68">
            <v>130</v>
          </cell>
          <cell r="G68">
            <v>1</v>
          </cell>
          <cell r="H68">
            <v>365</v>
          </cell>
          <cell r="I68">
            <v>304</v>
          </cell>
          <cell r="J68">
            <v>3</v>
          </cell>
          <cell r="K68">
            <v>180</v>
          </cell>
          <cell r="O68">
            <v>61.4</v>
          </cell>
          <cell r="P68">
            <v>180</v>
          </cell>
          <cell r="Q68">
            <v>7.9804560260586319</v>
          </cell>
          <cell r="R68">
            <v>2.1172638436482085</v>
          </cell>
          <cell r="S68">
            <v>45.6</v>
          </cell>
          <cell r="T68">
            <v>55.6</v>
          </cell>
          <cell r="U68">
            <v>68</v>
          </cell>
          <cell r="V68">
            <v>0</v>
          </cell>
          <cell r="W68">
            <v>130</v>
          </cell>
          <cell r="X68">
            <v>10</v>
          </cell>
          <cell r="Y68">
            <v>180</v>
          </cell>
          <cell r="Z68">
            <v>0</v>
          </cell>
          <cell r="AA68">
            <v>30</v>
          </cell>
          <cell r="AB68">
            <v>0.2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168</v>
          </cell>
          <cell r="D69">
            <v>409</v>
          </cell>
          <cell r="E69">
            <v>298</v>
          </cell>
          <cell r="F69">
            <v>263</v>
          </cell>
          <cell r="G69">
            <v>1</v>
          </cell>
          <cell r="H69">
            <v>180</v>
          </cell>
          <cell r="I69">
            <v>297</v>
          </cell>
          <cell r="J69">
            <v>1</v>
          </cell>
          <cell r="K69">
            <v>190</v>
          </cell>
          <cell r="O69">
            <v>59.6</v>
          </cell>
          <cell r="Q69">
            <v>7.6006711409395971</v>
          </cell>
          <cell r="R69">
            <v>4.4127516778523486</v>
          </cell>
          <cell r="S69">
            <v>42.6</v>
          </cell>
          <cell r="T69">
            <v>62.8</v>
          </cell>
          <cell r="U69">
            <v>20</v>
          </cell>
          <cell r="V69">
            <v>0</v>
          </cell>
          <cell r="W69">
            <v>70</v>
          </cell>
          <cell r="X69">
            <v>14</v>
          </cell>
          <cell r="Y69">
            <v>0</v>
          </cell>
          <cell r="Z69">
            <v>0</v>
          </cell>
          <cell r="AA69">
            <v>0</v>
          </cell>
          <cell r="AB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1380</v>
          </cell>
          <cell r="D70">
            <v>6562</v>
          </cell>
          <cell r="E70">
            <v>4126</v>
          </cell>
          <cell r="F70">
            <v>1325</v>
          </cell>
          <cell r="G70">
            <v>1</v>
          </cell>
          <cell r="H70">
            <v>180</v>
          </cell>
          <cell r="I70">
            <v>6607</v>
          </cell>
          <cell r="J70">
            <v>-2481</v>
          </cell>
          <cell r="K70">
            <v>1340</v>
          </cell>
          <cell r="N70">
            <v>2400</v>
          </cell>
          <cell r="O70">
            <v>345.2</v>
          </cell>
          <cell r="P70">
            <v>120</v>
          </cell>
          <cell r="Q70">
            <v>8.0677867902665117</v>
          </cell>
          <cell r="R70">
            <v>3.8383545770567786</v>
          </cell>
          <cell r="S70">
            <v>334.8</v>
          </cell>
          <cell r="T70">
            <v>384.6</v>
          </cell>
          <cell r="U70">
            <v>315</v>
          </cell>
          <cell r="V70">
            <v>2400</v>
          </cell>
          <cell r="W70">
            <v>70</v>
          </cell>
          <cell r="X70">
            <v>14</v>
          </cell>
          <cell r="Y70">
            <v>2520</v>
          </cell>
          <cell r="Z70">
            <v>0</v>
          </cell>
          <cell r="AA70">
            <v>210</v>
          </cell>
          <cell r="AB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2125</v>
          </cell>
          <cell r="D71">
            <v>14981</v>
          </cell>
          <cell r="E71">
            <v>3071</v>
          </cell>
          <cell r="F71">
            <v>1748</v>
          </cell>
          <cell r="G71">
            <v>1</v>
          </cell>
          <cell r="H71">
            <v>180</v>
          </cell>
          <cell r="I71">
            <v>3097</v>
          </cell>
          <cell r="J71">
            <v>-26</v>
          </cell>
          <cell r="K71">
            <v>1680</v>
          </cell>
          <cell r="N71">
            <v>900</v>
          </cell>
          <cell r="O71">
            <v>614.20000000000005</v>
          </cell>
          <cell r="P71">
            <v>1110</v>
          </cell>
          <cell r="Q71">
            <v>7.3884728101595565</v>
          </cell>
          <cell r="R71">
            <v>2.8459785086291109</v>
          </cell>
          <cell r="S71">
            <v>552.79999999999995</v>
          </cell>
          <cell r="T71">
            <v>604.4</v>
          </cell>
          <cell r="U71">
            <v>544</v>
          </cell>
          <cell r="V71">
            <v>0</v>
          </cell>
          <cell r="W71">
            <v>70</v>
          </cell>
          <cell r="X71">
            <v>14</v>
          </cell>
          <cell r="Y71">
            <v>2010</v>
          </cell>
          <cell r="Z71" t="str">
            <v>апр яб</v>
          </cell>
          <cell r="AA71">
            <v>167.5</v>
          </cell>
          <cell r="AB71">
            <v>0.25</v>
          </cell>
        </row>
        <row r="72">
          <cell r="A72" t="str">
            <v>Чебуреки Мясные вес 2,7 кг ТМ Зареченские ВЕС ПОКОМ</v>
          </cell>
          <cell r="B72" t="str">
            <v>кг</v>
          </cell>
          <cell r="C72">
            <v>38.299999999999997</v>
          </cell>
          <cell r="D72">
            <v>2.7</v>
          </cell>
          <cell r="E72">
            <v>21.6</v>
          </cell>
          <cell r="F72">
            <v>16.7</v>
          </cell>
          <cell r="G72">
            <v>1</v>
          </cell>
          <cell r="H72" t="e">
            <v>#N/A</v>
          </cell>
          <cell r="I72">
            <v>24.3</v>
          </cell>
          <cell r="J72">
            <v>-2.6999999999999993</v>
          </cell>
          <cell r="K72">
            <v>38</v>
          </cell>
          <cell r="O72">
            <v>4.32</v>
          </cell>
          <cell r="Q72">
            <v>12.662037037037036</v>
          </cell>
          <cell r="R72">
            <v>3.8657407407407405</v>
          </cell>
          <cell r="S72">
            <v>3.78</v>
          </cell>
          <cell r="T72">
            <v>4.8600000000000003</v>
          </cell>
          <cell r="U72">
            <v>8.1</v>
          </cell>
          <cell r="V72">
            <v>0</v>
          </cell>
          <cell r="W72">
            <v>126</v>
          </cell>
          <cell r="X72">
            <v>14</v>
          </cell>
          <cell r="Y72">
            <v>0</v>
          </cell>
          <cell r="Z72" t="e">
            <v>#N/A</v>
          </cell>
          <cell r="AA72">
            <v>0</v>
          </cell>
          <cell r="AB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508.9</v>
          </cell>
          <cell r="D73">
            <v>1055</v>
          </cell>
          <cell r="E73">
            <v>465.01</v>
          </cell>
          <cell r="F73">
            <v>478.89</v>
          </cell>
          <cell r="G73">
            <v>1</v>
          </cell>
          <cell r="H73" t="e">
            <v>#N/A</v>
          </cell>
          <cell r="I73">
            <v>492.21</v>
          </cell>
          <cell r="J73">
            <v>-27.199999999999989</v>
          </cell>
          <cell r="K73">
            <v>60</v>
          </cell>
          <cell r="O73">
            <v>93.001999999999995</v>
          </cell>
          <cell r="P73">
            <v>240</v>
          </cell>
          <cell r="Q73">
            <v>8.3749811832003616</v>
          </cell>
          <cell r="R73">
            <v>5.1492441022773701</v>
          </cell>
          <cell r="S73">
            <v>101.47999999999999</v>
          </cell>
          <cell r="T73">
            <v>91</v>
          </cell>
          <cell r="U73">
            <v>135.01</v>
          </cell>
          <cell r="V73">
            <v>0</v>
          </cell>
          <cell r="W73">
            <v>84</v>
          </cell>
          <cell r="X73">
            <v>12</v>
          </cell>
          <cell r="Y73">
            <v>240</v>
          </cell>
          <cell r="Z73" t="e">
            <v>#N/A</v>
          </cell>
          <cell r="AA73">
            <v>48</v>
          </cell>
          <cell r="AB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26.07.2024 - 01.08.2024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684.76700000000005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612.36800000000005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</v>
          </cell>
          <cell r="F10">
            <v>1963.268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1.2889999999999999</v>
          </cell>
          <cell r="F11">
            <v>176.74600000000001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411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1710</v>
          </cell>
          <cell r="F13">
            <v>4175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1817</v>
          </cell>
          <cell r="F14">
            <v>6824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2615</v>
          </cell>
          <cell r="F15">
            <v>7384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367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348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144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</v>
          </cell>
          <cell r="F23">
            <v>470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9</v>
          </cell>
          <cell r="F25">
            <v>1466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6</v>
          </cell>
          <cell r="F27">
            <v>975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731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35</v>
          </cell>
          <cell r="F29">
            <v>491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963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2.552</v>
          </cell>
          <cell r="F31">
            <v>512.50800000000004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15.002000000000001</v>
          </cell>
          <cell r="F32">
            <v>5969.4669999999996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2.5529999999999999</v>
          </cell>
          <cell r="F33">
            <v>339.803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155.00899999999999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14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2.5009999999999999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4.1539999999999999</v>
          </cell>
          <cell r="F37">
            <v>593.93799999999999</v>
          </cell>
        </row>
        <row r="38">
          <cell r="A38" t="str">
            <v xml:space="preserve"> 230  Колбаса Молочная Особая ТМ Особый рецепт, п/а, ВЕС. ПОКОМ</v>
          </cell>
          <cell r="F38">
            <v>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0.80100000000000005</v>
          </cell>
          <cell r="F39">
            <v>317.54700000000003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0.80100000000000005</v>
          </cell>
          <cell r="F40">
            <v>232.815</v>
          </cell>
        </row>
        <row r="41">
          <cell r="A41" t="str">
            <v xml:space="preserve"> 240  Колбаса Салями охотничья, ВЕС. ПОКОМ</v>
          </cell>
          <cell r="F41">
            <v>35.283000000000001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3.351</v>
          </cell>
          <cell r="F42">
            <v>569.15599999999995</v>
          </cell>
        </row>
        <row r="43">
          <cell r="A43" t="str">
            <v xml:space="preserve"> 247  Сардельки Нежные, ВЕС.  ПОКОМ</v>
          </cell>
          <cell r="D43">
            <v>2.6</v>
          </cell>
          <cell r="F43">
            <v>152.256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  <cell r="F44">
            <v>358.59399999999999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5.2009999999999996</v>
          </cell>
          <cell r="F45">
            <v>1219.2629999999999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1.3</v>
          </cell>
          <cell r="F46">
            <v>104.91200000000001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F47">
            <v>360.57799999999997</v>
          </cell>
        </row>
        <row r="48">
          <cell r="A48" t="str">
            <v xml:space="preserve"> 263  Шпикачки Стародворские, ВЕС.  ПОКОМ</v>
          </cell>
          <cell r="F48">
            <v>155.358</v>
          </cell>
        </row>
        <row r="49">
          <cell r="A49" t="str">
            <v xml:space="preserve"> 265  Колбаса Балыкбургская, ВЕС, ТМ Баварушка  ПОКОМ</v>
          </cell>
          <cell r="F49">
            <v>301.10399999999998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F50">
            <v>256.09699999999998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F51">
            <v>237.16200000000001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7</v>
          </cell>
          <cell r="F52">
            <v>1881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1564</v>
          </cell>
          <cell r="F53">
            <v>5178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3343</v>
          </cell>
          <cell r="F54">
            <v>9290</v>
          </cell>
        </row>
        <row r="55">
          <cell r="A55" t="str">
            <v xml:space="preserve"> 277  Колбаса Мясорубская ТМ Стародворье с сочной грудинкой , 0,35 кг срез  ПОКОМ</v>
          </cell>
          <cell r="F55">
            <v>1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3.9</v>
          </cell>
          <cell r="F57">
            <v>759.33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15</v>
          </cell>
          <cell r="F58">
            <v>840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13</v>
          </cell>
          <cell r="F59">
            <v>1575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F60">
            <v>233.636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16</v>
          </cell>
          <cell r="F61">
            <v>2778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37</v>
          </cell>
          <cell r="F62">
            <v>4001</v>
          </cell>
        </row>
        <row r="63">
          <cell r="A63" t="str">
            <v xml:space="preserve"> 303  Колбаса Мясорубская ТМ Стародворье с рубленой грудинкой в/у 0,4 кг срез  ПОКОМ</v>
          </cell>
          <cell r="D63">
            <v>1</v>
          </cell>
          <cell r="F63">
            <v>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F64">
            <v>105.07899999999999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F65">
            <v>187.40100000000001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10</v>
          </cell>
          <cell r="F66">
            <v>1641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10</v>
          </cell>
          <cell r="F67">
            <v>2215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29</v>
          </cell>
          <cell r="F68">
            <v>1598</v>
          </cell>
        </row>
        <row r="69">
          <cell r="A69" t="str">
            <v xml:space="preserve"> 312  Ветчина Филейская ВЕС ТМ  Вязанка ТС Столичная  ПОКОМ</v>
          </cell>
          <cell r="F69">
            <v>404.56599999999997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2.6150000000000002</v>
          </cell>
          <cell r="F70">
            <v>944.50099999999998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10.4</v>
          </cell>
          <cell r="F71">
            <v>107.005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0.7</v>
          </cell>
          <cell r="F72">
            <v>6.9</v>
          </cell>
        </row>
        <row r="73">
          <cell r="A73" t="str">
            <v xml:space="preserve"> 318  Сосиски Датские ТМ Зареченские, ВЕС  ПОКОМ</v>
          </cell>
          <cell r="D73">
            <v>5.2</v>
          </cell>
          <cell r="F73">
            <v>3227.9659999999999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2424</v>
          </cell>
          <cell r="F74">
            <v>6789</v>
          </cell>
        </row>
        <row r="75">
          <cell r="A75" t="str">
            <v xml:space="preserve"> 320  Ветчина Нежная ТМ Зареченские,большой батон, ВЕС ПОКОМ</v>
          </cell>
          <cell r="D75">
            <v>1.3</v>
          </cell>
          <cell r="F75">
            <v>6.3</v>
          </cell>
        </row>
        <row r="76">
          <cell r="A76" t="str">
            <v xml:space="preserve"> 321  Колбаса Сервелат Пражский ТМ Зареченские, ВЕС ПОКОМ</v>
          </cell>
          <cell r="F76">
            <v>2.101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2025</v>
          </cell>
          <cell r="F77">
            <v>5636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8</v>
          </cell>
          <cell r="F78">
            <v>1452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  <cell r="F79">
            <v>617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7</v>
          </cell>
          <cell r="F80">
            <v>480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1107.021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107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269.51600000000002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1880</v>
          </cell>
          <cell r="F84">
            <v>5227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20</v>
          </cell>
          <cell r="F85">
            <v>3149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3.2</v>
          </cell>
          <cell r="F86">
            <v>536.84100000000001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0.8</v>
          </cell>
          <cell r="F87">
            <v>389.76400000000001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0.8</v>
          </cell>
          <cell r="F88">
            <v>702.29899999999998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0.8</v>
          </cell>
          <cell r="F89">
            <v>495.46699999999998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108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</v>
          </cell>
          <cell r="F91">
            <v>268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5</v>
          </cell>
          <cell r="F92">
            <v>439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224.59399999999999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6</v>
          </cell>
          <cell r="F94">
            <v>647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6</v>
          </cell>
          <cell r="F95">
            <v>887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9</v>
          </cell>
          <cell r="F96">
            <v>1821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</v>
          </cell>
          <cell r="F97">
            <v>832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</v>
          </cell>
          <cell r="F98">
            <v>1090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10</v>
          </cell>
          <cell r="F99">
            <v>535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1</v>
          </cell>
          <cell r="F100">
            <v>582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1805</v>
          </cell>
          <cell r="F101">
            <v>6861</v>
          </cell>
        </row>
        <row r="102">
          <cell r="A102" t="str">
            <v xml:space="preserve"> 411  Колбаса Муромская ТМ Зареченские в оболочке полиамид ВЕС ПОКОМ</v>
          </cell>
          <cell r="D102">
            <v>2.6</v>
          </cell>
          <cell r="F102">
            <v>3.6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3061</v>
          </cell>
          <cell r="F103">
            <v>10019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83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2</v>
          </cell>
          <cell r="F105">
            <v>126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18</v>
          </cell>
          <cell r="F106">
            <v>526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18</v>
          </cell>
          <cell r="F107">
            <v>518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19</v>
          </cell>
          <cell r="F108">
            <v>793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356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9</v>
          </cell>
          <cell r="F110">
            <v>264</v>
          </cell>
        </row>
        <row r="111">
          <cell r="A111" t="str">
            <v xml:space="preserve"> 423  Колбаса Сервелат Рижский ТМ Зареченские ТС Зареченские продукты, 0,28 кг срез ПОКОМ</v>
          </cell>
          <cell r="D111">
            <v>15</v>
          </cell>
          <cell r="F111">
            <v>35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318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415.81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296</v>
          </cell>
        </row>
        <row r="115">
          <cell r="A115" t="str">
            <v xml:space="preserve"> 429  Колбаса Нежная со шпиком.ТС Зареченские продукты в оболочке полиамид ВЕС ПОКОМ</v>
          </cell>
          <cell r="D115">
            <v>6.5</v>
          </cell>
          <cell r="F115">
            <v>7.8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10</v>
          </cell>
          <cell r="F116">
            <v>763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1.3009999999999999</v>
          </cell>
          <cell r="F117">
            <v>319.46899999999999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1</v>
          </cell>
          <cell r="F119">
            <v>458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2.6</v>
          </cell>
          <cell r="F120">
            <v>256.20600000000002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103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241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221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3</v>
          </cell>
          <cell r="F124">
            <v>547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240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3.3</v>
          </cell>
          <cell r="F126">
            <v>457.36700000000002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15.000999999999999</v>
          </cell>
          <cell r="F127">
            <v>3654.13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F128">
            <v>3.5</v>
          </cell>
        </row>
        <row r="129">
          <cell r="A129" t="str">
            <v xml:space="preserve"> 456  Колбаса Филейная ТМ Особый рецепт ВЕС большой батон  ПОКОМ</v>
          </cell>
          <cell r="D129">
            <v>27.504999999999999</v>
          </cell>
          <cell r="F129">
            <v>9111.3719999999994</v>
          </cell>
        </row>
        <row r="130">
          <cell r="A130" t="str">
            <v xml:space="preserve"> 457  Колбаса Молочная ТМ Особый рецепт ВЕС большой батон  ПОКОМ</v>
          </cell>
          <cell r="D130">
            <v>12.502000000000001</v>
          </cell>
          <cell r="F130">
            <v>3771.181</v>
          </cell>
        </row>
        <row r="131">
          <cell r="A131" t="str">
            <v xml:space="preserve"> 459  Колбаса Докторская Филейная 0,5кг ТМ Особый рецепт  ПОКОМ</v>
          </cell>
          <cell r="F131">
            <v>2</v>
          </cell>
        </row>
        <row r="132">
          <cell r="A132" t="str">
            <v xml:space="preserve"> 465  Колбаса Филейная оригинальная ВЕС ~0,8кг ТМ Особый рецепт в оболочке полиамид  ПОКОМ</v>
          </cell>
          <cell r="D132">
            <v>2.4</v>
          </cell>
          <cell r="F132">
            <v>219.94300000000001</v>
          </cell>
        </row>
        <row r="133">
          <cell r="A133" t="str">
            <v xml:space="preserve"> 467  Колбаса Филейная 0,5кг ТМ Особый рецепт  ПОКОМ</v>
          </cell>
          <cell r="D133">
            <v>3</v>
          </cell>
          <cell r="F133">
            <v>201</v>
          </cell>
        </row>
        <row r="134">
          <cell r="A134" t="str">
            <v xml:space="preserve"> 472  Колбаса Молочная ВЕС ТМ Зареченские  ПОКОМ</v>
          </cell>
          <cell r="D134">
            <v>3.9</v>
          </cell>
          <cell r="F134">
            <v>6.5</v>
          </cell>
        </row>
        <row r="135">
          <cell r="A135" t="str">
            <v xml:space="preserve"> 473  Ветчина Рубленая ВЕС ТМ Зареченские  ПОКОМ</v>
          </cell>
          <cell r="D135">
            <v>3.9</v>
          </cell>
          <cell r="F135">
            <v>3.9</v>
          </cell>
        </row>
        <row r="136">
          <cell r="A136" t="str">
            <v xml:space="preserve"> 474  Колбаса Молочная 0,4кг ТМ Зареченские  ПОКОМ</v>
          </cell>
          <cell r="D136">
            <v>7</v>
          </cell>
          <cell r="F136">
            <v>15</v>
          </cell>
        </row>
        <row r="137">
          <cell r="A137" t="str">
            <v xml:space="preserve"> 475  Колбаса Нежная 0,4кг ТМ Зареченские  ПОКОМ</v>
          </cell>
          <cell r="D137">
            <v>7</v>
          </cell>
          <cell r="F137">
            <v>24</v>
          </cell>
        </row>
        <row r="138">
          <cell r="A138" t="str">
            <v xml:space="preserve"> 476  Колбаса Нежная со шпиком 0,4кг ТМ Зареченские  ПОКОМ</v>
          </cell>
          <cell r="D138">
            <v>4</v>
          </cell>
          <cell r="F138">
            <v>13</v>
          </cell>
        </row>
        <row r="139">
          <cell r="A139" t="str">
            <v xml:space="preserve"> 477  Ветчина Рубленая 0,4кг ТМ Зареченские  ПОКОМ</v>
          </cell>
          <cell r="D139">
            <v>6</v>
          </cell>
          <cell r="F139">
            <v>11</v>
          </cell>
        </row>
        <row r="140">
          <cell r="A140" t="str">
            <v xml:space="preserve"> 478  Сардельки Зареченские ВЕС ТМ Зареченские  ПОКОМ</v>
          </cell>
          <cell r="D140">
            <v>2.6</v>
          </cell>
          <cell r="F140">
            <v>32.302999999999997</v>
          </cell>
        </row>
        <row r="141">
          <cell r="A141" t="str">
            <v xml:space="preserve"> 479  Шпикачки Зареченские ВЕС ТМ Зареченские  ПОКОМ</v>
          </cell>
          <cell r="D141">
            <v>1.3</v>
          </cell>
          <cell r="F141">
            <v>42.308</v>
          </cell>
        </row>
        <row r="142">
          <cell r="A142" t="str">
            <v xml:space="preserve"> 481  Колбаса Филейная оригинальная ВЕС ~1,87кг ТМ Особый рецепт большой батон  ПОКОМ</v>
          </cell>
          <cell r="F142">
            <v>10.8</v>
          </cell>
        </row>
        <row r="143">
          <cell r="A143" t="str">
            <v xml:space="preserve"> 486  Колбаски Бюргерсы с сыром 0,27кг ТМ Баварушка  ПОКОМ</v>
          </cell>
          <cell r="F143">
            <v>16</v>
          </cell>
        </row>
        <row r="144">
          <cell r="A144" t="str">
            <v>3215 ВЕТЧ.МЯСНАЯ Папа может п/о 0.4кг 8шт.    ОСТАНКИНО</v>
          </cell>
          <cell r="D144">
            <v>479</v>
          </cell>
          <cell r="F144">
            <v>479</v>
          </cell>
        </row>
        <row r="145">
          <cell r="A145" t="str">
            <v>3297 СЫТНЫЕ Папа может сар б/о мгс 1*3 СНГ  ОСТАНКИНО</v>
          </cell>
          <cell r="D145">
            <v>1</v>
          </cell>
          <cell r="F145">
            <v>1</v>
          </cell>
        </row>
        <row r="146">
          <cell r="A146" t="str">
            <v>3812 СОЧНЫЕ сос п/о мгс 2*2  ОСТАНКИНО</v>
          </cell>
          <cell r="D146">
            <v>2378.4</v>
          </cell>
          <cell r="F146">
            <v>2378.4</v>
          </cell>
        </row>
        <row r="147">
          <cell r="A147" t="str">
            <v>4063 МЯСНАЯ Папа может вар п/о_Л   ОСТАНКИНО</v>
          </cell>
          <cell r="D147">
            <v>2354.1</v>
          </cell>
          <cell r="F147">
            <v>2354.1</v>
          </cell>
        </row>
        <row r="148">
          <cell r="A148" t="str">
            <v>4117 ЭКСТРА Папа может с/к в/у_Л   ОСТАНКИНО</v>
          </cell>
          <cell r="D148">
            <v>47.7</v>
          </cell>
          <cell r="F148">
            <v>47.7</v>
          </cell>
        </row>
        <row r="149">
          <cell r="A149" t="str">
            <v>4574 Колбаса вар Мясная со шпиком 1кг Папа может п/о (код покуп. 24784) Останкино</v>
          </cell>
          <cell r="D149">
            <v>174</v>
          </cell>
          <cell r="F149">
            <v>174</v>
          </cell>
        </row>
        <row r="150">
          <cell r="A150" t="str">
            <v>4813 ФИЛЕЙНАЯ Папа может вар п/о_Л   ОСТАНКИНО</v>
          </cell>
          <cell r="D150">
            <v>652.79999999999995</v>
          </cell>
          <cell r="F150">
            <v>652.79999999999995</v>
          </cell>
        </row>
        <row r="151">
          <cell r="A151" t="str">
            <v>4993 САЛЯМИ ИТАЛЬЯНСКАЯ с/к в/у 1/250*8_120c ОСТАНКИНО</v>
          </cell>
          <cell r="D151">
            <v>559</v>
          </cell>
          <cell r="F151">
            <v>559</v>
          </cell>
        </row>
        <row r="152">
          <cell r="A152" t="str">
            <v>5246 ДОКТОРСКАЯ ПРЕМИУМ вар б/о мгс_30с ОСТАНКИНО</v>
          </cell>
          <cell r="D152">
            <v>87</v>
          </cell>
          <cell r="F152">
            <v>87</v>
          </cell>
        </row>
        <row r="153">
          <cell r="A153" t="str">
            <v>5341 СЕРВЕЛАТ ОХОТНИЧИЙ в/к в/у  ОСТАНКИНО</v>
          </cell>
          <cell r="D153">
            <v>515.6</v>
          </cell>
          <cell r="F153">
            <v>515.6</v>
          </cell>
        </row>
        <row r="154">
          <cell r="A154" t="str">
            <v>5483 ЭКСТРА Папа может с/к в/у 1/250 8шт.   ОСТАНКИНО</v>
          </cell>
          <cell r="D154">
            <v>1217</v>
          </cell>
          <cell r="F154">
            <v>1217</v>
          </cell>
        </row>
        <row r="155">
          <cell r="A155" t="str">
            <v>5544 Сервелат Финский в/к в/у_45с НОВАЯ ОСТАНКИНО</v>
          </cell>
          <cell r="D155">
            <v>1212.0999999999999</v>
          </cell>
          <cell r="F155">
            <v>1212.0999999999999</v>
          </cell>
        </row>
        <row r="156">
          <cell r="A156" t="str">
            <v>5682 САЛЯМИ МЕЛКОЗЕРНЕНАЯ с/к в/у 1/120_60с   ОСТАНКИНО</v>
          </cell>
          <cell r="D156">
            <v>3995</v>
          </cell>
          <cell r="F156">
            <v>3995</v>
          </cell>
        </row>
        <row r="157">
          <cell r="A157" t="str">
            <v>5698 СЫТНЫЕ Папа может сар б/о мгс 1*3_Маяк  ОСТАНКИНО</v>
          </cell>
          <cell r="D157">
            <v>245.4</v>
          </cell>
          <cell r="F157">
            <v>245.4</v>
          </cell>
        </row>
        <row r="158">
          <cell r="A158" t="str">
            <v>5706 АРОМАТНАЯ Папа может с/к в/у 1/250 8шт.  ОСТАНКИНО</v>
          </cell>
          <cell r="D158">
            <v>1152</v>
          </cell>
          <cell r="F158">
            <v>1152</v>
          </cell>
        </row>
        <row r="159">
          <cell r="A159" t="str">
            <v>5708 ПОСОЛЬСКАЯ Папа может с/к в/у ОСТАНКИНО</v>
          </cell>
          <cell r="D159">
            <v>58.4</v>
          </cell>
          <cell r="F159">
            <v>58.4</v>
          </cell>
        </row>
        <row r="160">
          <cell r="A160" t="str">
            <v>5820 СЛИВОЧНЫЕ Папа может сос п/о мгс 2*2_45с   ОСТАНКИНО</v>
          </cell>
          <cell r="D160">
            <v>192.7</v>
          </cell>
          <cell r="F160">
            <v>192.7</v>
          </cell>
        </row>
        <row r="161">
          <cell r="A161" t="str">
            <v>5851 ЭКСТРА Папа может вар п/о   ОСТАНКИНО</v>
          </cell>
          <cell r="D161">
            <v>420.8</v>
          </cell>
          <cell r="F161">
            <v>420.8</v>
          </cell>
        </row>
        <row r="162">
          <cell r="A162" t="str">
            <v>5931 ОХОТНИЧЬЯ Папа может с/к в/у 1/220 8шт.   ОСТАНКИНО</v>
          </cell>
          <cell r="D162">
            <v>1183</v>
          </cell>
          <cell r="F162">
            <v>1183</v>
          </cell>
        </row>
        <row r="163">
          <cell r="A163" t="str">
            <v>5981 МОЛОЧНЫЕ ТРАДИЦ. сос п/о мгс 1*6_45с   ОСТАНКИНО</v>
          </cell>
          <cell r="D163">
            <v>1</v>
          </cell>
          <cell r="F163">
            <v>1</v>
          </cell>
        </row>
        <row r="164">
          <cell r="A164" t="str">
            <v>5992 ВРЕМЯ ОКРОШКИ Папа может вар п/о 0.4кг   ОСТАНКИНО</v>
          </cell>
          <cell r="D164">
            <v>1268</v>
          </cell>
          <cell r="F164">
            <v>1268</v>
          </cell>
        </row>
        <row r="165">
          <cell r="A165" t="str">
            <v>6069 ФИЛЕЙНЫЕ Папа может сос ц/о мгс 0.33кг  ОСТАНКИНО</v>
          </cell>
          <cell r="D165">
            <v>17</v>
          </cell>
          <cell r="F165">
            <v>17</v>
          </cell>
        </row>
        <row r="166">
          <cell r="A166" t="str">
            <v>6113 СОЧНЫЕ сос п/о мгс 1*6_Ашан  ОСТАНКИНО</v>
          </cell>
          <cell r="D166">
            <v>3058.88</v>
          </cell>
          <cell r="F166">
            <v>3058.88</v>
          </cell>
        </row>
        <row r="167">
          <cell r="A167" t="str">
            <v>6206 СВИНИНА ПО-ДОМАШНЕМУ к/в мл/к в/у 0.3кг  ОСТАНКИНО</v>
          </cell>
          <cell r="D167">
            <v>628</v>
          </cell>
          <cell r="F167">
            <v>628</v>
          </cell>
        </row>
        <row r="168">
          <cell r="A168" t="str">
            <v>6228 МЯСНОЕ АССОРТИ к/з с/н мгс 1/90 10шт.  ОСТАНКИНО</v>
          </cell>
          <cell r="D168">
            <v>588</v>
          </cell>
          <cell r="F168">
            <v>588</v>
          </cell>
        </row>
        <row r="169">
          <cell r="A169" t="str">
            <v>6247 ДОМАШНЯЯ Папа может вар п/о 0,4кг 8шт.  ОСТАНКИНО</v>
          </cell>
          <cell r="D169">
            <v>267</v>
          </cell>
          <cell r="F169">
            <v>267</v>
          </cell>
        </row>
        <row r="170">
          <cell r="A170" t="str">
            <v>6268 ГОВЯЖЬЯ Папа может вар п/о 0,4кг 8 шт.  ОСТАНКИНО</v>
          </cell>
          <cell r="D170">
            <v>492</v>
          </cell>
          <cell r="F170">
            <v>492</v>
          </cell>
        </row>
        <row r="171">
          <cell r="A171" t="str">
            <v>6297 ФИЛЕЙНЫЕ сос ц/о в/у 1/270 12шт_45с  ОСТАНКИНО</v>
          </cell>
          <cell r="D171">
            <v>36</v>
          </cell>
          <cell r="F171">
            <v>36</v>
          </cell>
        </row>
        <row r="172">
          <cell r="A172" t="str">
            <v>6303 МЯСНЫЕ Папа может сос п/о мгс 1.5*3  ОСТАНКИНО</v>
          </cell>
          <cell r="D172">
            <v>627</v>
          </cell>
          <cell r="F172">
            <v>627</v>
          </cell>
        </row>
        <row r="173">
          <cell r="A173" t="str">
            <v>6325 ДОКТОРСКАЯ ПРЕМИУМ вар п/о 0.4кг 8шт.  ОСТАНКИНО</v>
          </cell>
          <cell r="D173">
            <v>1063</v>
          </cell>
          <cell r="F173">
            <v>1063</v>
          </cell>
        </row>
        <row r="174">
          <cell r="A174" t="str">
            <v>6332 МЯСНАЯ Папа может вар п/о 0.5кг 8шт.  ОСТАНКИНО</v>
          </cell>
          <cell r="D174">
            <v>1</v>
          </cell>
          <cell r="F174">
            <v>1</v>
          </cell>
        </row>
        <row r="175">
          <cell r="A175" t="str">
            <v>6333 МЯСНАЯ Папа может вар п/о 0.4кг 8шт.  ОСТАНКИНО</v>
          </cell>
          <cell r="D175">
            <v>7427</v>
          </cell>
          <cell r="F175">
            <v>7428</v>
          </cell>
        </row>
        <row r="176">
          <cell r="A176" t="str">
            <v>6340 ДОМАШНИЙ РЕЦЕПТ Коровино 0.5кг 8шт.  ОСТАНКИНО</v>
          </cell>
          <cell r="D176">
            <v>940</v>
          </cell>
          <cell r="F176">
            <v>940</v>
          </cell>
        </row>
        <row r="177">
          <cell r="A177" t="str">
            <v>6341 ДОМАШНИЙ РЕЦЕПТ СО ШПИКОМ Коровино 0.5кг  ОСТАНКИНО</v>
          </cell>
          <cell r="D177">
            <v>112</v>
          </cell>
          <cell r="F177">
            <v>112</v>
          </cell>
        </row>
        <row r="178">
          <cell r="A178" t="str">
            <v>6345 ФИЛЕЙНАЯ Папа может вар п/о 0.5кг 8шт.  ОСТАНКИНО</v>
          </cell>
          <cell r="D178">
            <v>1</v>
          </cell>
          <cell r="F178">
            <v>1</v>
          </cell>
        </row>
        <row r="179">
          <cell r="A179" t="str">
            <v>6353 ЭКСТРА Папа может вар п/о 0.4кг 8шт.  ОСТАНКИНО</v>
          </cell>
          <cell r="D179">
            <v>2998</v>
          </cell>
          <cell r="F179">
            <v>2998</v>
          </cell>
        </row>
        <row r="180">
          <cell r="A180" t="str">
            <v>6392 ФИЛЕЙНАЯ Папа может вар п/о 0.4кг. ОСТАНКИНО</v>
          </cell>
          <cell r="D180">
            <v>6108</v>
          </cell>
          <cell r="F180">
            <v>6108</v>
          </cell>
        </row>
        <row r="181">
          <cell r="A181" t="str">
            <v>6426 КЛАССИЧЕСКАЯ ПМ вар п/о 0.3кг 8шт.  ОСТАНКИНО</v>
          </cell>
          <cell r="D181">
            <v>1841</v>
          </cell>
          <cell r="F181">
            <v>1841</v>
          </cell>
        </row>
        <row r="182">
          <cell r="A182" t="str">
            <v>6453 ЭКСТРА Папа может с/к с/н в/у 1/100 14шт.   ОСТАНКИНО</v>
          </cell>
          <cell r="D182">
            <v>2039</v>
          </cell>
          <cell r="F182">
            <v>2039</v>
          </cell>
        </row>
        <row r="183">
          <cell r="A183" t="str">
            <v>6454 АРОМАТНАЯ с/к с/н в/у 1/100 14шт.  ОСТАНКИНО</v>
          </cell>
          <cell r="D183">
            <v>2094</v>
          </cell>
          <cell r="F183">
            <v>2094</v>
          </cell>
        </row>
        <row r="184">
          <cell r="A184" t="str">
            <v>6470 ВЕТЧ.МРАМОРНАЯ в/у_45с  ОСТАНКИНО</v>
          </cell>
          <cell r="D184">
            <v>42.2</v>
          </cell>
          <cell r="F184">
            <v>42.2</v>
          </cell>
        </row>
        <row r="185">
          <cell r="A185" t="str">
            <v>6527 ШПИКАЧКИ СОЧНЫЕ ПМ сар б/о мгс 1*3 45с ОСТАНКИНО</v>
          </cell>
          <cell r="D185">
            <v>574.79999999999995</v>
          </cell>
          <cell r="F185">
            <v>574.79999999999995</v>
          </cell>
        </row>
        <row r="186">
          <cell r="A186" t="str">
            <v>6528 ШПИКАЧКИ СОЧНЫЕ ПМ сар б/о мгс 0.4кг 45с  ОСТАНКИНО</v>
          </cell>
          <cell r="D186">
            <v>284</v>
          </cell>
          <cell r="F186">
            <v>284</v>
          </cell>
        </row>
        <row r="187">
          <cell r="A187" t="str">
            <v>6555 ПОСОЛЬСКАЯ с/к с/н в/у 1/100 10шт.  ОСТАНКИНО</v>
          </cell>
          <cell r="D187">
            <v>1</v>
          </cell>
          <cell r="F187">
            <v>1</v>
          </cell>
        </row>
        <row r="188">
          <cell r="A188" t="str">
            <v>6586 МРАМОРНАЯ И БАЛЫКОВАЯ в/к с/н мгс 1/90 ОСТАНКИНО</v>
          </cell>
          <cell r="D188">
            <v>440</v>
          </cell>
          <cell r="F188">
            <v>440</v>
          </cell>
        </row>
        <row r="189">
          <cell r="A189" t="str">
            <v>6602 БАВАРСКИЕ ПМ сос ц/о мгс 0,35кг 8шт.  ОСТАНКИНО</v>
          </cell>
          <cell r="D189">
            <v>365</v>
          </cell>
          <cell r="F189">
            <v>365</v>
          </cell>
        </row>
        <row r="190">
          <cell r="A190" t="str">
            <v>6661 СОЧНЫЙ ГРИЛЬ ПМ сос п/о мгс 1.5*4_Маяк  ОСТАНКИНО</v>
          </cell>
          <cell r="D190">
            <v>49.1</v>
          </cell>
          <cell r="F190">
            <v>49.1</v>
          </cell>
        </row>
        <row r="191">
          <cell r="A191" t="str">
            <v>6666 БОЯНСКАЯ Папа может п/к в/у 0,28кг 8 шт. ОСТАНКИНО</v>
          </cell>
          <cell r="D191">
            <v>1627</v>
          </cell>
          <cell r="F191">
            <v>1627</v>
          </cell>
        </row>
        <row r="192">
          <cell r="A192" t="str">
            <v>6683 СЕРВЕЛАТ ЗЕРНИСТЫЙ ПМ в/к в/у 0,35кг  ОСТАНКИНО</v>
          </cell>
          <cell r="D192">
            <v>3747</v>
          </cell>
          <cell r="F192">
            <v>3747</v>
          </cell>
        </row>
        <row r="193">
          <cell r="A193" t="str">
            <v>6684 СЕРВЕЛАТ КАРЕЛЬСКИЙ ПМ в/к в/у 0.28кг  ОСТАНКИНО</v>
          </cell>
          <cell r="D193">
            <v>3413</v>
          </cell>
          <cell r="F193">
            <v>3413</v>
          </cell>
        </row>
        <row r="194">
          <cell r="A194" t="str">
            <v>6689 СЕРВЕЛАТ ОХОТНИЧИЙ ПМ в/к в/у 0,35кг 8шт  ОСТАНКИНО</v>
          </cell>
          <cell r="D194">
            <v>5158</v>
          </cell>
          <cell r="F194">
            <v>5162</v>
          </cell>
        </row>
        <row r="195">
          <cell r="A195" t="str">
            <v>6697 СЕРВЕЛАТ ФИНСКИЙ ПМ в/к в/у 0,35кг 8шт.  ОСТАНКИНО</v>
          </cell>
          <cell r="D195">
            <v>7265</v>
          </cell>
          <cell r="F195">
            <v>7265</v>
          </cell>
        </row>
        <row r="196">
          <cell r="A196" t="str">
            <v>6713 СОЧНЫЙ ГРИЛЬ ПМ сос п/о мгс 0.41кг 8шт.  ОСТАНКИНО</v>
          </cell>
          <cell r="D196">
            <v>2042</v>
          </cell>
          <cell r="F196">
            <v>2042</v>
          </cell>
        </row>
        <row r="197">
          <cell r="A197" t="str">
            <v>6722 СОЧНЫЕ ПМ сос п/о мгс 0,41кг 10шт.  ОСТАНКИНО</v>
          </cell>
          <cell r="D197">
            <v>7246</v>
          </cell>
          <cell r="F197">
            <v>7246</v>
          </cell>
        </row>
        <row r="198">
          <cell r="A198" t="str">
            <v>6726 СЛИВОЧНЫЕ ПМ сос п/о мгс 0.41кг 10шт.  ОСТАНКИНО</v>
          </cell>
          <cell r="D198">
            <v>4448</v>
          </cell>
          <cell r="F198">
            <v>4448</v>
          </cell>
        </row>
        <row r="199">
          <cell r="A199" t="str">
            <v>6747 РУССКАЯ ПРЕМИУМ ПМ вар ф/о в/у  ОСТАНКИНО</v>
          </cell>
          <cell r="D199">
            <v>54</v>
          </cell>
          <cell r="F199">
            <v>54</v>
          </cell>
        </row>
        <row r="200">
          <cell r="A200" t="str">
            <v>6759 МОЛОЧНЫЕ ГОСТ сос ц/о мгс 0.4кг 7шт.  ОСТАНКИНО</v>
          </cell>
          <cell r="D200">
            <v>75</v>
          </cell>
          <cell r="F200">
            <v>75</v>
          </cell>
        </row>
        <row r="201">
          <cell r="A201" t="str">
            <v>6761 МОЛОЧНЫЕ ГОСТ сос ц/о мгс 1*4  ОСТАНКИНО</v>
          </cell>
          <cell r="D201">
            <v>22</v>
          </cell>
          <cell r="F201">
            <v>22</v>
          </cell>
        </row>
        <row r="202">
          <cell r="A202" t="str">
            <v>6762 СЛИВОЧНЫЕ сос ц/о мгс 0.41кг 8шт.  ОСТАНКИНО</v>
          </cell>
          <cell r="D202">
            <v>206</v>
          </cell>
          <cell r="F202">
            <v>206</v>
          </cell>
        </row>
        <row r="203">
          <cell r="A203" t="str">
            <v>6764 СЛИВОЧНЫЕ сос ц/о мгс 1*4  ОСТАНКИНО</v>
          </cell>
          <cell r="D203">
            <v>17</v>
          </cell>
          <cell r="F203">
            <v>17</v>
          </cell>
        </row>
        <row r="204">
          <cell r="A204" t="str">
            <v>6765 РУБЛЕНЫЕ сос ц/о мгс 0.36кг 6шт.  ОСТАНКИНО</v>
          </cell>
          <cell r="D204">
            <v>829</v>
          </cell>
          <cell r="F204">
            <v>829</v>
          </cell>
        </row>
        <row r="205">
          <cell r="A205" t="str">
            <v>6767 РУБЛЕНЫЕ сос ц/о мгс 1*4  ОСТАНКИНО</v>
          </cell>
          <cell r="D205">
            <v>67</v>
          </cell>
          <cell r="F205">
            <v>67</v>
          </cell>
        </row>
        <row r="206">
          <cell r="A206" t="str">
            <v>6768 С СЫРОМ сос ц/о мгс 0.41кг 6шт.  ОСТАНКИНО</v>
          </cell>
          <cell r="D206">
            <v>220</v>
          </cell>
          <cell r="F206">
            <v>220</v>
          </cell>
        </row>
        <row r="207">
          <cell r="A207" t="str">
            <v>6770 ИСПАНСКИЕ сос ц/о мгс 0.41кг 6шт.  ОСТАНКИНО</v>
          </cell>
          <cell r="D207">
            <v>190</v>
          </cell>
          <cell r="F207">
            <v>190</v>
          </cell>
        </row>
        <row r="208">
          <cell r="A208" t="str">
            <v>6773 САЛЯМИ Папа может п/к в/у 0,28кг 8шт.  ОСТАНКИНО</v>
          </cell>
          <cell r="D208">
            <v>718</v>
          </cell>
          <cell r="F208">
            <v>718</v>
          </cell>
        </row>
        <row r="209">
          <cell r="A209" t="str">
            <v>6777 МЯСНЫЕ С ГОВЯДИНОЙ ПМ сос п/о мгс 0.4кг  ОСТАНКИНО</v>
          </cell>
          <cell r="D209">
            <v>1937</v>
          </cell>
          <cell r="F209">
            <v>1937</v>
          </cell>
        </row>
        <row r="210">
          <cell r="A210" t="str">
            <v>6785 ВЕНСКАЯ САЛЯМИ п/к в/у 0.33кг 8шт.  ОСТАНКИНО</v>
          </cell>
          <cell r="D210">
            <v>508</v>
          </cell>
          <cell r="F210">
            <v>508</v>
          </cell>
        </row>
        <row r="211">
          <cell r="A211" t="str">
            <v>6786 ВЕНСКАЯ САЛЯМИ п/к в/у  ОСТАНКИНО</v>
          </cell>
          <cell r="D211">
            <v>6.86</v>
          </cell>
          <cell r="F211">
            <v>6.86</v>
          </cell>
        </row>
        <row r="212">
          <cell r="A212" t="str">
            <v>6787 СЕРВЕЛАТ КРЕМЛЕВСКИЙ в/к в/у 0,33кг 8шт.  ОСТАНКИНО</v>
          </cell>
          <cell r="D212">
            <v>350</v>
          </cell>
          <cell r="F212">
            <v>350</v>
          </cell>
        </row>
        <row r="213">
          <cell r="A213" t="str">
            <v>6788 СЕРВЕЛАТ КРЕМЛЕВСКИЙ в/к в/у  ОСТАНКИНО</v>
          </cell>
          <cell r="D213">
            <v>11.9</v>
          </cell>
          <cell r="F213">
            <v>11.9</v>
          </cell>
        </row>
        <row r="214">
          <cell r="A214" t="str">
            <v>6790 СЕРВЕЛАТ ЕВРОПЕЙСКИЙ в/к в/у  ОСТАНКИНО</v>
          </cell>
          <cell r="D214">
            <v>3.5</v>
          </cell>
          <cell r="F214">
            <v>3.5</v>
          </cell>
        </row>
        <row r="215">
          <cell r="A215" t="str">
            <v>6791 СЕРВЕЛАТ ПРЕМИУМ в/к в/у 0,33кг 8шт.  ОСТАНКИНО</v>
          </cell>
          <cell r="D215">
            <v>23</v>
          </cell>
          <cell r="F215">
            <v>23</v>
          </cell>
        </row>
        <row r="216">
          <cell r="A216" t="str">
            <v>6793 БАЛЫКОВАЯ в/к в/у 0,33кг 8шт.  ОСТАНКИНО</v>
          </cell>
          <cell r="D216">
            <v>607</v>
          </cell>
          <cell r="F216">
            <v>607</v>
          </cell>
        </row>
        <row r="217">
          <cell r="A217" t="str">
            <v>6795 ОСТАНКИНСКАЯ в/к в/у 0,33кг 8шт.  ОСТАНКИНО</v>
          </cell>
          <cell r="D217">
            <v>93</v>
          </cell>
          <cell r="F217">
            <v>93</v>
          </cell>
        </row>
        <row r="218">
          <cell r="A218" t="str">
            <v>6807 СЕРВЕЛАТ ЕВРОПЕЙСКИЙ в/к в/у 0,33кг 8шт.  ОСТАНКИНО</v>
          </cell>
          <cell r="D218">
            <v>229</v>
          </cell>
          <cell r="F218">
            <v>229</v>
          </cell>
        </row>
        <row r="219">
          <cell r="A219" t="str">
            <v>6822 ИЗ ОТБОРНОГО МЯСА ПМ сос п/о мгс 0,36кг  ОСТАНКИНО</v>
          </cell>
          <cell r="D219">
            <v>1</v>
          </cell>
          <cell r="F219">
            <v>1</v>
          </cell>
        </row>
        <row r="220">
          <cell r="A220" t="str">
            <v>6829 МОЛОЧНЫЕ КЛАССИЧЕСКИЕ сос п/о мгс 2*4_С  ОСТАНКИНО</v>
          </cell>
          <cell r="D220">
            <v>919.8</v>
          </cell>
          <cell r="F220">
            <v>919.8</v>
          </cell>
        </row>
        <row r="221">
          <cell r="A221" t="str">
            <v>6834 ПОСОЛЬСКАЯ ПМ с/к с/н в/у 1/100 10шт.  ОСТАНКИНО</v>
          </cell>
          <cell r="D221">
            <v>856</v>
          </cell>
          <cell r="F221">
            <v>856</v>
          </cell>
        </row>
        <row r="222">
          <cell r="A222" t="str">
            <v>6837 ФИЛЕЙНЫЕ Папа Может сос ц/о мгс 0.4кг  ОСТАНКИНО</v>
          </cell>
          <cell r="D222">
            <v>1394</v>
          </cell>
          <cell r="F222">
            <v>1394</v>
          </cell>
        </row>
        <row r="223">
          <cell r="A223" t="str">
            <v>6841 ДОМАШНЯЯ Папа может вар н/о мгс 1*3  ОСТАНКИНО</v>
          </cell>
          <cell r="D223">
            <v>1</v>
          </cell>
          <cell r="F223">
            <v>1</v>
          </cell>
        </row>
        <row r="224">
          <cell r="A224" t="str">
            <v>6852 МОЛОЧНЫЕ ПРЕМИУМ ПМ сос п/о в/ у 1/350  ОСТАНКИНО</v>
          </cell>
          <cell r="D224">
            <v>3872</v>
          </cell>
          <cell r="F224">
            <v>3872</v>
          </cell>
        </row>
        <row r="225">
          <cell r="A225" t="str">
            <v>6853 МОЛОЧНЫЕ ПРЕМИУМ ПМ сос п/о мгс 1*6  ОСТАНКИНО</v>
          </cell>
          <cell r="D225">
            <v>182.7</v>
          </cell>
          <cell r="F225">
            <v>182.7</v>
          </cell>
        </row>
        <row r="226">
          <cell r="A226" t="str">
            <v>6854 МОЛОЧНЫЕ ПРЕМИУМ ПМ сос п/о мгс 0.6кг  ОСТАНКИНО</v>
          </cell>
          <cell r="D226">
            <v>481</v>
          </cell>
          <cell r="F226">
            <v>481</v>
          </cell>
        </row>
        <row r="227">
          <cell r="A227" t="str">
            <v>6861 ДОМАШНИЙ РЕЦЕПТ Коровино вар п/о  ОСТАНКИНО</v>
          </cell>
          <cell r="D227">
            <v>798.6</v>
          </cell>
          <cell r="F227">
            <v>798.6</v>
          </cell>
        </row>
        <row r="228">
          <cell r="A228" t="str">
            <v>6862 ДОМАШНИЙ РЕЦЕПТ СО ШПИК. Коровино вар п/о  ОСТАНКИНО</v>
          </cell>
          <cell r="D228">
            <v>94</v>
          </cell>
          <cell r="F228">
            <v>94</v>
          </cell>
        </row>
        <row r="229">
          <cell r="A229" t="str">
            <v>6865 ВЕТЧ.НЕЖНАЯ Коровино п/о  ОСТАНКИНО</v>
          </cell>
          <cell r="D229">
            <v>334.6</v>
          </cell>
          <cell r="F229">
            <v>334.6</v>
          </cell>
        </row>
        <row r="230">
          <cell r="A230" t="str">
            <v>6870 С ГОВЯДИНОЙ СН сос п/о мгс 1*6  ОСТАНКИНО</v>
          </cell>
          <cell r="D230">
            <v>127.4</v>
          </cell>
          <cell r="F230">
            <v>127.4</v>
          </cell>
        </row>
        <row r="231">
          <cell r="A231" t="str">
            <v>6903 СОЧНЫЕ ПМ сос п/о мгс 0.41кг_osu  ОСТАНКИНО</v>
          </cell>
          <cell r="D231">
            <v>1766</v>
          </cell>
          <cell r="F231">
            <v>1770</v>
          </cell>
        </row>
        <row r="232">
          <cell r="A232" t="str">
            <v>6919 БЕКОН с/к с/н в/у 1/180 10шт.  ОСТАНКИНО</v>
          </cell>
          <cell r="D232">
            <v>547</v>
          </cell>
          <cell r="F232">
            <v>547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331</v>
          </cell>
          <cell r="F233">
            <v>332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633</v>
          </cell>
          <cell r="F234">
            <v>633</v>
          </cell>
        </row>
        <row r="235">
          <cell r="A235" t="str">
            <v>БОНУС Z-ОСОБАЯ Коровино вар п/о (5324)  ОСТАНКИНО</v>
          </cell>
          <cell r="D235">
            <v>32</v>
          </cell>
          <cell r="F235">
            <v>32</v>
          </cell>
        </row>
        <row r="236">
          <cell r="A236" t="str">
            <v>БОНУС Z-ОСОБАЯ Коровино вар п/о 0.5кг_СНГ (6305)  ОСТАНКИНО</v>
          </cell>
          <cell r="D236">
            <v>21</v>
          </cell>
          <cell r="F236">
            <v>21</v>
          </cell>
        </row>
        <row r="237">
          <cell r="A237" t="str">
            <v>БОНУС ДОМАШНИЙ РЕЦЕПТ Коровино 0.5кг 8шт. (6305)</v>
          </cell>
          <cell r="D237">
            <v>4</v>
          </cell>
          <cell r="F237">
            <v>4</v>
          </cell>
        </row>
        <row r="238">
          <cell r="A238" t="str">
            <v>БОНУС ДОМАШНИЙ РЕЦЕПТ Коровино вар п/о (5324)</v>
          </cell>
          <cell r="D238">
            <v>4</v>
          </cell>
          <cell r="F238">
            <v>4</v>
          </cell>
        </row>
        <row r="239">
          <cell r="A239" t="str">
            <v>БОНУС СОЧНЫЕ сос п/о мгс 0.41кг_UZ (6087)  ОСТАНКИНО</v>
          </cell>
          <cell r="D239">
            <v>196</v>
          </cell>
          <cell r="F239">
            <v>196</v>
          </cell>
        </row>
        <row r="240">
          <cell r="A240" t="str">
            <v>БОНУС СОЧНЫЕ сос п/о мгс 1*6_UZ (6088)  ОСТАНКИНО</v>
          </cell>
          <cell r="D240">
            <v>302</v>
          </cell>
          <cell r="F240">
            <v>302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1546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0.7</v>
          </cell>
        </row>
        <row r="243">
          <cell r="A243" t="str">
            <v>БОНУС_Колбаса вареная Филейская ТМ Вязанка. ВЕС  ПОКОМ</v>
          </cell>
          <cell r="F243">
            <v>468.03500000000003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479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144.001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420</v>
          </cell>
        </row>
        <row r="247">
          <cell r="A247" t="str">
            <v>Бутербродная вареная 0,47 кг шт.  СПК</v>
          </cell>
          <cell r="D247">
            <v>153</v>
          </cell>
          <cell r="F247">
            <v>153</v>
          </cell>
        </row>
        <row r="248">
          <cell r="A248" t="str">
            <v>Вацлавская п/к (черева) 390 гр.шт. термоус.пак  СПК</v>
          </cell>
          <cell r="D248">
            <v>247</v>
          </cell>
          <cell r="F248">
            <v>247</v>
          </cell>
        </row>
        <row r="249">
          <cell r="A249" t="str">
            <v>Готовые бельмеши сочные с мясом ТМ Горячая штучка 0,3кг зам  ПОКОМ</v>
          </cell>
          <cell r="F249">
            <v>21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5</v>
          </cell>
          <cell r="F250">
            <v>484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969</v>
          </cell>
          <cell r="F251">
            <v>3663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1694</v>
          </cell>
          <cell r="F252">
            <v>5034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357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38</v>
          </cell>
          <cell r="F254">
            <v>38</v>
          </cell>
        </row>
        <row r="255">
          <cell r="A255" t="str">
            <v>Гуцульская с/к "КолбасГрад" 160 гр.шт. термоус. пак  СПК</v>
          </cell>
          <cell r="D255">
            <v>139</v>
          </cell>
          <cell r="F255">
            <v>139</v>
          </cell>
        </row>
        <row r="256">
          <cell r="A256" t="str">
            <v>Дельгаро с/в "Эликатессе" 140 гр.шт.  СПК</v>
          </cell>
          <cell r="D256">
            <v>132</v>
          </cell>
          <cell r="F256">
            <v>134</v>
          </cell>
        </row>
        <row r="257">
          <cell r="A257" t="str">
            <v>Деревенская рубленая вареная 350 гр.шт. термоус. пак.  СПК</v>
          </cell>
          <cell r="D257">
            <v>18</v>
          </cell>
          <cell r="F257">
            <v>18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401</v>
          </cell>
          <cell r="F258">
            <v>401</v>
          </cell>
        </row>
        <row r="259">
          <cell r="A259" t="str">
            <v>Докторская вареная в/с  СПК</v>
          </cell>
          <cell r="D259">
            <v>24</v>
          </cell>
          <cell r="F259">
            <v>24</v>
          </cell>
        </row>
        <row r="260">
          <cell r="A260" t="str">
            <v>Докторская вареная в/с 0,47 кг шт.  СПК</v>
          </cell>
          <cell r="D260">
            <v>197</v>
          </cell>
          <cell r="F260">
            <v>197</v>
          </cell>
        </row>
        <row r="261">
          <cell r="A261" t="str">
            <v>Докторская вареная термоус.пак. "Высокий вкус"  СПК</v>
          </cell>
          <cell r="D261">
            <v>144.506</v>
          </cell>
          <cell r="F261">
            <v>144.506</v>
          </cell>
        </row>
        <row r="262">
          <cell r="A262" t="str">
            <v>Жар-боллы с курочкой и сыром, ВЕС ТМ Зареченские  ПОКОМ</v>
          </cell>
          <cell r="D262">
            <v>6</v>
          </cell>
          <cell r="F262">
            <v>160.00200000000001</v>
          </cell>
        </row>
        <row r="263">
          <cell r="A263" t="str">
            <v>Жар-ладушки с мясом ТМ Зареченские ВЕС ПОКОМ</v>
          </cell>
          <cell r="D263">
            <v>3.7</v>
          </cell>
          <cell r="F263">
            <v>173.40299999999999</v>
          </cell>
        </row>
        <row r="264">
          <cell r="A264" t="str">
            <v>Жар-ладушки с яблоком и грушей ТМ Зареченские ВЕС ПОКОМ</v>
          </cell>
          <cell r="D264">
            <v>3.7</v>
          </cell>
          <cell r="F264">
            <v>22.2</v>
          </cell>
        </row>
        <row r="265">
          <cell r="A265" t="str">
            <v>ЖАР-мени ВЕС ТМ Зареченские  ПОКОМ</v>
          </cell>
          <cell r="F265">
            <v>125.20099999999999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</v>
          </cell>
          <cell r="F266">
            <v>2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2</v>
          </cell>
          <cell r="F267">
            <v>2</v>
          </cell>
        </row>
        <row r="268">
          <cell r="A268" t="str">
            <v>Классика с/к 235 гр.шт. "Высокий вкус"  СПК</v>
          </cell>
          <cell r="D268">
            <v>5</v>
          </cell>
          <cell r="F268">
            <v>5</v>
          </cell>
        </row>
        <row r="269">
          <cell r="A269" t="str">
            <v>Классическая вареная 400 гр.шт.  СПК</v>
          </cell>
          <cell r="D269">
            <v>5</v>
          </cell>
          <cell r="F269">
            <v>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1674</v>
          </cell>
          <cell r="F270">
            <v>1675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1473</v>
          </cell>
          <cell r="F271">
            <v>1474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434</v>
          </cell>
          <cell r="F272">
            <v>434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9</v>
          </cell>
          <cell r="F273">
            <v>9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82</v>
          </cell>
          <cell r="F274">
            <v>82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10</v>
          </cell>
          <cell r="F275">
            <v>631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1208</v>
          </cell>
          <cell r="F276">
            <v>2349</v>
          </cell>
        </row>
        <row r="277">
          <cell r="A277" t="str">
            <v>Ла Фаворте с/в "Эликатессе" 140 гр.шт.  СПК</v>
          </cell>
          <cell r="D277">
            <v>317</v>
          </cell>
          <cell r="F277">
            <v>317</v>
          </cell>
        </row>
        <row r="278">
          <cell r="A278" t="str">
            <v>Ливерная Печеночная "Просто выгодно" 0,3 кг.шт.  СПК</v>
          </cell>
          <cell r="D278">
            <v>287</v>
          </cell>
          <cell r="F278">
            <v>287</v>
          </cell>
        </row>
        <row r="279">
          <cell r="A279" t="str">
            <v>Любительская вареная термоус.пак. "Высокий вкус"  СПК</v>
          </cell>
          <cell r="D279">
            <v>87.5</v>
          </cell>
          <cell r="F279">
            <v>87.5</v>
          </cell>
        </row>
        <row r="280">
          <cell r="A280" t="str">
            <v>Мини-пицца с ветчиной и сыром 0,3кг ТМ Зареченские  ПОКОМ</v>
          </cell>
          <cell r="D280">
            <v>4</v>
          </cell>
          <cell r="F280">
            <v>9</v>
          </cell>
        </row>
        <row r="281">
          <cell r="A281" t="str">
            <v>Мини-сосиски в тесте "Фрайпики" 3,7кг ВЕС, ТМ Зареченские  ПОКОМ</v>
          </cell>
          <cell r="F281">
            <v>312.90199999999999</v>
          </cell>
        </row>
        <row r="282">
          <cell r="A282" t="str">
            <v>Мини-сосиски в тесте 0,3кг ТМ Зареченские  ПОКОМ</v>
          </cell>
          <cell r="D282">
            <v>4</v>
          </cell>
          <cell r="F282">
            <v>7</v>
          </cell>
        </row>
        <row r="283">
          <cell r="A283" t="str">
            <v>Мини-чебуречки с мясом  0,3кг ТМ Зареченские  ПОКОМ</v>
          </cell>
          <cell r="D283">
            <v>6</v>
          </cell>
          <cell r="F283">
            <v>15</v>
          </cell>
        </row>
        <row r="284">
          <cell r="A284" t="str">
            <v>Мини-чебуречки с сыром и ветчиной 0,3кг ТМ Зареченские  ПОКОМ</v>
          </cell>
          <cell r="D284">
            <v>5</v>
          </cell>
          <cell r="F284">
            <v>14</v>
          </cell>
        </row>
        <row r="285">
          <cell r="A285" t="str">
            <v>Мини-шарики с курочкой и сыром ТМ Зареченские ВЕС  ПОКОМ</v>
          </cell>
          <cell r="F285">
            <v>31</v>
          </cell>
        </row>
        <row r="286">
          <cell r="A286" t="str">
            <v>Мусульманская вареная "Просто выгодно"  СПК</v>
          </cell>
          <cell r="D286">
            <v>21</v>
          </cell>
          <cell r="F286">
            <v>21</v>
          </cell>
        </row>
        <row r="287">
          <cell r="A287" t="str">
            <v>Мусульманская п/к "Просто выгодно" термофор.пак.  СПК</v>
          </cell>
          <cell r="D287">
            <v>3.5</v>
          </cell>
          <cell r="F287">
            <v>3.5</v>
          </cell>
        </row>
        <row r="288">
          <cell r="A288" t="str">
            <v>Наггетсы  в овощной панировке 0,25кг ТМ Вязанка ТС Наггетсы замор.  ПОКОМ</v>
          </cell>
          <cell r="D288">
            <v>1</v>
          </cell>
          <cell r="F288">
            <v>1</v>
          </cell>
        </row>
        <row r="289">
          <cell r="A289" t="str">
            <v>Наггетсы Foodgital 0,25кг ТМ Горячая штучка  ПОКОМ</v>
          </cell>
          <cell r="D289">
            <v>2</v>
          </cell>
          <cell r="F289">
            <v>9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18</v>
          </cell>
          <cell r="F290">
            <v>3325</v>
          </cell>
        </row>
        <row r="291">
          <cell r="A291" t="str">
            <v>Наггетсы Курушки 0,25кг ТМ Стародворье  ПОКОМ</v>
          </cell>
          <cell r="F291">
            <v>15</v>
          </cell>
        </row>
        <row r="292">
          <cell r="A292" t="str">
            <v>Наггетсы Нагетосы Сочная курочка в хрустящей панировке 0,25кг ТМ Горячая штучка   ПОКОМ</v>
          </cell>
          <cell r="D292">
            <v>1</v>
          </cell>
          <cell r="F292">
            <v>1</v>
          </cell>
        </row>
        <row r="293">
          <cell r="A293" t="str">
            <v>Наггетсы Нагетосы Сочная курочка со сладкой паприкой  0,25 кг ПОКОМ</v>
          </cell>
          <cell r="D293">
            <v>1</v>
          </cell>
          <cell r="F293">
            <v>1</v>
          </cell>
        </row>
        <row r="294">
          <cell r="A294" t="str">
            <v>Наггетсы Нагетосы Сочная курочка со сметаной и зеленью ТМ Горячая штучка 0,25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13</v>
          </cell>
          <cell r="F295">
            <v>2182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19</v>
          </cell>
          <cell r="F296">
            <v>2577</v>
          </cell>
        </row>
        <row r="297">
          <cell r="A297" t="str">
            <v>Наггетсы с куриным филе и сыром ТМ Вязанка 0,25 кг ПОКОМ</v>
          </cell>
          <cell r="D297">
            <v>16</v>
          </cell>
          <cell r="F297">
            <v>868</v>
          </cell>
        </row>
        <row r="298">
          <cell r="A298" t="str">
            <v>Наггетсы Хрустящие 0,3кг ТМ Зареченские  ПОКОМ</v>
          </cell>
          <cell r="D298">
            <v>5</v>
          </cell>
          <cell r="F298">
            <v>14</v>
          </cell>
        </row>
        <row r="299">
          <cell r="A299" t="str">
            <v>Наггетсы Хрустящие ТМ Зареченские. ВЕС ПОКОМ</v>
          </cell>
          <cell r="F299">
            <v>689.00099999999998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80</v>
          </cell>
          <cell r="F300">
            <v>80</v>
          </cell>
        </row>
        <row r="301">
          <cell r="A301" t="str">
            <v>Оригинальная с перцем с/к  СПК</v>
          </cell>
          <cell r="D301">
            <v>332.98599999999999</v>
          </cell>
          <cell r="F301">
            <v>332.98599999999999</v>
          </cell>
        </row>
        <row r="302">
          <cell r="A302" t="str">
            <v>Особая вареная  СПК</v>
          </cell>
          <cell r="D302">
            <v>8.5</v>
          </cell>
          <cell r="F302">
            <v>8.5</v>
          </cell>
        </row>
        <row r="303">
          <cell r="A303" t="str">
            <v>Пекантино с/в "Эликатессе" 0,10 кг.шт. нарезка (лоток с.ср.защ.атм.)  СПК</v>
          </cell>
          <cell r="D303">
            <v>6</v>
          </cell>
          <cell r="F303">
            <v>6</v>
          </cell>
        </row>
        <row r="304">
          <cell r="A304" t="str">
            <v>Пельмени Grandmeni со сливочным маслом Горячая штучка 0,75 кг ПОКОМ</v>
          </cell>
          <cell r="F304">
            <v>376</v>
          </cell>
        </row>
        <row r="305">
          <cell r="A305" t="str">
            <v>Пельмени Бигбули #МЕГАВКУСИЩЕ с сочной грудинкой 0,43 кг  ПОКОМ</v>
          </cell>
          <cell r="F305">
            <v>111</v>
          </cell>
        </row>
        <row r="306">
          <cell r="A306" t="str">
            <v>Пельмени Бигбули #МЕГАВКУСИЩЕ с сочной грудинкой 0,9 кг  ПОКОМ</v>
          </cell>
          <cell r="D306">
            <v>3</v>
          </cell>
          <cell r="F306">
            <v>932</v>
          </cell>
        </row>
        <row r="307">
          <cell r="A307" t="str">
            <v>Пельмени Бигбули с мясом, Горячая штучка 0,43кг  ПОКОМ</v>
          </cell>
          <cell r="D307">
            <v>1</v>
          </cell>
          <cell r="F307">
            <v>231</v>
          </cell>
        </row>
        <row r="308">
          <cell r="A308" t="str">
            <v>Пельмени Бигбули с мясом, Горячая штучка 0,9кг  ПОКОМ</v>
          </cell>
          <cell r="D308">
            <v>1123</v>
          </cell>
          <cell r="F308">
            <v>1587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1</v>
          </cell>
          <cell r="F309">
            <v>1039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3</v>
          </cell>
          <cell r="F310">
            <v>315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648</v>
          </cell>
        </row>
        <row r="312">
          <cell r="A312" t="str">
            <v>Пельмени Бульмени с говядиной и свининой Горячая шт. 0,9 кг  ПОКОМ</v>
          </cell>
          <cell r="D312">
            <v>1308</v>
          </cell>
          <cell r="F312">
            <v>3525</v>
          </cell>
        </row>
        <row r="313">
          <cell r="A313" t="str">
            <v>Пельмени Бульмени с говядиной и свининой Горячая штучка 0,43  ПОКОМ</v>
          </cell>
          <cell r="D313">
            <v>6</v>
          </cell>
          <cell r="F313">
            <v>1687</v>
          </cell>
        </row>
        <row r="314">
          <cell r="A314" t="str">
            <v>Пельмени Бульмени с говядиной и свининой Наваристые 2,7кг Горячая штучка ВЕС  ПОКОМ</v>
          </cell>
          <cell r="F314">
            <v>92.3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13</v>
          </cell>
          <cell r="F315">
            <v>1263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1910</v>
          </cell>
          <cell r="F316">
            <v>4897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5</v>
          </cell>
          <cell r="F317">
            <v>1384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D318">
            <v>8</v>
          </cell>
          <cell r="F318">
            <v>47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D319">
            <v>5</v>
          </cell>
          <cell r="F319">
            <v>119</v>
          </cell>
        </row>
        <row r="320">
          <cell r="A320" t="str">
            <v>Пельмени Жемчужные сфера 1,0кг ТМ Зареченские  ПОКОМ</v>
          </cell>
          <cell r="D320">
            <v>3</v>
          </cell>
          <cell r="F320">
            <v>13</v>
          </cell>
        </row>
        <row r="321">
          <cell r="A321" t="str">
            <v>Пельмени Левантские ТМ Особый рецепт 0,8 кг  ПОКОМ</v>
          </cell>
          <cell r="F321">
            <v>3</v>
          </cell>
        </row>
        <row r="322">
          <cell r="A322" t="str">
            <v>Пельмени Медвежьи ушки с фермерскими сливками 0,7кг  ПОКОМ</v>
          </cell>
          <cell r="D322">
            <v>3</v>
          </cell>
          <cell r="F322">
            <v>182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3</v>
          </cell>
          <cell r="F323">
            <v>178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144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2</v>
          </cell>
          <cell r="F325">
            <v>1337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3</v>
          </cell>
          <cell r="F326">
            <v>273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D327">
            <v>5</v>
          </cell>
          <cell r="F327">
            <v>618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6</v>
          </cell>
          <cell r="F328">
            <v>641</v>
          </cell>
        </row>
        <row r="329">
          <cell r="A329" t="str">
            <v>Пельмени Сочные сфера 0,8 кг ТМ Стародворье  ПОКОМ</v>
          </cell>
          <cell r="F329">
            <v>88</v>
          </cell>
        </row>
        <row r="330">
          <cell r="A330" t="str">
            <v>Пельмени Сочные сфера 0,9 кг ТМ Стародворье ПОКОМ</v>
          </cell>
          <cell r="F330">
            <v>1</v>
          </cell>
        </row>
        <row r="331">
          <cell r="A331" t="str">
            <v>Пипперони с/к "Эликатессе" 0,10 кг.шт.  СПК</v>
          </cell>
          <cell r="D331">
            <v>105</v>
          </cell>
          <cell r="F331">
            <v>105</v>
          </cell>
        </row>
        <row r="332">
          <cell r="A332" t="str">
            <v>Пирожки с мясом 0,3кг ТМ Зареченские  ПОКОМ</v>
          </cell>
          <cell r="D332">
            <v>5</v>
          </cell>
          <cell r="F332">
            <v>38</v>
          </cell>
        </row>
        <row r="333">
          <cell r="A333" t="str">
            <v>Пирожки с яблоком и грушей 0,3кг ТМ Зареченские  ПОКОМ</v>
          </cell>
          <cell r="D333">
            <v>5</v>
          </cell>
          <cell r="F333">
            <v>7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24</v>
          </cell>
          <cell r="F334">
            <v>24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35</v>
          </cell>
          <cell r="F335">
            <v>35</v>
          </cell>
        </row>
        <row r="336">
          <cell r="A336" t="str">
            <v>Плавленый Сыр 45% "С грибами" СТМ "ПапаМожет 180гр  ОСТАНКИНО</v>
          </cell>
          <cell r="D336">
            <v>34</v>
          </cell>
          <cell r="F336">
            <v>34</v>
          </cell>
        </row>
        <row r="337">
          <cell r="A337" t="str">
            <v>По-Австрийски с/к 260 гр.шт. "Высокий вкус"  СПК</v>
          </cell>
          <cell r="D337">
            <v>4</v>
          </cell>
          <cell r="F337">
            <v>4</v>
          </cell>
        </row>
        <row r="338">
          <cell r="A338" t="str">
            <v>Покровская вареная 0,47 кг шт.  СПК</v>
          </cell>
          <cell r="D338">
            <v>25</v>
          </cell>
          <cell r="F338">
            <v>25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12</v>
          </cell>
          <cell r="F339">
            <v>12</v>
          </cell>
        </row>
        <row r="340">
          <cell r="A340" t="str">
            <v>Ричеза с/к 230 гр.шт.  СПК</v>
          </cell>
          <cell r="D340">
            <v>283</v>
          </cell>
          <cell r="F340">
            <v>283</v>
          </cell>
        </row>
        <row r="341">
          <cell r="A341" t="str">
            <v>Сальчетти с/к 230 гр.шт.  СПК</v>
          </cell>
          <cell r="D341">
            <v>250</v>
          </cell>
          <cell r="F341">
            <v>250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129</v>
          </cell>
          <cell r="F342">
            <v>129</v>
          </cell>
        </row>
        <row r="343">
          <cell r="A343" t="str">
            <v>Салями Трюфель с/в "Эликатессе" 0,16 кг.шт.  СПК</v>
          </cell>
          <cell r="D343">
            <v>231</v>
          </cell>
          <cell r="F343">
            <v>231</v>
          </cell>
        </row>
        <row r="344">
          <cell r="A344" t="str">
            <v>Салями Финская с/к 235 гр.шт. "Высокий вкус"  СПК</v>
          </cell>
          <cell r="D344">
            <v>11</v>
          </cell>
          <cell r="F344">
            <v>11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263</v>
          </cell>
          <cell r="F345">
            <v>263</v>
          </cell>
        </row>
        <row r="346">
          <cell r="A346" t="str">
            <v>Сардельки "Необыкновенные" (в ср.защ.атм.)  СПК</v>
          </cell>
          <cell r="D346">
            <v>31</v>
          </cell>
          <cell r="F346">
            <v>31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120.5</v>
          </cell>
          <cell r="F347">
            <v>120.5</v>
          </cell>
        </row>
        <row r="348">
          <cell r="A348" t="str">
            <v>Сардельки из свинины (черева) ( в ср.защ.атм) "Высокий вкус"  СПК</v>
          </cell>
          <cell r="D348">
            <v>1</v>
          </cell>
          <cell r="F348">
            <v>1</v>
          </cell>
        </row>
        <row r="349">
          <cell r="A349" t="str">
            <v>Семейная с чесночком Экстра вареная  СПК</v>
          </cell>
          <cell r="D349">
            <v>68</v>
          </cell>
          <cell r="F349">
            <v>68</v>
          </cell>
        </row>
        <row r="350">
          <cell r="A350" t="str">
            <v>Семейная с чесночком Экстра вареная 0,5 кг.шт.  СПК</v>
          </cell>
          <cell r="D350">
            <v>12</v>
          </cell>
          <cell r="F350">
            <v>12</v>
          </cell>
        </row>
        <row r="351">
          <cell r="A351" t="str">
            <v>Сервелат Европейский в/к, в/с 0,38 кг.шт.термофор.пак  СПК</v>
          </cell>
          <cell r="D351">
            <v>15</v>
          </cell>
          <cell r="F351">
            <v>15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198</v>
          </cell>
          <cell r="F352">
            <v>198</v>
          </cell>
        </row>
        <row r="353">
          <cell r="A353" t="str">
            <v>Сервелат Финский в/к 0,38 кг.шт. термофор.пак.  СПК</v>
          </cell>
          <cell r="D353">
            <v>187</v>
          </cell>
          <cell r="F353">
            <v>187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193</v>
          </cell>
          <cell r="F354">
            <v>193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468</v>
          </cell>
          <cell r="F355">
            <v>468</v>
          </cell>
        </row>
        <row r="356">
          <cell r="A356" t="str">
            <v>Сибирская особая с/к 0,235 кг шт.  СПК</v>
          </cell>
          <cell r="D356">
            <v>445</v>
          </cell>
          <cell r="F356">
            <v>445</v>
          </cell>
        </row>
        <row r="357">
          <cell r="A357" t="str">
            <v>Славянская п/к 0,38 кг шт.термофор.пак.  СПК</v>
          </cell>
          <cell r="D357">
            <v>9</v>
          </cell>
          <cell r="F357">
            <v>9</v>
          </cell>
        </row>
        <row r="358">
          <cell r="A358" t="str">
            <v>Смак-мени с картофелем и сочной грудинкой 1кг ТМ Зареченские ПОКОМ</v>
          </cell>
          <cell r="D358">
            <v>1</v>
          </cell>
          <cell r="F358">
            <v>6</v>
          </cell>
        </row>
        <row r="359">
          <cell r="A359" t="str">
            <v>Смаколадьи с яблоком и грушей ТМ Зареченские,0,9 кг ПОКОМ</v>
          </cell>
          <cell r="D359">
            <v>1</v>
          </cell>
          <cell r="F359">
            <v>2</v>
          </cell>
        </row>
        <row r="360">
          <cell r="A360" t="str">
            <v>Сосиски "Баварские" 0,36 кг.шт. вак.упак.  СПК</v>
          </cell>
          <cell r="D360">
            <v>16</v>
          </cell>
          <cell r="F360">
            <v>16</v>
          </cell>
        </row>
        <row r="361">
          <cell r="A361" t="str">
            <v>Сосиски "БОЛЬШАЯ SOSиска" (в ср.защ.атм.) 1,0 кг  СПК</v>
          </cell>
          <cell r="D361">
            <v>11</v>
          </cell>
          <cell r="F361">
            <v>11</v>
          </cell>
        </row>
        <row r="362">
          <cell r="A362" t="str">
            <v>Сосиски "БОЛЬШАЯ SOSиска" Бекон (лоток с ср.защ.атм.)  СПК</v>
          </cell>
          <cell r="D362">
            <v>12</v>
          </cell>
          <cell r="F362">
            <v>12</v>
          </cell>
        </row>
        <row r="363">
          <cell r="A363" t="str">
            <v>Сосиски "Молочные" 0,36 кг.шт. вак.упак.  СПК</v>
          </cell>
          <cell r="D363">
            <v>25</v>
          </cell>
          <cell r="F363">
            <v>25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ВЕС (лоток с ср.защ.атм.)   СПК</v>
          </cell>
          <cell r="D365">
            <v>52.756</v>
          </cell>
          <cell r="F365">
            <v>56.482999999999997</v>
          </cell>
        </row>
        <row r="366">
          <cell r="A366" t="str">
            <v>Сосисоны в темпуре ВЕС  ПОКОМ</v>
          </cell>
          <cell r="F366">
            <v>19.010000000000002</v>
          </cell>
        </row>
        <row r="367">
          <cell r="A367" t="str">
            <v>Сочный мегачебурек ТМ Зареченские ВЕС ПОКОМ</v>
          </cell>
          <cell r="D367">
            <v>4.8</v>
          </cell>
          <cell r="F367">
            <v>282.92399999999998</v>
          </cell>
        </row>
        <row r="368">
          <cell r="A368" t="str">
            <v>Сыр "Пармезан" 40% колотый 100 гр  ОСТАНКИНО</v>
          </cell>
          <cell r="D368">
            <v>6</v>
          </cell>
          <cell r="F368">
            <v>6</v>
          </cell>
        </row>
        <row r="369">
          <cell r="A369" t="str">
            <v>Сыр "Пармезан" 40% кусок 180 гр  ОСТАНКИНО</v>
          </cell>
          <cell r="D369">
            <v>248</v>
          </cell>
          <cell r="F369">
            <v>250</v>
          </cell>
        </row>
        <row r="370">
          <cell r="A370" t="str">
            <v>Сыр Боккончини копченый 40% 100 гр.  ОСТАНКИНО</v>
          </cell>
          <cell r="D370">
            <v>173</v>
          </cell>
          <cell r="F370">
            <v>173</v>
          </cell>
        </row>
        <row r="371">
          <cell r="A371" t="str">
            <v>Сыр Гауда 45% тм Папа Может, нарезанные ломтики 125г (МИНИ)  Останкино</v>
          </cell>
          <cell r="D371">
            <v>53</v>
          </cell>
          <cell r="F371">
            <v>53</v>
          </cell>
        </row>
        <row r="372">
          <cell r="A372" t="str">
            <v>Сыр Останкино "Алтайский Gold" 50% вес  ОСТАНКИНО</v>
          </cell>
          <cell r="D372">
            <v>4.3</v>
          </cell>
          <cell r="F372">
            <v>5.61</v>
          </cell>
        </row>
        <row r="373">
          <cell r="A373" t="str">
            <v>Сыр ПАПА МОЖЕТ "Гауда Голд" 45% 180 г  ОСТАНКИНО</v>
          </cell>
          <cell r="D373">
            <v>687</v>
          </cell>
          <cell r="F373">
            <v>687</v>
          </cell>
        </row>
        <row r="374">
          <cell r="A374" t="str">
            <v>Сыр Папа Может "Гауда Голд", 45% брусок ВЕС ОСТАНКИНО</v>
          </cell>
          <cell r="D374">
            <v>12.7</v>
          </cell>
          <cell r="F374">
            <v>12.7</v>
          </cell>
        </row>
        <row r="375">
          <cell r="A375" t="str">
            <v>Сыр ПАПА МОЖЕТ "Голландский традиционный" 45% 180 г  ОСТАНКИНО</v>
          </cell>
          <cell r="D375">
            <v>17</v>
          </cell>
          <cell r="F375">
            <v>17</v>
          </cell>
        </row>
        <row r="376">
          <cell r="A376" t="str">
            <v>Сыр Папа Может "Голландский традиционный", 45% брусок ВЕС ОСТАНКИНО</v>
          </cell>
          <cell r="D376">
            <v>54.5</v>
          </cell>
          <cell r="F376">
            <v>54.5</v>
          </cell>
        </row>
        <row r="377">
          <cell r="A377" t="str">
            <v>Сыр ПАПА МОЖЕТ "Министерский" 180гр, 45 %  ОСТАНКИНО</v>
          </cell>
          <cell r="D377">
            <v>109</v>
          </cell>
          <cell r="F377">
            <v>109</v>
          </cell>
        </row>
        <row r="378">
          <cell r="A378" t="str">
            <v>Сыр ПАПА МОЖЕТ "Папин завтрак" 180гр, 45 %  ОСТАНКИНО</v>
          </cell>
          <cell r="D378">
            <v>69</v>
          </cell>
          <cell r="F378">
            <v>69</v>
          </cell>
        </row>
        <row r="379">
          <cell r="A379" t="str">
            <v>Сыр Папа Может "Пошехонский" 45% вес (= 3 кг)  ОСТАНКИНО</v>
          </cell>
          <cell r="D379">
            <v>12.5</v>
          </cell>
          <cell r="F379">
            <v>12.5</v>
          </cell>
        </row>
        <row r="380">
          <cell r="A380" t="str">
            <v>Сыр ПАПА МОЖЕТ "Российский традиционный" 45% 180 г  ОСТАНКИНО</v>
          </cell>
          <cell r="D380">
            <v>1473</v>
          </cell>
          <cell r="F380">
            <v>1473</v>
          </cell>
        </row>
        <row r="381">
          <cell r="A381" t="str">
            <v>Сыр Папа Может "Российский традиционный" ВЕС брусок массовая доля жира 50%  ОСТАНКИНО</v>
          </cell>
          <cell r="D381">
            <v>59.5</v>
          </cell>
          <cell r="F381">
            <v>59.5</v>
          </cell>
        </row>
        <row r="382">
          <cell r="A382" t="str">
            <v>Сыр Папа Может "Сметанковый" 50% вес (=3кг)  ОСТАНКИНО</v>
          </cell>
          <cell r="D382">
            <v>15.6</v>
          </cell>
          <cell r="F382">
            <v>15.6</v>
          </cell>
        </row>
        <row r="383">
          <cell r="A383" t="str">
            <v>Сыр ПАПА МОЖЕТ "Тильзитер" 45% 180 г  ОСТАНКИНО</v>
          </cell>
          <cell r="D383">
            <v>661</v>
          </cell>
          <cell r="F383">
            <v>663</v>
          </cell>
        </row>
        <row r="384">
          <cell r="A384" t="str">
            <v>Сыр Папа Может "Тильзитер", 45% брусок ВЕС   ОСТАНКИНО</v>
          </cell>
          <cell r="D384">
            <v>30.5</v>
          </cell>
          <cell r="F384">
            <v>30.5</v>
          </cell>
        </row>
        <row r="385">
          <cell r="A385" t="str">
            <v>Сыр Папа Может Гауда 48%, нарез, 125г (9 шт)  Останкино</v>
          </cell>
          <cell r="D385">
            <v>8</v>
          </cell>
          <cell r="F385">
            <v>8</v>
          </cell>
        </row>
        <row r="386">
          <cell r="A386" t="str">
            <v>Сыр Папа Может Голландский 45%, нарез, 125г (9 шт)  Останкино</v>
          </cell>
          <cell r="D386">
            <v>219</v>
          </cell>
          <cell r="F386">
            <v>219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132</v>
          </cell>
          <cell r="F387">
            <v>132</v>
          </cell>
        </row>
        <row r="388">
          <cell r="A388" t="str">
            <v>Сыр Папа Может Тильзитер   45% 200гр     Останкино</v>
          </cell>
          <cell r="D388">
            <v>9</v>
          </cell>
          <cell r="F388">
            <v>9</v>
          </cell>
        </row>
        <row r="389">
          <cell r="A389" t="str">
            <v>Сыр Папа Может Тильзитер   45% вес      Останкино</v>
          </cell>
          <cell r="D389">
            <v>5</v>
          </cell>
          <cell r="F389">
            <v>5</v>
          </cell>
        </row>
        <row r="390">
          <cell r="A390" t="str">
            <v>Сыр Папа Может Тильзитер 50%, нарезка 125г  Останкино</v>
          </cell>
          <cell r="D390">
            <v>11</v>
          </cell>
          <cell r="F390">
            <v>11</v>
          </cell>
        </row>
        <row r="391">
          <cell r="A391" t="str">
            <v>Сыр плавленый Сливочный ж 45 % 180г ТМ Папа Может (16шт) ОСТАНКИНО</v>
          </cell>
          <cell r="D391">
            <v>67</v>
          </cell>
          <cell r="F391">
            <v>67</v>
          </cell>
        </row>
        <row r="392">
          <cell r="A392" t="str">
            <v>Сыр рассольный жирный Чечил 45% 100 гр  ОСТАНКИНО</v>
          </cell>
          <cell r="D392">
            <v>18</v>
          </cell>
          <cell r="F392">
            <v>18</v>
          </cell>
        </row>
        <row r="393">
          <cell r="A393" t="str">
            <v>Сыр Российский сливочный 45% тм Папа Может, нарезанные ломтики 125г (МИНИ)  ОСТАНКИНО</v>
          </cell>
          <cell r="D393">
            <v>269</v>
          </cell>
          <cell r="F393">
            <v>269</v>
          </cell>
        </row>
        <row r="394">
          <cell r="A394" t="str">
            <v>Сыр Скаморца свежий 40% 100 гр.  ОСТАНКИНО</v>
          </cell>
          <cell r="D394">
            <v>145</v>
          </cell>
          <cell r="F394">
            <v>145</v>
          </cell>
        </row>
        <row r="395">
          <cell r="A395" t="str">
            <v>Сыр творожный с зеленью 60% Папа может 140 гр.  ОСТАНКИНО</v>
          </cell>
          <cell r="D395">
            <v>39</v>
          </cell>
          <cell r="F395">
            <v>39</v>
          </cell>
        </row>
        <row r="396">
          <cell r="A396" t="str">
            <v>Сыр Чечил копченый 43% 100г/6шт ТМ Папа Может  ОСТАНКИНО</v>
          </cell>
          <cell r="D396">
            <v>3</v>
          </cell>
          <cell r="F396">
            <v>3</v>
          </cell>
        </row>
        <row r="397">
          <cell r="A397" t="str">
            <v>Сыр Чечил свежий 45% 100г/6шт ТМ Папа Может  ОСТАНКИНО</v>
          </cell>
          <cell r="D397">
            <v>245</v>
          </cell>
          <cell r="F397">
            <v>245</v>
          </cell>
        </row>
        <row r="398">
          <cell r="A398" t="str">
            <v>Сыч/Прод Коровино Российский 50% 200г СЗМЖ  ОСТАНКИНО</v>
          </cell>
          <cell r="D398">
            <v>159</v>
          </cell>
          <cell r="F398">
            <v>159</v>
          </cell>
        </row>
        <row r="399">
          <cell r="A399" t="str">
            <v>Сыч/Прод Коровино Российский Ориг 50% ВЕС (7,5 кг круг) ОСТАНКИНО</v>
          </cell>
          <cell r="D399">
            <v>37.5</v>
          </cell>
          <cell r="F399">
            <v>37.5</v>
          </cell>
        </row>
        <row r="400">
          <cell r="A400" t="str">
            <v>Сыч/Прод Коровино Российский Оригин 50% ВЕС (5 кг)  ОСТАНКИНО</v>
          </cell>
          <cell r="D400">
            <v>430.8</v>
          </cell>
          <cell r="F400">
            <v>430.8</v>
          </cell>
        </row>
        <row r="401">
          <cell r="A401" t="str">
            <v>Сыч/Прод Коровино Тильзитер 50% 200г СЗМЖ  ОСТАНКИНО</v>
          </cell>
          <cell r="D401">
            <v>145</v>
          </cell>
          <cell r="F401">
            <v>145</v>
          </cell>
        </row>
        <row r="402">
          <cell r="A402" t="str">
            <v>Сыч/Прод Коровино Тильзитер Оригин 50% ВЕС (5 кг брус) СЗМЖ  ОСТАНКИНО</v>
          </cell>
          <cell r="D402">
            <v>260.5</v>
          </cell>
          <cell r="F402">
            <v>260.5</v>
          </cell>
        </row>
        <row r="403">
          <cell r="A403" t="str">
            <v>Творожный Сыр 60% С маринованными огурчиками и укропом 140 гр  ОСТАНКИНО</v>
          </cell>
          <cell r="D403">
            <v>36</v>
          </cell>
          <cell r="F403">
            <v>36</v>
          </cell>
        </row>
        <row r="404">
          <cell r="A404" t="str">
            <v>Творожный Сыр 60% Сливочный  СТМ "ПапаМожет" - 140гр  ОСТАНКИНО</v>
          </cell>
          <cell r="D404">
            <v>190</v>
          </cell>
          <cell r="F404">
            <v>190</v>
          </cell>
        </row>
        <row r="405">
          <cell r="A405" t="str">
            <v>Торо Неро с/в "Эликатессе" 140 гр.шт.  СПК</v>
          </cell>
          <cell r="D405">
            <v>156</v>
          </cell>
          <cell r="F405">
            <v>156</v>
          </cell>
        </row>
        <row r="406">
          <cell r="A406" t="str">
            <v>Уши свиные копченые к пиву 0,15кг нар. д/ф шт.  СПК</v>
          </cell>
          <cell r="D406">
            <v>39</v>
          </cell>
          <cell r="F406">
            <v>39</v>
          </cell>
        </row>
        <row r="407">
          <cell r="A407" t="str">
            <v>Фестивальная пора с/к 100 гр.шт.нар. (лоток с ср.защ.атм.)  СПК</v>
          </cell>
          <cell r="D407">
            <v>496</v>
          </cell>
          <cell r="F407">
            <v>496</v>
          </cell>
        </row>
        <row r="408">
          <cell r="A408" t="str">
            <v>Фестивальная пора с/к 235 гр.шт.  СПК</v>
          </cell>
          <cell r="D408">
            <v>730</v>
          </cell>
          <cell r="F408">
            <v>730</v>
          </cell>
        </row>
        <row r="409">
          <cell r="A409" t="str">
            <v>Фестивальная пора с/к термоус.пак  СПК</v>
          </cell>
          <cell r="D409">
            <v>13.2</v>
          </cell>
          <cell r="F409">
            <v>13.2</v>
          </cell>
        </row>
        <row r="410">
          <cell r="A410" t="str">
            <v>Фестивальная с/к ВЕС   СПК</v>
          </cell>
          <cell r="D410">
            <v>0.61</v>
          </cell>
          <cell r="F410">
            <v>0.61</v>
          </cell>
        </row>
        <row r="411">
          <cell r="A411" t="str">
            <v>Фрай-пицца с ветчиной и грибами 3,0 кг ТМ Зареченские ТС Зареченские продукты. ВЕС ПОКОМ</v>
          </cell>
          <cell r="F411">
            <v>3</v>
          </cell>
        </row>
        <row r="412">
          <cell r="A412" t="str">
            <v>Фуэт с/в "Эликатессе" 160 гр.шт.  СПК</v>
          </cell>
          <cell r="D412">
            <v>253</v>
          </cell>
          <cell r="F412">
            <v>255</v>
          </cell>
        </row>
        <row r="413">
          <cell r="A413" t="str">
            <v>Хинкали Классические ТМ Зареченские ВЕС ПОКОМ</v>
          </cell>
          <cell r="D413">
            <v>5</v>
          </cell>
          <cell r="F413">
            <v>55</v>
          </cell>
        </row>
        <row r="414">
          <cell r="A414" t="str">
            <v>Хотстеры ТМ Горячая штучка ТС Хотстеры 0,25 кг зам  ПОКОМ</v>
          </cell>
          <cell r="D414">
            <v>2000</v>
          </cell>
          <cell r="F414">
            <v>5980</v>
          </cell>
        </row>
        <row r="415">
          <cell r="A415" t="str">
            <v>Хрустящие крылышки острые к пиву ТМ Горячая штучка 0,3кг зам  ПОКОМ</v>
          </cell>
          <cell r="F415">
            <v>461</v>
          </cell>
        </row>
        <row r="416">
          <cell r="A416" t="str">
            <v>Хрустящие крылышки ТМ Горячая штучка 0,3 кг зам  ПОКОМ</v>
          </cell>
          <cell r="F416">
            <v>529</v>
          </cell>
        </row>
        <row r="417">
          <cell r="A417" t="str">
            <v>Хрустящие крылышки ТМ Зареченские ТС Зареченские продукты. ВЕС ПОКОМ</v>
          </cell>
          <cell r="F417">
            <v>21.7</v>
          </cell>
        </row>
        <row r="418">
          <cell r="A418" t="str">
            <v>Чебупай нежная груша 0,2кг ТМ Горячая штучка  ПОКОМ</v>
          </cell>
          <cell r="F418">
            <v>4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186</v>
          </cell>
        </row>
        <row r="420">
          <cell r="A420" t="str">
            <v>Чебупай спелая вишня ТМ Горячая штучка 0,2 кг зам.  ПОКОМ</v>
          </cell>
          <cell r="D420">
            <v>3</v>
          </cell>
          <cell r="F420">
            <v>321</v>
          </cell>
        </row>
        <row r="421">
          <cell r="A421" t="str">
            <v>Чебупели Курочка гриль ТМ Горячая штучка, 0,3 кг зам  ПОКОМ</v>
          </cell>
          <cell r="F421">
            <v>238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2417</v>
          </cell>
          <cell r="F422">
            <v>6544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14</v>
          </cell>
          <cell r="F423">
            <v>3026</v>
          </cell>
        </row>
        <row r="424">
          <cell r="A424" t="str">
            <v>Чебуреки Мясные вес 2,7 кг ТМ Зареченские ВЕС ПОКОМ</v>
          </cell>
          <cell r="F424">
            <v>21.6</v>
          </cell>
        </row>
        <row r="425">
          <cell r="A425" t="str">
            <v>Чебуреки сочные ВЕС ТМ Зареченские  ПОКОМ</v>
          </cell>
          <cell r="F425">
            <v>505.01</v>
          </cell>
        </row>
        <row r="426">
          <cell r="A426" t="str">
            <v>Чоризо с/к "Эликатессе" 0,20 кг.шт.  СПК</v>
          </cell>
          <cell r="F426">
            <v>2</v>
          </cell>
        </row>
        <row r="427">
          <cell r="A427" t="str">
            <v>Шпикачки Русские (черева) (в ср.защ.атм.) "Высокий вкус"  СПК</v>
          </cell>
          <cell r="D427">
            <v>147</v>
          </cell>
          <cell r="F427">
            <v>147</v>
          </cell>
        </row>
        <row r="428">
          <cell r="A428" t="str">
            <v>Эликапреза с/в "Эликатессе" 0,10 кг.шт. нарезка (лоток с ср.защ.атм.)  СПК</v>
          </cell>
          <cell r="D428">
            <v>232</v>
          </cell>
          <cell r="F428">
            <v>233</v>
          </cell>
        </row>
        <row r="429">
          <cell r="A429" t="str">
            <v>Юбилейная с/к 0,10 кг.шт. нарезка (лоток с ср.защ.атм.)  СПК</v>
          </cell>
          <cell r="D429">
            <v>74</v>
          </cell>
          <cell r="F429">
            <v>74</v>
          </cell>
        </row>
        <row r="430">
          <cell r="A430" t="str">
            <v>Юбилейная с/к 0,235 кг.шт.  СПК</v>
          </cell>
          <cell r="D430">
            <v>1284</v>
          </cell>
          <cell r="F430">
            <v>1284</v>
          </cell>
        </row>
        <row r="431">
          <cell r="A431" t="str">
            <v>Итого</v>
          </cell>
          <cell r="D431">
            <v>159674.92600000001</v>
          </cell>
          <cell r="F431">
            <v>342823.4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01.08.2024 - 01.08.2024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87.747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177.934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322.79500000000002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29.812000000000001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117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967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-10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143</v>
          </cell>
        </row>
        <row r="21">
          <cell r="A21" t="str">
            <v xml:space="preserve"> 073  Колбаса Салями Баварушка зернистая, в/у 0.35 кг срез, ТМ Стародворье ПОКОМ</v>
          </cell>
          <cell r="D21">
            <v>-5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370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-17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188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253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92.963999999999999</v>
          </cell>
        </row>
        <row r="29">
          <cell r="A29" t="str">
            <v xml:space="preserve"> 201  Ветчина Нежная ТМ Особый рецепт, (2,5кг), ПОКОМ</v>
          </cell>
          <cell r="D29">
            <v>938.78499999999997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89.757000000000005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0.88500000000000001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145.65199999999999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-0.63200000000000001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75.852999999999994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59.283000000000001</v>
          </cell>
        </row>
        <row r="36">
          <cell r="A36" t="str">
            <v xml:space="preserve"> 240  Колбаса Салями охотничья, ВЕС. ПОКОМ</v>
          </cell>
          <cell r="D36">
            <v>9.609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119.83</v>
          </cell>
        </row>
        <row r="38">
          <cell r="A38" t="str">
            <v xml:space="preserve"> 247  Сардельки Нежные, ВЕС.  ПОКОМ</v>
          </cell>
          <cell r="D38">
            <v>53.496000000000002</v>
          </cell>
        </row>
        <row r="39">
          <cell r="A39" t="str">
            <v xml:space="preserve"> 248  Сардельки Сочные ТМ Особый рецепт,   ПОКОМ</v>
          </cell>
          <cell r="D39">
            <v>103.911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227.69499999999999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19.954999999999998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24.891999999999999</v>
          </cell>
        </row>
        <row r="43">
          <cell r="A43" t="str">
            <v xml:space="preserve"> 263  Шпикачки Стародворские, ВЕС.  ПОКОМ</v>
          </cell>
          <cell r="D43">
            <v>23.445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54.326999999999998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60.042000000000002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43.158000000000001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267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1032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712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2</v>
          </cell>
        </row>
        <row r="51">
          <cell r="A51" t="str">
            <v xml:space="preserve"> 283  Сосиски Сочинки, ВЕС, ТМ Стародворье ПОКОМ</v>
          </cell>
          <cell r="D51">
            <v>184.63300000000001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236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500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46.215000000000003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879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930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16.95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54.415999999999997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447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538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515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71.974000000000004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137.16399999999999</v>
          </cell>
        </row>
        <row r="64">
          <cell r="A64" t="str">
            <v xml:space="preserve"> 316  Колбаса Нежная ТМ Зареченские ВЕС  ПОКОМ</v>
          </cell>
          <cell r="D64">
            <v>28.538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6.8760000000000003</v>
          </cell>
        </row>
        <row r="66">
          <cell r="A66" t="str">
            <v xml:space="preserve"> 318  Сосиски Датские ТМ Зареченские, ВЕС  ПОКОМ</v>
          </cell>
          <cell r="D66">
            <v>407.1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982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2.2919999999999998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1237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405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195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133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135.09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82</v>
          </cell>
        </row>
        <row r="75">
          <cell r="A75" t="str">
            <v xml:space="preserve"> 335  Колбаса Сливушка ТМ Вязанка. ВЕС.  ПОКОМ </v>
          </cell>
          <cell r="D75">
            <v>64.262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781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685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112.88500000000001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116.566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174.596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124.59099999999999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27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25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65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52.627000000000002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116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240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318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168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319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192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43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1012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D94">
            <v>1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1674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20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165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8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276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-10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93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19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-13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65.334999999999994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4.056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140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102.739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73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D110">
            <v>73.900000000000006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27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52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28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116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69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116.224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793.98599999999999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D118">
            <v>1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1767.4849999999999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794.97799999999995</v>
          </cell>
        </row>
        <row r="121">
          <cell r="A121" t="str">
            <v xml:space="preserve"> 465  Колбаса Филейная оригинальная ВЕС ~0,8кг ТМ Особый рецепт в оболочке полиамид  ПОКОМ</v>
          </cell>
          <cell r="D121">
            <v>23.306000000000001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47</v>
          </cell>
        </row>
        <row r="123">
          <cell r="A123" t="str">
            <v xml:space="preserve"> 472  Колбаса Молочная ВЕС ТМ Зареченские  ПОКОМ</v>
          </cell>
          <cell r="D123">
            <v>6.89</v>
          </cell>
        </row>
        <row r="124">
          <cell r="A124" t="str">
            <v xml:space="preserve"> 473  Ветчина Рубленая ВЕС ТМ Зареченские  ПОКОМ</v>
          </cell>
          <cell r="D124">
            <v>1.3480000000000001</v>
          </cell>
        </row>
        <row r="125">
          <cell r="A125" t="str">
            <v xml:space="preserve"> 474  Колбаса Молочная 0,4кг ТМ Зареченские  ПОКОМ</v>
          </cell>
          <cell r="D125">
            <v>7</v>
          </cell>
        </row>
        <row r="126">
          <cell r="A126" t="str">
            <v xml:space="preserve"> 475  Колбаса Нежная 0,4кг ТМ Зареченские  ПОКОМ</v>
          </cell>
          <cell r="D126">
            <v>8</v>
          </cell>
        </row>
        <row r="127">
          <cell r="A127" t="str">
            <v xml:space="preserve"> 476  Колбаса Нежная со шпиком 0,4кг ТМ Зареченские  ПОКОМ</v>
          </cell>
          <cell r="D127">
            <v>6</v>
          </cell>
        </row>
        <row r="128">
          <cell r="A128" t="str">
            <v xml:space="preserve"> 477  Ветчина Рубленая 0,4кг ТМ Зареченские  ПОКОМ</v>
          </cell>
          <cell r="D128">
            <v>5</v>
          </cell>
        </row>
        <row r="129">
          <cell r="A129" t="str">
            <v xml:space="preserve"> 478  Сардельки Зареченские ВЕС ТМ Зареченские  ПОКОМ</v>
          </cell>
          <cell r="D129">
            <v>11.805999999999999</v>
          </cell>
        </row>
        <row r="130">
          <cell r="A130" t="str">
            <v xml:space="preserve"> 479  Шпикачки Зареченские ВЕС ТМ Зареченские  ПОКОМ</v>
          </cell>
          <cell r="D130">
            <v>15.8</v>
          </cell>
        </row>
        <row r="131">
          <cell r="A131" t="str">
            <v xml:space="preserve"> 481  Колбаса Филейная оригинальная ВЕС ~1,87кг ТМ Особый рецепт большой батон  ПОКОМ</v>
          </cell>
          <cell r="D131">
            <v>1.8240000000000001</v>
          </cell>
        </row>
        <row r="132">
          <cell r="A132" t="str">
            <v xml:space="preserve"> 486  Колбаски Бюргерсы с сыром 0,27кг ТМ Баварушка  ПОКОМ</v>
          </cell>
          <cell r="D132">
            <v>16</v>
          </cell>
        </row>
        <row r="133">
          <cell r="A133" t="str">
            <v>3215 ВЕТЧ.МЯСНАЯ Папа может п/о 0.4кг 8шт.    ОСТАНКИНО</v>
          </cell>
          <cell r="D133">
            <v>129</v>
          </cell>
        </row>
        <row r="134">
          <cell r="A134" t="str">
            <v>3812 СОЧНЫЕ сос п/о мгс 2*2  ОСТАНКИНО</v>
          </cell>
          <cell r="D134">
            <v>407.89400000000001</v>
          </cell>
        </row>
        <row r="135">
          <cell r="A135" t="str">
            <v>4063 МЯСНАЯ Папа может вар п/о_Л   ОСТАНКИНО</v>
          </cell>
          <cell r="D135">
            <v>321.95800000000003</v>
          </cell>
        </row>
        <row r="136">
          <cell r="A136" t="str">
            <v>4117 ЭКСТРА Папа может с/к в/у_Л   ОСТАНКИНО</v>
          </cell>
          <cell r="D136">
            <v>5.0119999999999996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37.701000000000001</v>
          </cell>
        </row>
        <row r="138">
          <cell r="A138" t="str">
            <v>4813 ФИЛЕЙНАЯ Папа может вар п/о_Л   ОСТАНКИНО</v>
          </cell>
          <cell r="D138">
            <v>72.977999999999994</v>
          </cell>
        </row>
        <row r="139">
          <cell r="A139" t="str">
            <v>4993 САЛЯМИ ИТАЛЬЯНСКАЯ с/к в/у 1/250*8_120c ОСТАНКИНО</v>
          </cell>
          <cell r="D139">
            <v>171</v>
          </cell>
        </row>
        <row r="140">
          <cell r="A140" t="str">
            <v>5341 СЕРВЕЛАТ ОХОТНИЧИЙ в/к в/у  ОСТАНКИНО</v>
          </cell>
          <cell r="D140">
            <v>56.802999999999997</v>
          </cell>
        </row>
        <row r="141">
          <cell r="A141" t="str">
            <v>5483 ЭКСТРА Папа может с/к в/у 1/250 8шт.   ОСТАНКИНО</v>
          </cell>
          <cell r="D141">
            <v>300</v>
          </cell>
        </row>
        <row r="142">
          <cell r="A142" t="str">
            <v>5544 Сервелат Финский в/к в/у_45с НОВАЯ ОСТАНКИНО</v>
          </cell>
          <cell r="D142">
            <v>124.041</v>
          </cell>
        </row>
        <row r="143">
          <cell r="A143" t="str">
            <v>5682 САЛЯМИ МЕЛКОЗЕРНЕНАЯ с/к в/у 1/120_60с   ОСТАНКИНО</v>
          </cell>
          <cell r="D143">
            <v>691</v>
          </cell>
        </row>
        <row r="144">
          <cell r="A144" t="str">
            <v>5698 СЫТНЫЕ Папа может сар б/о мгс 1*3_Маяк  ОСТАНКИНО</v>
          </cell>
          <cell r="D144">
            <v>53.351999999999997</v>
          </cell>
        </row>
        <row r="145">
          <cell r="A145" t="str">
            <v>5706 АРОМАТНАЯ Папа может с/к в/у 1/250 8шт.  ОСТАНКИНО</v>
          </cell>
          <cell r="D145">
            <v>354</v>
          </cell>
        </row>
        <row r="146">
          <cell r="A146" t="str">
            <v>5708 ПОСОЛЬСКАЯ Папа может с/к в/у ОСТАНКИНО</v>
          </cell>
          <cell r="D146">
            <v>6.4710000000000001</v>
          </cell>
        </row>
        <row r="147">
          <cell r="A147" t="str">
            <v>5820 СЛИВОЧНЫЕ Папа может сос п/о мгс 2*2_45с   ОСТАНКИНО</v>
          </cell>
          <cell r="D147">
            <v>26.686</v>
          </cell>
        </row>
        <row r="148">
          <cell r="A148" t="str">
            <v>5851 ЭКСТРА Папа может вар п/о   ОСТАНКИНО</v>
          </cell>
          <cell r="D148">
            <v>69.069999999999993</v>
          </cell>
        </row>
        <row r="149">
          <cell r="A149" t="str">
            <v>5931 ОХОТНИЧЬЯ Папа может с/к в/у 1/220 8шт.   ОСТАНКИНО</v>
          </cell>
          <cell r="D149">
            <v>275</v>
          </cell>
        </row>
        <row r="150">
          <cell r="A150" t="str">
            <v>5992 ВРЕМЯ ОКРОШКИ Папа может вар п/о 0.4кг   ОСТАНКИНО</v>
          </cell>
          <cell r="D150">
            <v>95</v>
          </cell>
        </row>
        <row r="151">
          <cell r="A151" t="str">
            <v>6113 СОЧНЫЕ сос п/о мгс 1*6_Ашан  ОСТАНКИНО</v>
          </cell>
          <cell r="D151">
            <v>225.56899999999999</v>
          </cell>
        </row>
        <row r="152">
          <cell r="A152" t="str">
            <v>6206 СВИНИНА ПО-ДОМАШНЕМУ к/в мл/к в/у 0.3кг  ОСТАНКИНО</v>
          </cell>
          <cell r="D152">
            <v>66</v>
          </cell>
        </row>
        <row r="153">
          <cell r="A153" t="str">
            <v>6228 МЯСНОЕ АССОРТИ к/з с/н мгс 1/90 10шт.  ОСТАНКИНО</v>
          </cell>
          <cell r="D153">
            <v>84</v>
          </cell>
        </row>
        <row r="154">
          <cell r="A154" t="str">
            <v>6247 ДОМАШНЯЯ Папа может вар п/о 0,4кг 8шт.  ОСТАНКИНО</v>
          </cell>
          <cell r="D154">
            <v>26</v>
          </cell>
        </row>
        <row r="155">
          <cell r="A155" t="str">
            <v>6268 ГОВЯЖЬЯ Папа может вар п/о 0,4кг 8 шт.  ОСТАНКИНО</v>
          </cell>
          <cell r="D155">
            <v>93</v>
          </cell>
        </row>
        <row r="156">
          <cell r="A156" t="str">
            <v>6303 МЯСНЫЕ Папа может сос п/о мгс 1.5*3  ОСТАНКИНО</v>
          </cell>
          <cell r="D156">
            <v>113.678</v>
          </cell>
        </row>
        <row r="157">
          <cell r="A157" t="str">
            <v>6325 ДОКТОРСКАЯ ПРЕМИУМ вар п/о 0.4кг 8шт.  ОСТАНКИНО</v>
          </cell>
          <cell r="D157">
            <v>230</v>
          </cell>
        </row>
        <row r="158">
          <cell r="A158" t="str">
            <v>6333 МЯСНАЯ Папа может вар п/о 0.4кг 8шт.  ОСТАНКИНО</v>
          </cell>
          <cell r="D158">
            <v>1200</v>
          </cell>
        </row>
        <row r="159">
          <cell r="A159" t="str">
            <v>6340 ДОМАШНИЙ РЕЦЕПТ Коровино 0.5кг 8шт.  ОСТАНКИНО</v>
          </cell>
          <cell r="D159">
            <v>254</v>
          </cell>
        </row>
        <row r="160">
          <cell r="A160" t="str">
            <v>6341 ДОМАШНИЙ РЕЦЕПТ СО ШПИКОМ Коровино 0.5кг  ОСТАНКИНО</v>
          </cell>
          <cell r="D160">
            <v>25</v>
          </cell>
        </row>
        <row r="161">
          <cell r="A161" t="str">
            <v>6353 ЭКСТРА Папа может вар п/о 0.4кг 8шт.  ОСТАНКИНО</v>
          </cell>
          <cell r="D161">
            <v>572</v>
          </cell>
        </row>
        <row r="162">
          <cell r="A162" t="str">
            <v>6392 ФИЛЕЙНАЯ Папа может вар п/о 0.4кг. ОСТАНКИНО</v>
          </cell>
          <cell r="D162">
            <v>932</v>
          </cell>
        </row>
        <row r="163">
          <cell r="A163" t="str">
            <v>6426 КЛАССИЧЕСКАЯ ПМ вар п/о 0.3кг 8шт.  ОСТАНКИНО</v>
          </cell>
          <cell r="D163">
            <v>150</v>
          </cell>
        </row>
        <row r="164">
          <cell r="A164" t="str">
            <v>6453 ЭКСТРА Папа может с/к с/н в/у 1/100 14шт.   ОСТАНКИНО</v>
          </cell>
          <cell r="D164">
            <v>670</v>
          </cell>
        </row>
        <row r="165">
          <cell r="A165" t="str">
            <v>6454 АРОМАТНАЯ с/к с/н в/у 1/100 14шт.  ОСТАНКИНО</v>
          </cell>
          <cell r="D165">
            <v>629</v>
          </cell>
        </row>
        <row r="166">
          <cell r="A166" t="str">
            <v>6470 ВЕТЧ.МРАМОРНАЯ в/у_45с  ОСТАНКИНО</v>
          </cell>
          <cell r="D166">
            <v>4.8250000000000002</v>
          </cell>
        </row>
        <row r="167">
          <cell r="A167" t="str">
            <v>6527 ШПИКАЧКИ СОЧНЫЕ ПМ сар б/о мгс 1*3 45с ОСТАНКИНО</v>
          </cell>
          <cell r="D167">
            <v>131.18299999999999</v>
          </cell>
        </row>
        <row r="168">
          <cell r="A168" t="str">
            <v>6528 ШПИКАЧКИ СОЧНЫЕ ПМ сар б/о мгс 0.4кг 45с  ОСТАНКИНО</v>
          </cell>
          <cell r="D168">
            <v>82</v>
          </cell>
        </row>
        <row r="169">
          <cell r="A169" t="str">
            <v>6586 МРАМОРНАЯ И БАЛЫКОВАЯ в/к с/н мгс 1/90 ОСТАНКИНО</v>
          </cell>
          <cell r="D169">
            <v>52</v>
          </cell>
        </row>
        <row r="170">
          <cell r="A170" t="str">
            <v>6602 БАВАРСКИЕ ПМ сос ц/о мгс 0,35кг 8шт.  ОСТАНКИНО</v>
          </cell>
          <cell r="D170">
            <v>92</v>
          </cell>
        </row>
        <row r="171">
          <cell r="A171" t="str">
            <v>6661 СОЧНЫЙ ГРИЛЬ ПМ сос п/о мгс 1.5*4_Маяк  ОСТАНКИНО</v>
          </cell>
          <cell r="D171">
            <v>7.7359999999999998</v>
          </cell>
        </row>
        <row r="172">
          <cell r="A172" t="str">
            <v>6666 БОЯНСКАЯ Папа может п/к в/у 0,28кг 8 шт. ОСТАНКИНО</v>
          </cell>
          <cell r="D172">
            <v>325</v>
          </cell>
        </row>
        <row r="173">
          <cell r="A173" t="str">
            <v>6683 СЕРВЕЛАТ ЗЕРНИСТЫЙ ПМ в/к в/у 0,35кг  ОСТАНКИНО</v>
          </cell>
          <cell r="D173">
            <v>697</v>
          </cell>
        </row>
        <row r="174">
          <cell r="A174" t="str">
            <v>6684 СЕРВЕЛАТ КАРЕЛЬСКИЙ ПМ в/к в/у 0.28кг  ОСТАНКИНО</v>
          </cell>
          <cell r="D174">
            <v>540</v>
          </cell>
        </row>
        <row r="175">
          <cell r="A175" t="str">
            <v>6689 СЕРВЕЛАТ ОХОТНИЧИЙ ПМ в/к в/у 0,35кг 8шт  ОСТАНКИНО</v>
          </cell>
          <cell r="D175">
            <v>920</v>
          </cell>
        </row>
        <row r="176">
          <cell r="A176" t="str">
            <v>6697 СЕРВЕЛАТ ФИНСКИЙ ПМ в/к в/у 0,35кг 8шт.  ОСТАНКИНО</v>
          </cell>
          <cell r="D176">
            <v>1092</v>
          </cell>
        </row>
        <row r="177">
          <cell r="A177" t="str">
            <v>6713 СОЧНЫЙ ГРИЛЬ ПМ сос п/о мгс 0.41кг 8шт.  ОСТАНКИНО</v>
          </cell>
          <cell r="D177">
            <v>363</v>
          </cell>
        </row>
        <row r="178">
          <cell r="A178" t="str">
            <v>6722 СОЧНЫЕ ПМ сос п/о мгс 0,41кг 10шт.  ОСТАНКИНО</v>
          </cell>
          <cell r="D178">
            <v>1005</v>
          </cell>
        </row>
        <row r="179">
          <cell r="A179" t="str">
            <v>6726 СЛИВОЧНЫЕ ПМ сос п/о мгс 0.41кг 10шт.  ОСТАНКИНО</v>
          </cell>
          <cell r="D179">
            <v>818</v>
          </cell>
        </row>
        <row r="180">
          <cell r="A180" t="str">
            <v>6761 МОЛОЧНЫЕ ГОСТ сос ц/о мгс 1*4  ОСТАНКИНО</v>
          </cell>
          <cell r="D180">
            <v>4.1310000000000002</v>
          </cell>
        </row>
        <row r="181">
          <cell r="A181" t="str">
            <v>6762 СЛИВОЧНЫЕ сос ц/о мгс 0.41кг 8шт.  ОСТАНКИНО</v>
          </cell>
          <cell r="D181">
            <v>35</v>
          </cell>
        </row>
        <row r="182">
          <cell r="A182" t="str">
            <v>6764 СЛИВОЧНЫЕ сос ц/о мгс 1*4  ОСТАНКИНО</v>
          </cell>
          <cell r="D182">
            <v>3.153</v>
          </cell>
        </row>
        <row r="183">
          <cell r="A183" t="str">
            <v>6765 РУБЛЕНЫЕ сос ц/о мгс 0.36кг 6шт.  ОСТАНКИНО</v>
          </cell>
          <cell r="D183">
            <v>279</v>
          </cell>
        </row>
        <row r="184">
          <cell r="A184" t="str">
            <v>6767 РУБЛЕНЫЕ сос ц/о мгс 1*4  ОСТАНКИНО</v>
          </cell>
          <cell r="D184">
            <v>12.901</v>
          </cell>
        </row>
        <row r="185">
          <cell r="A185" t="str">
            <v>6768 С СЫРОМ сос ц/о мгс 0.41кг 6шт.  ОСТАНКИНО</v>
          </cell>
          <cell r="D185">
            <v>37</v>
          </cell>
        </row>
        <row r="186">
          <cell r="A186" t="str">
            <v>6770 ИСПАНСКИЕ сос ц/о мгс 0.41кг 6шт.  ОСТАНКИНО</v>
          </cell>
          <cell r="D186">
            <v>26</v>
          </cell>
        </row>
        <row r="187">
          <cell r="A187" t="str">
            <v>6773 САЛЯМИ Папа может п/к в/у 0,28кг 8шт.  ОСТАНКИНО</v>
          </cell>
          <cell r="D187">
            <v>111</v>
          </cell>
        </row>
        <row r="188">
          <cell r="A188" t="str">
            <v>6777 МЯСНЫЕ С ГОВЯДИНОЙ ПМ сос п/о мгс 0.4кг  ОСТАНКИНО</v>
          </cell>
          <cell r="D188">
            <v>320</v>
          </cell>
        </row>
        <row r="189">
          <cell r="A189" t="str">
            <v>6785 ВЕНСКАЯ САЛЯМИ п/к в/у 0.33кг 8шт.  ОСТАНКИНО</v>
          </cell>
          <cell r="D189">
            <v>128</v>
          </cell>
        </row>
        <row r="190">
          <cell r="A190" t="str">
            <v>6786 ВЕНСКАЯ САЛЯМИ п/к в/у  ОСТАНКИНО</v>
          </cell>
          <cell r="D190">
            <v>1.323</v>
          </cell>
        </row>
        <row r="191">
          <cell r="A191" t="str">
            <v>6787 СЕРВЕЛАТ КРЕМЛЕВСКИЙ в/к в/у 0,33кг 8шт.  ОСТАНКИНО</v>
          </cell>
          <cell r="D191">
            <v>69</v>
          </cell>
        </row>
        <row r="192">
          <cell r="A192" t="str">
            <v>6788 СЕРВЕЛАТ КРЕМЛЕВСКИЙ в/к в/у  ОСТАНКИНО</v>
          </cell>
          <cell r="D192">
            <v>1.3320000000000001</v>
          </cell>
        </row>
        <row r="193">
          <cell r="A193" t="str">
            <v>6791 СЕРВЕЛАТ ПРЕМИУМ в/к в/у 0,33кг 8шт.  ОСТАНКИНО</v>
          </cell>
          <cell r="D193">
            <v>1</v>
          </cell>
        </row>
        <row r="194">
          <cell r="A194" t="str">
            <v>6793 БАЛЫКОВАЯ в/к в/у 0,33кг 8шт.  ОСТАНКИНО</v>
          </cell>
          <cell r="D194">
            <v>219</v>
          </cell>
        </row>
        <row r="195">
          <cell r="A195" t="str">
            <v>6795 ОСТАНКИНСКАЯ в/к в/у 0,33кг 8шт.  ОСТАНКИНО</v>
          </cell>
          <cell r="D195">
            <v>36</v>
          </cell>
        </row>
        <row r="196">
          <cell r="A196" t="str">
            <v>6807 СЕРВЕЛАТ ЕВРОПЕЙСКИЙ в/к в/у 0,33кг 8шт.  ОСТАНКИНО</v>
          </cell>
          <cell r="D196">
            <v>90</v>
          </cell>
        </row>
        <row r="197">
          <cell r="A197" t="str">
            <v>6829 МОЛОЧНЫЕ КЛАССИЧЕСКИЕ сос п/о мгс 2*4_С  ОСТАНКИНО</v>
          </cell>
          <cell r="D197">
            <v>134.613</v>
          </cell>
        </row>
        <row r="198">
          <cell r="A198" t="str">
            <v>6834 ПОСОЛЬСКАЯ ПМ с/к с/н в/у 1/100 10шт.  ОСТАНКИНО</v>
          </cell>
          <cell r="D198">
            <v>314</v>
          </cell>
        </row>
        <row r="199">
          <cell r="A199" t="str">
            <v>6837 ФИЛЕЙНЫЕ Папа Может сос ц/о мгс 0.4кг  ОСТАНКИНО</v>
          </cell>
          <cell r="D199">
            <v>171</v>
          </cell>
        </row>
        <row r="200">
          <cell r="A200" t="str">
            <v>6852 МОЛОЧНЫЕ ПРЕМИУМ ПМ сос п/о в/ у 1/350  ОСТАНКИНО</v>
          </cell>
          <cell r="D200">
            <v>595</v>
          </cell>
        </row>
        <row r="201">
          <cell r="A201" t="str">
            <v>6853 МОЛОЧНЫЕ ПРЕМИУМ ПМ сос п/о мгс 1*6  ОСТАНКИНО</v>
          </cell>
          <cell r="D201">
            <v>26.605</v>
          </cell>
        </row>
        <row r="202">
          <cell r="A202" t="str">
            <v>6854 МОЛОЧНЫЕ ПРЕМИУМ ПМ сос п/о мгс 0.6кг  ОСТАНКИНО</v>
          </cell>
          <cell r="D202">
            <v>195</v>
          </cell>
        </row>
        <row r="203">
          <cell r="A203" t="str">
            <v>6861 ДОМАШНИЙ РЕЦЕПТ Коровино вар п/о  ОСТАНКИНО</v>
          </cell>
          <cell r="D203">
            <v>80.896000000000001</v>
          </cell>
        </row>
        <row r="204">
          <cell r="A204" t="str">
            <v>6862 ДОМАШНИЙ РЕЦЕПТ СО ШПИК. Коровино вар п/о  ОСТАНКИНО</v>
          </cell>
          <cell r="D204">
            <v>37.277000000000001</v>
          </cell>
        </row>
        <row r="205">
          <cell r="A205" t="str">
            <v>6865 ВЕТЧ.НЕЖНАЯ Коровино п/о  ОСТАНКИНО</v>
          </cell>
          <cell r="D205">
            <v>34.494999999999997</v>
          </cell>
        </row>
        <row r="206">
          <cell r="A206" t="str">
            <v>6870 С ГОВЯДИНОЙ СН сос п/о мгс 1*6  ОСТАНКИНО</v>
          </cell>
          <cell r="D206">
            <v>33.692</v>
          </cell>
        </row>
        <row r="207">
          <cell r="A207" t="str">
            <v>6919 БЕКОН с/к с/н в/у 1/180 10шт.  ОСТАНКИНО</v>
          </cell>
          <cell r="D207">
            <v>193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28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81</v>
          </cell>
        </row>
        <row r="210">
          <cell r="A210" t="str">
            <v>БОНУС ДОМАШНИЙ РЕЦЕПТ Коровино 0.5кг 8шт. (6305)</v>
          </cell>
          <cell r="D210">
            <v>4</v>
          </cell>
        </row>
        <row r="211">
          <cell r="A211" t="str">
            <v>БОНУС ДОМАШНИЙ РЕЦЕПТ Коровино вар п/о (5324)</v>
          </cell>
          <cell r="D211">
            <v>3.9119999999999999</v>
          </cell>
        </row>
        <row r="212">
          <cell r="A212" t="str">
            <v>БОНУС СОЧНЫЕ сос п/о мгс 0.41кг_UZ (6087)  ОСТАНКИНО</v>
          </cell>
          <cell r="D212">
            <v>77</v>
          </cell>
        </row>
        <row r="213">
          <cell r="A213" t="str">
            <v>БОНУС СОЧНЫЕ сос п/о мгс 1*6_UZ (6088)  ОСТАНКИНО</v>
          </cell>
          <cell r="D213">
            <v>3.1960000000000002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364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0.71699999999999997</v>
          </cell>
        </row>
        <row r="216">
          <cell r="A216" t="str">
            <v>БОНУС_Колбаса вареная Филейская ТМ Вязанка. ВЕС  ПОКОМ</v>
          </cell>
          <cell r="D216">
            <v>71.888000000000005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112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27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94</v>
          </cell>
        </row>
        <row r="220">
          <cell r="A220" t="str">
            <v>Бутербродная вареная 0,47 кг шт.  СПК</v>
          </cell>
          <cell r="D220">
            <v>28</v>
          </cell>
        </row>
        <row r="221">
          <cell r="A221" t="str">
            <v>Вацлавская п/к (черева) 390 гр.шт. термоус.пак  СПК</v>
          </cell>
          <cell r="D221">
            <v>31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21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133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477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70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11</v>
          </cell>
        </row>
        <row r="228">
          <cell r="A228" t="str">
            <v>Гуцульская с/к "КолбасГрад" 160 гр.шт. термоус. пак  СПК</v>
          </cell>
          <cell r="D228">
            <v>11</v>
          </cell>
        </row>
        <row r="229">
          <cell r="A229" t="str">
            <v>Дельгаро с/в "Эликатессе" 140 гр.шт.  СПК</v>
          </cell>
          <cell r="D229">
            <v>4</v>
          </cell>
        </row>
        <row r="230">
          <cell r="A230" t="str">
            <v>Деревенская рубленая вареная 350 гр.шт. термоус. пак.  СПК</v>
          </cell>
          <cell r="D230">
            <v>5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40</v>
          </cell>
        </row>
        <row r="232">
          <cell r="A232" t="str">
            <v>Докторская вареная в/с  СПК</v>
          </cell>
          <cell r="D232">
            <v>6.0060000000000002</v>
          </cell>
        </row>
        <row r="233">
          <cell r="A233" t="str">
            <v>Докторская вареная в/с 0,47 кг шт.  СПК</v>
          </cell>
          <cell r="D233">
            <v>28</v>
          </cell>
        </row>
        <row r="234">
          <cell r="A234" t="str">
            <v>Докторская вареная термоус.пак. "Высокий вкус"  СПК</v>
          </cell>
          <cell r="D234">
            <v>6.3120000000000003</v>
          </cell>
        </row>
        <row r="235">
          <cell r="A235" t="str">
            <v>Жар-боллы с курочкой и сыром, ВЕС ТМ Зареченские  ПОКОМ</v>
          </cell>
          <cell r="D235">
            <v>15</v>
          </cell>
        </row>
        <row r="236">
          <cell r="A236" t="str">
            <v>Жар-ладушки с мясом ТМ Зареченские ВЕС ПОКОМ</v>
          </cell>
          <cell r="D236">
            <v>33.299999999999997</v>
          </cell>
        </row>
        <row r="237">
          <cell r="A237" t="str">
            <v>Жар-ладушки с яблоком и грушей ТМ Зареченские ВЕС ПОКОМ</v>
          </cell>
          <cell r="D237">
            <v>3.7</v>
          </cell>
        </row>
        <row r="238">
          <cell r="A238" t="str">
            <v>ЖАР-мени ВЕС ТМ Зареченские  ПОКОМ</v>
          </cell>
          <cell r="D238">
            <v>38</v>
          </cell>
        </row>
        <row r="239">
          <cell r="A239" t="str">
            <v>Классика с/к 235 гр.шт. "Высокий вкус"  СПК</v>
          </cell>
          <cell r="D239">
            <v>-3</v>
          </cell>
        </row>
        <row r="240">
          <cell r="A240" t="str">
            <v>Классическая вареная 400 гр.шт.  СПК</v>
          </cell>
          <cell r="D240">
            <v>1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210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209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79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205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175</v>
          </cell>
        </row>
        <row r="247">
          <cell r="A247" t="str">
            <v>Ла Фаворте с/в "Эликатессе" 140 гр.шт.  СПК</v>
          </cell>
          <cell r="D247">
            <v>12</v>
          </cell>
        </row>
        <row r="248">
          <cell r="A248" t="str">
            <v>Ливерная Печеночная "Просто выгодно" 0,3 кг.шт.  СПК</v>
          </cell>
          <cell r="D248">
            <v>24</v>
          </cell>
        </row>
        <row r="249">
          <cell r="A249" t="str">
            <v>Любительская вареная термоус.пак. "Высокий вкус"  СПК</v>
          </cell>
          <cell r="D249">
            <v>4.07</v>
          </cell>
        </row>
        <row r="250">
          <cell r="A250" t="str">
            <v>Мини-пицца с ветчиной и сыром 0,3кг ТМ Зареченские  ПОКОМ</v>
          </cell>
          <cell r="D250">
            <v>4</v>
          </cell>
        </row>
        <row r="251">
          <cell r="A251" t="str">
            <v>Мини-сосиски в тесте "Фрайпики" 3,7кг ВЕС, ТМ Зареченские  ПОКОМ</v>
          </cell>
          <cell r="D251">
            <v>62.9</v>
          </cell>
        </row>
        <row r="252">
          <cell r="A252" t="str">
            <v>Мини-сосиски в тесте 0,3кг ТМ Зареченские  ПОКОМ</v>
          </cell>
          <cell r="D252">
            <v>4</v>
          </cell>
        </row>
        <row r="253">
          <cell r="A253" t="str">
            <v>Мини-чебуречки с мясом  0,3кг ТМ Зареченские  ПОКОМ</v>
          </cell>
          <cell r="D253">
            <v>5</v>
          </cell>
        </row>
        <row r="254">
          <cell r="A254" t="str">
            <v>Мини-чебуречки с сыром и ветчиной 0,3кг ТМ Зареченские  ПОКОМ</v>
          </cell>
          <cell r="D254">
            <v>5</v>
          </cell>
        </row>
        <row r="255">
          <cell r="A255" t="str">
            <v>Мини-шарики с курочкой и сыром ТМ Зареченские ВЕС  ПОКОМ</v>
          </cell>
          <cell r="D255">
            <v>29</v>
          </cell>
        </row>
        <row r="256">
          <cell r="A256" t="str">
            <v>Мусульманская вареная "Просто выгодно"  СПК</v>
          </cell>
          <cell r="D256">
            <v>9.1219999999999999</v>
          </cell>
        </row>
        <row r="257">
          <cell r="A257" t="str">
            <v>Мусульманская п/к "Просто выгодно" термофор.пак.  СПК</v>
          </cell>
          <cell r="D257">
            <v>1.008</v>
          </cell>
        </row>
        <row r="258">
          <cell r="A258" t="str">
            <v>Наггетсы Foodgital 0,25кг ТМ Горячая штучка  ПОКОМ</v>
          </cell>
          <cell r="D258">
            <v>9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485</v>
          </cell>
        </row>
        <row r="260">
          <cell r="A260" t="str">
            <v>Наггетсы Курушки 0,25кг ТМ Стародворье  ПОКОМ</v>
          </cell>
          <cell r="D260">
            <v>15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406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346</v>
          </cell>
        </row>
        <row r="263">
          <cell r="A263" t="str">
            <v>Наггетсы с куриным филе и сыром ТМ Вязанка 0,25 кг ПОКОМ</v>
          </cell>
          <cell r="D263">
            <v>247</v>
          </cell>
        </row>
        <row r="264">
          <cell r="A264" t="str">
            <v>Наггетсы Хрустящие 0,3кг ТМ Зареченские  ПОКОМ</v>
          </cell>
          <cell r="D264">
            <v>4</v>
          </cell>
        </row>
        <row r="265">
          <cell r="A265" t="str">
            <v>Наггетсы Хрустящие ТМ Зареченские. ВЕС ПОКОМ</v>
          </cell>
          <cell r="D265">
            <v>168</v>
          </cell>
        </row>
        <row r="266">
          <cell r="A266" t="str">
            <v>Оригинальная с перцем с/к  СПК</v>
          </cell>
          <cell r="D266">
            <v>47.74</v>
          </cell>
        </row>
        <row r="267">
          <cell r="A267" t="str">
            <v>Особая вареная  СПК</v>
          </cell>
          <cell r="D267">
            <v>2.4159999999999999</v>
          </cell>
        </row>
        <row r="268">
          <cell r="A268" t="str">
            <v>Пельмени Grandmeni со сливочным маслом Горячая штучка 0,75 кг ПОКОМ</v>
          </cell>
          <cell r="D268">
            <v>22</v>
          </cell>
        </row>
        <row r="269">
          <cell r="A269" t="str">
            <v>Пельмени Бигбули #МЕГАВКУСИЩЕ с сочной грудинкой 0,43 кг  ПОКОМ</v>
          </cell>
          <cell r="D269">
            <v>32</v>
          </cell>
        </row>
        <row r="270">
          <cell r="A270" t="str">
            <v>Пельмени Бигбули #МЕГАВКУСИЩЕ с сочной грудинкой 0,9 кг  ПОКОМ</v>
          </cell>
          <cell r="D270">
            <v>56</v>
          </cell>
        </row>
        <row r="271">
          <cell r="A271" t="str">
            <v>Пельмени Бигбули с мясом, Горячая штучка 0,43кг  ПОКОМ</v>
          </cell>
          <cell r="D271">
            <v>67</v>
          </cell>
        </row>
        <row r="272">
          <cell r="A272" t="str">
            <v>Пельмени Бигбули с мясом, Горячая штучка 0,9кг  ПОКОМ</v>
          </cell>
          <cell r="D272">
            <v>156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D273">
            <v>88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D274">
            <v>76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D275">
            <v>2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495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401</v>
          </cell>
        </row>
        <row r="278">
          <cell r="A278" t="str">
            <v>Пельмени Бульмени с говядиной и свининой Наваристые 2,7кг Горячая штучка ВЕС  ПОКОМ</v>
          </cell>
          <cell r="D278">
            <v>25.8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270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517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489</v>
          </cell>
        </row>
        <row r="282">
          <cell r="A282" t="str">
            <v>Пельмени Домашние с говядиной и свининой 0,7кг, сфера ТМ Зареченские  ПОКОМ</v>
          </cell>
          <cell r="D282">
            <v>16</v>
          </cell>
        </row>
        <row r="283">
          <cell r="A283" t="str">
            <v>Пельмени Домашние со сливочным маслом 0,7кг, сфера ТМ Зареченские  ПОКОМ</v>
          </cell>
          <cell r="D283">
            <v>29</v>
          </cell>
        </row>
        <row r="284">
          <cell r="A284" t="str">
            <v>Пельмени Жемчужные сфера 1,0кг ТМ Зареченские  ПОКОМ</v>
          </cell>
          <cell r="D284">
            <v>6</v>
          </cell>
        </row>
        <row r="285">
          <cell r="A285" t="str">
            <v>Пельмени Медвежьи ушки с фермерскими сливками 0,7кг  ПОКОМ</v>
          </cell>
          <cell r="D285">
            <v>36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61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44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290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89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173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142</v>
          </cell>
        </row>
        <row r="292">
          <cell r="A292" t="str">
            <v>Пельмени Сочные сфера 0,8 кг ТМ Стародворье  ПОКОМ</v>
          </cell>
          <cell r="D292">
            <v>9</v>
          </cell>
        </row>
        <row r="293">
          <cell r="A293" t="str">
            <v>Пипперони с/к "Эликатессе" 0,10 кг.шт.  СПК</v>
          </cell>
          <cell r="D293">
            <v>5</v>
          </cell>
        </row>
        <row r="294">
          <cell r="A294" t="str">
            <v>Пирожки с мясом 0,3кг ТМ Зареченские  ПОКОМ</v>
          </cell>
          <cell r="D294">
            <v>22</v>
          </cell>
        </row>
        <row r="295">
          <cell r="A295" t="str">
            <v>Пирожки с яблоком и грушей 0,3кг ТМ Зареченские  ПОКОМ</v>
          </cell>
          <cell r="D295">
            <v>2</v>
          </cell>
        </row>
        <row r="296">
          <cell r="A296" t="str">
            <v>Покровская вареная 0,47 кг шт.  СПК</v>
          </cell>
          <cell r="D296">
            <v>13</v>
          </cell>
        </row>
        <row r="297">
          <cell r="A297" t="str">
            <v>Ричеза с/к 230 гр.шт.  СПК</v>
          </cell>
          <cell r="D297">
            <v>17</v>
          </cell>
        </row>
        <row r="298">
          <cell r="A298" t="str">
            <v>Сальчетти с/к 230 гр.шт.  СПК</v>
          </cell>
          <cell r="D298">
            <v>18</v>
          </cell>
        </row>
        <row r="299">
          <cell r="A299" t="str">
            <v>Салями Трюфель с/в "Эликатессе" 0,16 кг.шт.  СПК</v>
          </cell>
          <cell r="D299">
            <v>9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21.713000000000001</v>
          </cell>
        </row>
        <row r="301">
          <cell r="A301" t="str">
            <v>Сардельки "Необыкновенные" (в ср.защ.атм.)  СПК</v>
          </cell>
          <cell r="D301">
            <v>12.199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3.7250000000000001</v>
          </cell>
        </row>
        <row r="303">
          <cell r="A303" t="str">
            <v>Семейная с чесночком Экстра вареная  СПК</v>
          </cell>
          <cell r="D303">
            <v>4.7709999999999999</v>
          </cell>
        </row>
        <row r="304">
          <cell r="A304" t="str">
            <v>Семейная с чесночком Экстра вареная 0,5 кг.шт.  СПК</v>
          </cell>
          <cell r="D304">
            <v>4</v>
          </cell>
        </row>
        <row r="305">
          <cell r="A305" t="str">
            <v>Сервелат Европейский в/к, в/с 0,38 кг.шт.термофор.пак  СПК</v>
          </cell>
          <cell r="D305">
            <v>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11</v>
          </cell>
        </row>
        <row r="307">
          <cell r="A307" t="str">
            <v>Сервелат Фирменный в/к 0,10 кг.шт. нарезка (лоток с ср.защ.атм.)  СПК</v>
          </cell>
          <cell r="D307">
            <v>7</v>
          </cell>
        </row>
        <row r="308">
          <cell r="A308" t="str">
            <v>Сибирская особая с/к 0,10 кг.шт. нарезка (лоток с ср.защ.атм.)  СПК</v>
          </cell>
          <cell r="D308">
            <v>45</v>
          </cell>
        </row>
        <row r="309">
          <cell r="A309" t="str">
            <v>Сибирская особая с/к 0,235 кг шт.  СПК</v>
          </cell>
          <cell r="D309">
            <v>47</v>
          </cell>
        </row>
        <row r="310">
          <cell r="A310" t="str">
            <v>Славянская п/к 0,38 кг шт.термофор.пак.  СПК</v>
          </cell>
          <cell r="D310">
            <v>2</v>
          </cell>
        </row>
        <row r="311">
          <cell r="A311" t="str">
            <v>Смак-мени с картофелем и сочной грудинкой 1кг ТМ Зареченские ПОКОМ</v>
          </cell>
          <cell r="D311">
            <v>1</v>
          </cell>
        </row>
        <row r="312">
          <cell r="A312" t="str">
            <v>Смаколадьи с яблоком и грушей ТМ Зареченские,0,9 кг ПОКОМ</v>
          </cell>
          <cell r="D312">
            <v>1</v>
          </cell>
        </row>
        <row r="313">
          <cell r="A313" t="str">
            <v>Сосиски "БОЛЬШАЯ SOSиска" (в ср.защ.атм.) 1,0 кг  СПК</v>
          </cell>
          <cell r="D313">
            <v>10.29</v>
          </cell>
        </row>
        <row r="314">
          <cell r="A314" t="str">
            <v>Сосиски "БОЛЬШАЯ SOSиска" Бекон (лоток с ср.защ.атм.)  СПК</v>
          </cell>
          <cell r="D314">
            <v>11.87</v>
          </cell>
        </row>
        <row r="315">
          <cell r="A315" t="str">
            <v>Сосиски Мусульманские "Просто выгодно" (в ср.защ.атм.)  СПК</v>
          </cell>
          <cell r="D315">
            <v>2.5089999999999999</v>
          </cell>
        </row>
        <row r="316">
          <cell r="A316" t="str">
            <v>Сосиски Хот-дог ВЕС (лоток с ср.защ.атм.)   СПК</v>
          </cell>
          <cell r="D316">
            <v>5.8380000000000001</v>
          </cell>
        </row>
        <row r="317">
          <cell r="A317" t="str">
            <v>Сосисоны в темпуре ВЕС  ПОКОМ</v>
          </cell>
          <cell r="D317">
            <v>1.8</v>
          </cell>
        </row>
        <row r="318">
          <cell r="A318" t="str">
            <v>Сочный мегачебурек ТМ Зареченские ВЕС ПОКОМ</v>
          </cell>
          <cell r="D318">
            <v>96.32</v>
          </cell>
        </row>
        <row r="319">
          <cell r="A319" t="str">
            <v>Уши свиные копченые к пиву 0,15кг нар. д/ф шт.  СПК</v>
          </cell>
          <cell r="D319">
            <v>12</v>
          </cell>
        </row>
        <row r="320">
          <cell r="A320" t="str">
            <v>Фестивальная пора с/к 100 гр.шт.нар. (лоток с ср.защ.атм.)  СПК</v>
          </cell>
          <cell r="D320">
            <v>5</v>
          </cell>
        </row>
        <row r="321">
          <cell r="A321" t="str">
            <v>Фестивальная пора с/к 235 гр.шт.  СПК</v>
          </cell>
          <cell r="D321">
            <v>77</v>
          </cell>
        </row>
        <row r="322">
          <cell r="A322" t="str">
            <v>Фестивальная пора с/к термоус.пак  СПК</v>
          </cell>
          <cell r="D322">
            <v>3.706</v>
          </cell>
        </row>
        <row r="323">
          <cell r="A323" t="str">
            <v>Фуэт с/в "Эликатессе" 160 гр.шт.  СПК</v>
          </cell>
          <cell r="D323">
            <v>3</v>
          </cell>
        </row>
        <row r="324">
          <cell r="A324" t="str">
            <v>Хинкали Классические ТМ Зареченские ВЕС ПОКОМ</v>
          </cell>
          <cell r="D324">
            <v>25</v>
          </cell>
        </row>
        <row r="325">
          <cell r="A325" t="str">
            <v>Хотстеры ТМ Горячая штучка ТС Хотстеры 0,25 кг зам  ПОКОМ</v>
          </cell>
          <cell r="D325">
            <v>318</v>
          </cell>
        </row>
        <row r="326">
          <cell r="A326" t="str">
            <v>Хрустящие крылышки острые к пиву ТМ Горячая штучка 0,3кг зам  ПОКОМ</v>
          </cell>
          <cell r="D326">
            <v>73</v>
          </cell>
        </row>
        <row r="327">
          <cell r="A327" t="str">
            <v>Хрустящие крылышки ТМ Горячая штучка 0,3 кг зам  ПОКОМ</v>
          </cell>
          <cell r="D327">
            <v>96</v>
          </cell>
        </row>
        <row r="328">
          <cell r="A328" t="str">
            <v>Хрустящие крылышки ТМ Зареченские ТС Зареченские продукты. ВЕС ПОКОМ</v>
          </cell>
          <cell r="D328">
            <v>9</v>
          </cell>
        </row>
        <row r="329">
          <cell r="A329" t="str">
            <v>Чебупай нежная груша 0,2кг ТМ Горячая штучка  ПОКОМ</v>
          </cell>
          <cell r="D329">
            <v>4</v>
          </cell>
        </row>
        <row r="330">
          <cell r="A330" t="str">
            <v>Чебупай сочное яблоко ТМ Горячая штучка 0,2 кг зам.  ПОКОМ</v>
          </cell>
          <cell r="D330">
            <v>48</v>
          </cell>
        </row>
        <row r="331">
          <cell r="A331" t="str">
            <v>Чебупай спелая вишня ТМ Горячая штучка 0,2 кг зам.  ПОКОМ</v>
          </cell>
          <cell r="D331">
            <v>50</v>
          </cell>
        </row>
        <row r="332">
          <cell r="A332" t="str">
            <v>Чебупели Курочка гриль ТМ Горячая штучка, 0,3 кг зам  ПОКОМ</v>
          </cell>
          <cell r="D332">
            <v>38</v>
          </cell>
        </row>
        <row r="333">
          <cell r="A333" t="str">
            <v>Чебупицца курочка по-итальянски Горячая штучка 0,25 кг зам  ПОКОМ</v>
          </cell>
          <cell r="D333">
            <v>537</v>
          </cell>
        </row>
        <row r="334">
          <cell r="A334" t="str">
            <v>Чебупицца Пепперони ТМ Горячая штучка ТС Чебупицца 0.25кг зам  ПОКОМ</v>
          </cell>
          <cell r="D334">
            <v>543</v>
          </cell>
        </row>
        <row r="335">
          <cell r="A335" t="str">
            <v>Чебуреки Мясные вес 2,7 кг ТМ Зареченские ВЕС ПОКОМ</v>
          </cell>
          <cell r="D335">
            <v>2.7</v>
          </cell>
        </row>
        <row r="336">
          <cell r="A336" t="str">
            <v>Чебуреки сочные ВЕС ТМ Зареченские  ПОКОМ</v>
          </cell>
          <cell r="D336">
            <v>115</v>
          </cell>
        </row>
        <row r="337">
          <cell r="A337" t="str">
            <v>Шпикачки Русские (черева) (в ср.защ.атм.) "Высокий вкус"  СПК</v>
          </cell>
          <cell r="D337">
            <v>5.9550000000000001</v>
          </cell>
        </row>
        <row r="338">
          <cell r="A338" t="str">
            <v>Эликапреза с/в "Эликатессе" 0,10 кг.шт. нарезка (лоток с ср.защ.атм.)  СПК</v>
          </cell>
          <cell r="D338">
            <v>10</v>
          </cell>
        </row>
        <row r="339">
          <cell r="A339" t="str">
            <v>Юбилейная с/к 0,10 кг.шт. нарезка (лоток с ср.защ.атм.)  СПК</v>
          </cell>
          <cell r="D339">
            <v>18</v>
          </cell>
        </row>
        <row r="340">
          <cell r="A340" t="str">
            <v>Юбилейная с/к 0,235 кг.шт.  СПК</v>
          </cell>
          <cell r="D340">
            <v>117</v>
          </cell>
        </row>
        <row r="341">
          <cell r="A341" t="str">
            <v>Итого</v>
          </cell>
          <cell r="D341">
            <v>56976.504999999997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3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1.5" style="1" customWidth="1"/>
    <col min="2" max="2" width="3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8.83203125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77</v>
      </c>
      <c r="H4" s="10" t="s">
        <v>78</v>
      </c>
      <c r="I4" s="10" t="s">
        <v>79</v>
      </c>
      <c r="J4" s="10" t="s">
        <v>80</v>
      </c>
      <c r="K4" s="10" t="s">
        <v>81</v>
      </c>
      <c r="L4" s="10" t="s">
        <v>81</v>
      </c>
      <c r="M4" s="10" t="s">
        <v>81</v>
      </c>
      <c r="N4" s="11" t="s">
        <v>82</v>
      </c>
      <c r="O4" s="1" t="s">
        <v>83</v>
      </c>
      <c r="P4" s="12" t="s">
        <v>81</v>
      </c>
      <c r="Q4" s="1" t="s">
        <v>84</v>
      </c>
      <c r="R4" s="1" t="s">
        <v>85</v>
      </c>
      <c r="S4" s="11" t="s">
        <v>83</v>
      </c>
      <c r="T4" s="11" t="s">
        <v>83</v>
      </c>
      <c r="U4" s="11" t="s">
        <v>86</v>
      </c>
      <c r="V4" s="11" t="s">
        <v>87</v>
      </c>
      <c r="W4" s="13" t="s">
        <v>88</v>
      </c>
      <c r="X4" s="14" t="s">
        <v>89</v>
      </c>
      <c r="Y4" s="15" t="s">
        <v>90</v>
      </c>
      <c r="Z4" s="11" t="s">
        <v>91</v>
      </c>
      <c r="AA4" s="15" t="s">
        <v>92</v>
      </c>
      <c r="AB4" s="11" t="s">
        <v>93</v>
      </c>
      <c r="AC4" s="11" t="s">
        <v>94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95</v>
      </c>
      <c r="P5" s="5" t="s">
        <v>96</v>
      </c>
      <c r="S5" s="19" t="s">
        <v>97</v>
      </c>
      <c r="T5" s="19" t="s">
        <v>98</v>
      </c>
      <c r="U5" s="19" t="s">
        <v>99</v>
      </c>
    </row>
    <row r="6" spans="1:31" ht="11.1" customHeight="1" x14ac:dyDescent="0.2">
      <c r="A6" s="6"/>
      <c r="B6" s="6"/>
      <c r="C6" s="3"/>
      <c r="D6" s="3"/>
      <c r="E6" s="9">
        <f>SUM(E7:E93)</f>
        <v>55622.810000000005</v>
      </c>
      <c r="F6" s="9">
        <f>SUM(F7:F93)</f>
        <v>50647.923999999999</v>
      </c>
      <c r="I6" s="9">
        <f t="shared" ref="I6:P6" si="0">SUM(I7:I93)</f>
        <v>63574.254000000008</v>
      </c>
      <c r="J6" s="9">
        <f t="shared" si="0"/>
        <v>-7951.4440000000004</v>
      </c>
      <c r="K6" s="9">
        <f t="shared" si="0"/>
        <v>10520.4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8612.5620000000017</v>
      </c>
      <c r="P6" s="9">
        <f t="shared" si="0"/>
        <v>24538</v>
      </c>
      <c r="S6" s="9">
        <f>SUM(S7:S93)</f>
        <v>8630.3160000000025</v>
      </c>
      <c r="T6" s="9">
        <f>SUM(T7:T93)</f>
        <v>8953.1760000000013</v>
      </c>
      <c r="U6" s="9">
        <f>SUM(U7:U93)</f>
        <v>8952.52</v>
      </c>
      <c r="V6" s="9">
        <f>SUM(V7:V93)</f>
        <v>12560</v>
      </c>
      <c r="W6" s="9"/>
      <c r="X6" s="9"/>
      <c r="Y6" s="9">
        <f>SUM(Y7:Y93)</f>
        <v>24538</v>
      </c>
      <c r="AA6" s="9">
        <f>SUM(AA7:AA93)</f>
        <v>2832.9602191477184</v>
      </c>
      <c r="AC6" s="9">
        <f>SUM(AC7:AC93)</f>
        <v>12768.15</v>
      </c>
    </row>
    <row r="7" spans="1:31" s="1" customFormat="1" ht="21.95" customHeight="1" outlineLevel="1" x14ac:dyDescent="0.2">
      <c r="A7" s="7" t="s">
        <v>40</v>
      </c>
      <c r="B7" s="7" t="s">
        <v>8</v>
      </c>
      <c r="C7" s="8">
        <v>-728.00199999999995</v>
      </c>
      <c r="D7" s="8">
        <v>785.00199999999995</v>
      </c>
      <c r="E7" s="21">
        <v>135.30000000000001</v>
      </c>
      <c r="F7" s="22">
        <v>-86.4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144.001</v>
      </c>
      <c r="J7" s="16">
        <f>E7-I7</f>
        <v>-8.7009999999999934</v>
      </c>
      <c r="K7" s="16">
        <f>VLOOKUP(A:A,[1]TDSheet!$A:$P,16,0)</f>
        <v>0</v>
      </c>
      <c r="L7" s="16"/>
      <c r="M7" s="16"/>
      <c r="N7" s="16"/>
      <c r="O7" s="16">
        <f>(E7-V7)/5</f>
        <v>27.060000000000002</v>
      </c>
      <c r="P7" s="17"/>
      <c r="Q7" s="18">
        <f>(F7+K7+P7)/O7</f>
        <v>-3.1929046563192904</v>
      </c>
      <c r="R7" s="16">
        <f>F7/O7</f>
        <v>-3.1929046563192904</v>
      </c>
      <c r="S7" s="16">
        <f>VLOOKUP(A:A,[1]TDSheet!$A:$S,19,0)</f>
        <v>54.879999999999995</v>
      </c>
      <c r="T7" s="16">
        <f>VLOOKUP(A:A,[1]TDSheet!$A:$T,20,0)</f>
        <v>35.04</v>
      </c>
      <c r="U7" s="16">
        <f>VLOOKUP(A:A,[3]TDSheet!$A:$D,4,0)</f>
        <v>27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P7+0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-2319</v>
      </c>
      <c r="D8" s="8">
        <v>2474</v>
      </c>
      <c r="E8" s="21">
        <v>394</v>
      </c>
      <c r="F8" s="22">
        <v>-262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420</v>
      </c>
      <c r="J8" s="16">
        <f t="shared" ref="J8:J62" si="1">E8-I8</f>
        <v>-26</v>
      </c>
      <c r="K8" s="16">
        <f>VLOOKUP(A:A,[1]TDSheet!$A:$P,16,0)</f>
        <v>0</v>
      </c>
      <c r="L8" s="16"/>
      <c r="M8" s="16"/>
      <c r="N8" s="16"/>
      <c r="O8" s="16">
        <f t="shared" ref="O8:O71" si="2">(E8-V8)/5</f>
        <v>78.8</v>
      </c>
      <c r="P8" s="17"/>
      <c r="Q8" s="18">
        <f t="shared" ref="Q8:Q71" si="3">(F8+K8+P8)/O8</f>
        <v>-3.3248730964467006</v>
      </c>
      <c r="R8" s="16">
        <f t="shared" ref="R8:R71" si="4">F8/O8</f>
        <v>-3.3248730964467006</v>
      </c>
      <c r="S8" s="16">
        <f>VLOOKUP(A:A,[1]TDSheet!$A:$S,19,0)</f>
        <v>111.2</v>
      </c>
      <c r="T8" s="16">
        <f>VLOOKUP(A:A,[1]TDSheet!$A:$T,20,0)</f>
        <v>96.8</v>
      </c>
      <c r="U8" s="16">
        <f>VLOOKUP(A:A,[3]TDSheet!$A:$D,4,0)</f>
        <v>94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71" si="5">P8+0</f>
        <v>0</v>
      </c>
      <c r="Z8" s="16">
        <f>VLOOKUP(A:A,[1]TDSheet!$A:$Z,26,0)</f>
        <v>0</v>
      </c>
      <c r="AA8" s="16">
        <v>0</v>
      </c>
      <c r="AB8" s="20">
        <f>VLOOKUP(A:A,[1]TDSheet!$A:$AB,28,0)</f>
        <v>0</v>
      </c>
      <c r="AC8" s="16">
        <f t="shared" ref="AC8:AC71" si="6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544</v>
      </c>
      <c r="D9" s="8">
        <v>716</v>
      </c>
      <c r="E9" s="8">
        <v>456</v>
      </c>
      <c r="F9" s="8">
        <v>781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484</v>
      </c>
      <c r="J9" s="16">
        <f t="shared" si="1"/>
        <v>-28</v>
      </c>
      <c r="K9" s="16">
        <f>VLOOKUP(A:A,[1]TDSheet!$A:$P,16,0)</f>
        <v>0</v>
      </c>
      <c r="L9" s="16"/>
      <c r="M9" s="16"/>
      <c r="N9" s="16"/>
      <c r="O9" s="16">
        <f t="shared" si="2"/>
        <v>91.2</v>
      </c>
      <c r="P9" s="17">
        <v>170</v>
      </c>
      <c r="Q9" s="18">
        <f t="shared" si="3"/>
        <v>10.427631578947368</v>
      </c>
      <c r="R9" s="16">
        <f t="shared" si="4"/>
        <v>8.5635964912280702</v>
      </c>
      <c r="S9" s="16">
        <f>VLOOKUP(A:A,[1]TDSheet!$A:$S,19,0)</f>
        <v>101.4</v>
      </c>
      <c r="T9" s="16">
        <f>VLOOKUP(A:A,[1]TDSheet!$A:$T,20,0)</f>
        <v>119.8</v>
      </c>
      <c r="U9" s="16">
        <f>VLOOKUP(A:A,[3]TDSheet!$A:$D,4,0)</f>
        <v>133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5"/>
        <v>170</v>
      </c>
      <c r="Z9" s="16">
        <f>VLOOKUP(A:A,[1]TDSheet!$A:$Z,26,0)</f>
        <v>0</v>
      </c>
      <c r="AA9" s="16">
        <f>Y9/12</f>
        <v>14.166666666666666</v>
      </c>
      <c r="AB9" s="20">
        <f>VLOOKUP(A:A,[1]TDSheet!$A:$AB,28,0)</f>
        <v>0.3</v>
      </c>
      <c r="AC9" s="16">
        <f t="shared" si="6"/>
        <v>51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1879</v>
      </c>
      <c r="D10" s="8">
        <v>7213</v>
      </c>
      <c r="E10" s="8">
        <v>2746</v>
      </c>
      <c r="F10" s="8">
        <v>1897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3663</v>
      </c>
      <c r="J10" s="16">
        <f t="shared" si="1"/>
        <v>-917</v>
      </c>
      <c r="K10" s="16">
        <f>VLOOKUP(A:A,[1]TDSheet!$A:$P,16,0)</f>
        <v>730</v>
      </c>
      <c r="L10" s="16"/>
      <c r="M10" s="16"/>
      <c r="N10" s="16"/>
      <c r="O10" s="16">
        <f t="shared" si="2"/>
        <v>357.2</v>
      </c>
      <c r="P10" s="17">
        <v>840</v>
      </c>
      <c r="Q10" s="18">
        <f t="shared" si="3"/>
        <v>9.7060470324748049</v>
      </c>
      <c r="R10" s="16">
        <f t="shared" si="4"/>
        <v>5.3107502799552071</v>
      </c>
      <c r="S10" s="16">
        <f>VLOOKUP(A:A,[1]TDSheet!$A:$S,19,0)</f>
        <v>345</v>
      </c>
      <c r="T10" s="16">
        <f>VLOOKUP(A:A,[1]TDSheet!$A:$T,20,0)</f>
        <v>366.6</v>
      </c>
      <c r="U10" s="16">
        <f>VLOOKUP(A:A,[3]TDSheet!$A:$D,4,0)</f>
        <v>346</v>
      </c>
      <c r="V10" s="16">
        <f>VLOOKUP(A:A,[1]TDSheet!$A:$V,22,0)</f>
        <v>960</v>
      </c>
      <c r="W10" s="16">
        <f>VLOOKUP(A:A,[1]TDSheet!$A:$W,23,0)</f>
        <v>70</v>
      </c>
      <c r="X10" s="16">
        <f>VLOOKUP(A:A,[1]TDSheet!$A:$X,24,0)</f>
        <v>14</v>
      </c>
      <c r="Y10" s="16">
        <f t="shared" si="5"/>
        <v>840</v>
      </c>
      <c r="Z10" s="16" t="str">
        <f>VLOOKUP(A:A,[1]TDSheet!$A:$Z,26,0)</f>
        <v>апр яб</v>
      </c>
      <c r="AA10" s="16">
        <f>Y10/12</f>
        <v>70</v>
      </c>
      <c r="AB10" s="20">
        <f>VLOOKUP(A:A,[1]TDSheet!$A:$AB,28,0)</f>
        <v>0.3</v>
      </c>
      <c r="AC10" s="16">
        <f t="shared" si="6"/>
        <v>252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2067</v>
      </c>
      <c r="D11" s="8">
        <v>5209</v>
      </c>
      <c r="E11" s="8">
        <v>3285</v>
      </c>
      <c r="F11" s="8">
        <v>2241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5034</v>
      </c>
      <c r="J11" s="16">
        <f t="shared" si="1"/>
        <v>-1749</v>
      </c>
      <c r="K11" s="16">
        <f>VLOOKUP(A:A,[1]TDSheet!$A:$P,16,0)</f>
        <v>120</v>
      </c>
      <c r="L11" s="16"/>
      <c r="M11" s="16"/>
      <c r="N11" s="16"/>
      <c r="O11" s="16">
        <f t="shared" si="2"/>
        <v>321</v>
      </c>
      <c r="P11" s="17">
        <v>670</v>
      </c>
      <c r="Q11" s="18">
        <f t="shared" si="3"/>
        <v>9.4423676012461062</v>
      </c>
      <c r="R11" s="16">
        <f t="shared" si="4"/>
        <v>6.981308411214953</v>
      </c>
      <c r="S11" s="16">
        <f>VLOOKUP(A:A,[1]TDSheet!$A:$S,19,0)</f>
        <v>344.8</v>
      </c>
      <c r="T11" s="16">
        <f>VLOOKUP(A:A,[1]TDSheet!$A:$T,20,0)</f>
        <v>350.6</v>
      </c>
      <c r="U11" s="16">
        <f>VLOOKUP(A:A,[3]TDSheet!$A:$D,4,0)</f>
        <v>477</v>
      </c>
      <c r="V11" s="16">
        <f>VLOOKUP(A:A,[1]TDSheet!$A:$V,22,0)</f>
        <v>1680</v>
      </c>
      <c r="W11" s="16">
        <f>VLOOKUP(A:A,[1]TDSheet!$A:$W,23,0)</f>
        <v>70</v>
      </c>
      <c r="X11" s="16">
        <f>VLOOKUP(A:A,[1]TDSheet!$A:$X,24,0)</f>
        <v>14</v>
      </c>
      <c r="Y11" s="16">
        <f t="shared" si="5"/>
        <v>670</v>
      </c>
      <c r="Z11" s="16">
        <f>VLOOKUP(A:A,[1]TDSheet!$A:$Z,26,0)</f>
        <v>0</v>
      </c>
      <c r="AA11" s="16">
        <f>Y11/12</f>
        <v>55.833333333333336</v>
      </c>
      <c r="AB11" s="20">
        <f>VLOOKUP(A:A,[1]TDSheet!$A:$AB,28,0)</f>
        <v>0.3</v>
      </c>
      <c r="AC11" s="16">
        <f t="shared" si="6"/>
        <v>201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370</v>
      </c>
      <c r="D12" s="8">
        <v>362</v>
      </c>
      <c r="E12" s="8">
        <v>410</v>
      </c>
      <c r="F12" s="8">
        <v>321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357</v>
      </c>
      <c r="J12" s="16">
        <f t="shared" si="1"/>
        <v>53</v>
      </c>
      <c r="K12" s="16">
        <f>VLOOKUP(A:A,[1]TDSheet!$A:$P,16,0)</f>
        <v>325.39999999999998</v>
      </c>
      <c r="L12" s="16"/>
      <c r="M12" s="16"/>
      <c r="N12" s="16"/>
      <c r="O12" s="16">
        <f t="shared" si="2"/>
        <v>82</v>
      </c>
      <c r="P12" s="17">
        <v>330</v>
      </c>
      <c r="Q12" s="18">
        <f t="shared" si="3"/>
        <v>11.907317073170731</v>
      </c>
      <c r="R12" s="16">
        <f t="shared" si="4"/>
        <v>3.9146341463414633</v>
      </c>
      <c r="S12" s="16">
        <f>VLOOKUP(A:A,[1]TDSheet!$A:$S,19,0)</f>
        <v>46.8</v>
      </c>
      <c r="T12" s="16">
        <f>VLOOKUP(A:A,[1]TDSheet!$A:$T,20,0)</f>
        <v>82.8</v>
      </c>
      <c r="U12" s="16">
        <f>VLOOKUP(A:A,[3]TDSheet!$A:$D,4,0)</f>
        <v>70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5"/>
        <v>330</v>
      </c>
      <c r="Z12" s="16">
        <f>VLOOKUP(A:A,[1]TDSheet!$A:$Z,26,0)</f>
        <v>0</v>
      </c>
      <c r="AA12" s="16">
        <f>Y12/24</f>
        <v>13.75</v>
      </c>
      <c r="AB12" s="20">
        <f>VLOOKUP(A:A,[1]TDSheet!$A:$AB,28,0)</f>
        <v>0.09</v>
      </c>
      <c r="AC12" s="16">
        <f t="shared" si="6"/>
        <v>29.7</v>
      </c>
      <c r="AD12" s="16"/>
      <c r="AE12" s="16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132.899</v>
      </c>
      <c r="D13" s="8">
        <v>14</v>
      </c>
      <c r="E13" s="21">
        <v>166</v>
      </c>
      <c r="F13" s="21">
        <v>269</v>
      </c>
      <c r="G13" s="1" t="str">
        <f>VLOOKUP(A:A,[1]TDSheet!$A:$G,7,0)</f>
        <v>рот</v>
      </c>
      <c r="H13" s="1" t="e">
        <f>VLOOKUP(A:A,[1]TDSheet!$A:$H,8,0)</f>
        <v>#N/A</v>
      </c>
      <c r="I13" s="16">
        <f>VLOOKUP(A:A,[2]TDSheet!$A:$F,6,0)</f>
        <v>160.00200000000001</v>
      </c>
      <c r="J13" s="16">
        <f t="shared" si="1"/>
        <v>5.9979999999999905</v>
      </c>
      <c r="K13" s="16">
        <f>VLOOKUP(A:A,[1]TDSheet!$A:$P,16,0)</f>
        <v>0</v>
      </c>
      <c r="L13" s="16"/>
      <c r="M13" s="16"/>
      <c r="N13" s="16"/>
      <c r="O13" s="16">
        <f t="shared" si="2"/>
        <v>33.200000000000003</v>
      </c>
      <c r="P13" s="17">
        <v>85</v>
      </c>
      <c r="Q13" s="18">
        <f t="shared" si="3"/>
        <v>10.662650602409638</v>
      </c>
      <c r="R13" s="16">
        <f t="shared" si="4"/>
        <v>8.1024096385542155</v>
      </c>
      <c r="S13" s="16">
        <f>VLOOKUP(A:A,[1]TDSheet!$A:$S,19,0)</f>
        <v>30.6</v>
      </c>
      <c r="T13" s="16">
        <f>VLOOKUP(A:A,[1]TDSheet!$A:$T,20,0)</f>
        <v>42.6</v>
      </c>
      <c r="U13" s="16">
        <f>VLOOKUP(A:A,[3]TDSheet!$A:$D,4,0)</f>
        <v>15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5"/>
        <v>85</v>
      </c>
      <c r="Z13" s="16" t="e">
        <f>VLOOKUP(A:A,[1]TDSheet!$A:$Z,26,0)</f>
        <v>#N/A</v>
      </c>
      <c r="AA13" s="16">
        <f>Y13/3</f>
        <v>28.333333333333332</v>
      </c>
      <c r="AB13" s="20">
        <f>VLOOKUP(A:A,[1]TDSheet!$A:$AB,28,0)</f>
        <v>1</v>
      </c>
      <c r="AC13" s="16">
        <f t="shared" si="6"/>
        <v>85</v>
      </c>
      <c r="AD13" s="16"/>
      <c r="AE13" s="16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362.45600000000002</v>
      </c>
      <c r="D14" s="8">
        <v>105.9</v>
      </c>
      <c r="E14" s="8">
        <v>162.4</v>
      </c>
      <c r="F14" s="8">
        <v>211.15600000000001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173.40299999999999</v>
      </c>
      <c r="J14" s="16">
        <f t="shared" si="1"/>
        <v>-11.002999999999986</v>
      </c>
      <c r="K14" s="16">
        <f>VLOOKUP(A:A,[1]TDSheet!$A:$P,16,0)</f>
        <v>50</v>
      </c>
      <c r="L14" s="16"/>
      <c r="M14" s="16"/>
      <c r="N14" s="16"/>
      <c r="O14" s="16">
        <f t="shared" si="2"/>
        <v>32.480000000000004</v>
      </c>
      <c r="P14" s="17">
        <v>50</v>
      </c>
      <c r="Q14" s="18">
        <f t="shared" si="3"/>
        <v>9.5799261083743836</v>
      </c>
      <c r="R14" s="16">
        <f t="shared" si="4"/>
        <v>6.5011083743842359</v>
      </c>
      <c r="S14" s="16">
        <f>VLOOKUP(A:A,[1]TDSheet!$A:$S,19,0)</f>
        <v>47.38</v>
      </c>
      <c r="T14" s="16">
        <f>VLOOKUP(A:A,[1]TDSheet!$A:$T,20,0)</f>
        <v>37</v>
      </c>
      <c r="U14" s="16">
        <f>VLOOKUP(A:A,[3]TDSheet!$A:$D,4,0)</f>
        <v>33.299999999999997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5"/>
        <v>50</v>
      </c>
      <c r="Z14" s="16" t="e">
        <f>VLOOKUP(A:A,[1]TDSheet!$A:$Z,26,0)</f>
        <v>#N/A</v>
      </c>
      <c r="AA14" s="16">
        <f>Y14/3.7</f>
        <v>13.513513513513512</v>
      </c>
      <c r="AB14" s="20">
        <f>VLOOKUP(A:A,[1]TDSheet!$A:$AB,28,0)</f>
        <v>1</v>
      </c>
      <c r="AC14" s="16">
        <f t="shared" si="6"/>
        <v>50</v>
      </c>
      <c r="AD14" s="16"/>
      <c r="AE14" s="16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85.9</v>
      </c>
      <c r="D15" s="8">
        <v>7.4</v>
      </c>
      <c r="E15" s="8">
        <v>22.2</v>
      </c>
      <c r="F15" s="8">
        <v>71.099999999999994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22.2</v>
      </c>
      <c r="J15" s="16">
        <f t="shared" si="1"/>
        <v>0</v>
      </c>
      <c r="K15" s="16">
        <f>VLOOKUP(A:A,[1]TDSheet!$A:$P,16,0)</f>
        <v>0</v>
      </c>
      <c r="L15" s="16"/>
      <c r="M15" s="16"/>
      <c r="N15" s="16"/>
      <c r="O15" s="16">
        <f t="shared" si="2"/>
        <v>4.4399999999999995</v>
      </c>
      <c r="P15" s="17"/>
      <c r="Q15" s="18">
        <f t="shared" si="3"/>
        <v>16.013513513513512</v>
      </c>
      <c r="R15" s="16">
        <f t="shared" si="4"/>
        <v>16.013513513513512</v>
      </c>
      <c r="S15" s="16">
        <f>VLOOKUP(A:A,[1]TDSheet!$A:$S,19,0)</f>
        <v>10.36</v>
      </c>
      <c r="T15" s="16">
        <f>VLOOKUP(A:A,[1]TDSheet!$A:$T,20,0)</f>
        <v>8.879999999999999</v>
      </c>
      <c r="U15" s="16">
        <f>VLOOKUP(A:A,[3]TDSheet!$A:$D,4,0)</f>
        <v>3.7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5"/>
        <v>0</v>
      </c>
      <c r="Z15" s="16" t="str">
        <f>VLOOKUP(A:A,[1]TDSheet!$A:$Z,26,0)</f>
        <v>увел</v>
      </c>
      <c r="AA15" s="16">
        <f>Y15/3.5</f>
        <v>0</v>
      </c>
      <c r="AB15" s="20">
        <f>VLOOKUP(A:A,[1]TDSheet!$A:$AB,28,0)</f>
        <v>1</v>
      </c>
      <c r="AC15" s="16">
        <f t="shared" si="6"/>
        <v>0</v>
      </c>
      <c r="AD15" s="16"/>
      <c r="AE15" s="16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178.5</v>
      </c>
      <c r="D16" s="8">
        <v>201</v>
      </c>
      <c r="E16" s="8">
        <v>123.5</v>
      </c>
      <c r="F16" s="8">
        <v>256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125.20099999999999</v>
      </c>
      <c r="J16" s="16">
        <f t="shared" si="1"/>
        <v>-1.7009999999999934</v>
      </c>
      <c r="K16" s="16">
        <f>VLOOKUP(A:A,[1]TDSheet!$A:$P,16,0)</f>
        <v>0</v>
      </c>
      <c r="L16" s="16"/>
      <c r="M16" s="16"/>
      <c r="N16" s="16"/>
      <c r="O16" s="16">
        <f t="shared" si="2"/>
        <v>24.7</v>
      </c>
      <c r="P16" s="17"/>
      <c r="Q16" s="18">
        <f t="shared" si="3"/>
        <v>10.364372469635628</v>
      </c>
      <c r="R16" s="16">
        <f t="shared" si="4"/>
        <v>10.364372469635628</v>
      </c>
      <c r="S16" s="16">
        <f>VLOOKUP(A:A,[1]TDSheet!$A:$S,19,0)</f>
        <v>34</v>
      </c>
      <c r="T16" s="16">
        <f>VLOOKUP(A:A,[1]TDSheet!$A:$T,20,0)</f>
        <v>33.700000000000003</v>
      </c>
      <c r="U16" s="16">
        <f>VLOOKUP(A:A,[3]TDSheet!$A:$D,4,0)</f>
        <v>38</v>
      </c>
      <c r="V16" s="16">
        <f>VLOOKUP(A:A,[1]TDSheet!$A:$V,22,0)</f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5"/>
        <v>0</v>
      </c>
      <c r="Z16" s="16" t="e">
        <f>VLOOKUP(A:A,[1]TDSheet!$A:$Z,26,0)</f>
        <v>#N/A</v>
      </c>
      <c r="AA16" s="16">
        <f>Y16/5.5</f>
        <v>0</v>
      </c>
      <c r="AB16" s="20">
        <f>VLOOKUP(A:A,[1]TDSheet!$A:$AB,28,0)</f>
        <v>1</v>
      </c>
      <c r="AC16" s="16">
        <f t="shared" si="6"/>
        <v>0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533</v>
      </c>
      <c r="D17" s="8">
        <v>773</v>
      </c>
      <c r="E17" s="8">
        <v>596</v>
      </c>
      <c r="F17" s="8">
        <v>672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631</v>
      </c>
      <c r="J17" s="16">
        <f t="shared" si="1"/>
        <v>-35</v>
      </c>
      <c r="K17" s="16">
        <f>VLOOKUP(A:A,[1]TDSheet!$A:$P,16,0)</f>
        <v>0</v>
      </c>
      <c r="L17" s="16"/>
      <c r="M17" s="16"/>
      <c r="N17" s="16"/>
      <c r="O17" s="16">
        <f t="shared" si="2"/>
        <v>119.2</v>
      </c>
      <c r="P17" s="17">
        <v>500</v>
      </c>
      <c r="Q17" s="18">
        <f t="shared" si="3"/>
        <v>9.8322147651006713</v>
      </c>
      <c r="R17" s="16">
        <f t="shared" si="4"/>
        <v>5.6375838926174495</v>
      </c>
      <c r="S17" s="16">
        <f>VLOOKUP(A:A,[1]TDSheet!$A:$S,19,0)</f>
        <v>113.4</v>
      </c>
      <c r="T17" s="16">
        <f>VLOOKUP(A:A,[1]TDSheet!$A:$T,20,0)</f>
        <v>124.6</v>
      </c>
      <c r="U17" s="16">
        <f>VLOOKUP(A:A,[3]TDSheet!$A:$D,4,0)</f>
        <v>205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5"/>
        <v>500</v>
      </c>
      <c r="Z17" s="16" t="str">
        <f>VLOOKUP(A:A,[1]TDSheet!$A:$Z,26,0)</f>
        <v>апр яб</v>
      </c>
      <c r="AA17" s="16">
        <f>Y17/12</f>
        <v>41.666666666666664</v>
      </c>
      <c r="AB17" s="20">
        <f>VLOOKUP(A:A,[1]TDSheet!$A:$AB,28,0)</f>
        <v>0.25</v>
      </c>
      <c r="AC17" s="16">
        <f t="shared" si="6"/>
        <v>125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1041</v>
      </c>
      <c r="D18" s="8">
        <v>1935</v>
      </c>
      <c r="E18" s="8">
        <v>1985</v>
      </c>
      <c r="F18" s="8">
        <v>595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2349</v>
      </c>
      <c r="J18" s="16">
        <f t="shared" si="1"/>
        <v>-364</v>
      </c>
      <c r="K18" s="16">
        <f>VLOOKUP(A:A,[1]TDSheet!$A:$P,16,0)</f>
        <v>480</v>
      </c>
      <c r="L18" s="16"/>
      <c r="M18" s="16"/>
      <c r="N18" s="16"/>
      <c r="O18" s="16">
        <f t="shared" si="2"/>
        <v>157</v>
      </c>
      <c r="P18" s="17">
        <v>500</v>
      </c>
      <c r="Q18" s="18">
        <f t="shared" si="3"/>
        <v>10.031847133757962</v>
      </c>
      <c r="R18" s="16">
        <f t="shared" si="4"/>
        <v>3.7898089171974521</v>
      </c>
      <c r="S18" s="16">
        <f>VLOOKUP(A:A,[1]TDSheet!$A:$S,19,0)</f>
        <v>152</v>
      </c>
      <c r="T18" s="16">
        <f>VLOOKUP(A:A,[1]TDSheet!$A:$T,20,0)</f>
        <v>140.19999999999999</v>
      </c>
      <c r="U18" s="16">
        <f>VLOOKUP(A:A,[3]TDSheet!$A:$D,4,0)</f>
        <v>175</v>
      </c>
      <c r="V18" s="16">
        <f>VLOOKUP(A:A,[1]TDSheet!$A:$V,22,0)</f>
        <v>1200</v>
      </c>
      <c r="W18" s="16">
        <f>VLOOKUP(A:A,[1]TDSheet!$A:$W,23,0)</f>
        <v>70</v>
      </c>
      <c r="X18" s="16">
        <f>VLOOKUP(A:A,[1]TDSheet!$A:$X,24,0)</f>
        <v>14</v>
      </c>
      <c r="Y18" s="16">
        <f t="shared" si="5"/>
        <v>500</v>
      </c>
      <c r="Z18" s="16" t="str">
        <f>VLOOKUP(A:A,[1]TDSheet!$A:$Z,26,0)</f>
        <v>апр яб</v>
      </c>
      <c r="AA18" s="16">
        <f>Y18/12</f>
        <v>41.666666666666664</v>
      </c>
      <c r="AB18" s="20">
        <f>VLOOKUP(A:A,[1]TDSheet!$A:$AB,28,0)</f>
        <v>0.25</v>
      </c>
      <c r="AC18" s="16">
        <f t="shared" si="6"/>
        <v>125</v>
      </c>
      <c r="AD18" s="16"/>
      <c r="AE18" s="16"/>
    </row>
    <row r="19" spans="1:31" s="1" customFormat="1" ht="11.1" customHeight="1" outlineLevel="1" x14ac:dyDescent="0.2">
      <c r="A19" s="7" t="s">
        <v>46</v>
      </c>
      <c r="B19" s="7" t="s">
        <v>9</v>
      </c>
      <c r="C19" s="8">
        <v>249</v>
      </c>
      <c r="D19" s="8"/>
      <c r="E19" s="8">
        <v>7</v>
      </c>
      <c r="F19" s="8">
        <v>242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9</v>
      </c>
      <c r="J19" s="16">
        <f t="shared" si="1"/>
        <v>-2</v>
      </c>
      <c r="K19" s="16">
        <f>VLOOKUP(A:A,[1]TDSheet!$A:$P,16,0)</f>
        <v>0</v>
      </c>
      <c r="L19" s="16"/>
      <c r="M19" s="16"/>
      <c r="N19" s="16"/>
      <c r="O19" s="16">
        <f t="shared" si="2"/>
        <v>1.4</v>
      </c>
      <c r="P19" s="17"/>
      <c r="Q19" s="18">
        <f t="shared" si="3"/>
        <v>172.85714285714286</v>
      </c>
      <c r="R19" s="16">
        <f t="shared" si="4"/>
        <v>172.85714285714286</v>
      </c>
      <c r="S19" s="16">
        <f>VLOOKUP(A:A,[1]TDSheet!$A:$S,19,0)</f>
        <v>0</v>
      </c>
      <c r="T19" s="16">
        <f>VLOOKUP(A:A,[1]TDSheet!$A:$T,20,0)</f>
        <v>0.6</v>
      </c>
      <c r="U19" s="16">
        <f>VLOOKUP(A:A,[3]TDSheet!$A:$D,4,0)</f>
        <v>4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 t="shared" si="5"/>
        <v>0</v>
      </c>
      <c r="Z19" s="16" t="e">
        <f>VLOOKUP(A:A,[1]TDSheet!$A:$Z,26,0)</f>
        <v>#N/A</v>
      </c>
      <c r="AA19" s="16">
        <f>Y19/9</f>
        <v>0</v>
      </c>
      <c r="AB19" s="20">
        <f>VLOOKUP(A:A,[1]TDSheet!$A:$AB,28,0)</f>
        <v>0.3</v>
      </c>
      <c r="AC19" s="16">
        <f t="shared" si="6"/>
        <v>0</v>
      </c>
      <c r="AD19" s="16"/>
      <c r="AE19" s="16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320.5</v>
      </c>
      <c r="D20" s="8">
        <v>915.3</v>
      </c>
      <c r="E20" s="8">
        <v>288.60000000000002</v>
      </c>
      <c r="F20" s="8">
        <v>327.99900000000002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312.90199999999999</v>
      </c>
      <c r="J20" s="16">
        <f t="shared" si="1"/>
        <v>-24.301999999999964</v>
      </c>
      <c r="K20" s="16">
        <f>VLOOKUP(A:A,[1]TDSheet!$A:$P,16,0)</f>
        <v>50</v>
      </c>
      <c r="L20" s="16"/>
      <c r="M20" s="16"/>
      <c r="N20" s="16"/>
      <c r="O20" s="16">
        <f t="shared" si="2"/>
        <v>57.720000000000006</v>
      </c>
      <c r="P20" s="17">
        <v>208</v>
      </c>
      <c r="Q20" s="18">
        <f t="shared" si="3"/>
        <v>10.152442827442826</v>
      </c>
      <c r="R20" s="16">
        <f t="shared" si="4"/>
        <v>5.6825883575883571</v>
      </c>
      <c r="S20" s="16">
        <f>VLOOKUP(A:A,[1]TDSheet!$A:$S,19,0)</f>
        <v>59.94</v>
      </c>
      <c r="T20" s="16">
        <f>VLOOKUP(A:A,[1]TDSheet!$A:$T,20,0)</f>
        <v>59.94</v>
      </c>
      <c r="U20" s="16">
        <f>VLOOKUP(A:A,[3]TDSheet!$A:$D,4,0)</f>
        <v>62.9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5"/>
        <v>208</v>
      </c>
      <c r="Z20" s="16" t="e">
        <f>VLOOKUP(A:A,[1]TDSheet!$A:$Z,26,0)</f>
        <v>#N/A</v>
      </c>
      <c r="AA20" s="16">
        <f>Y20/3.7</f>
        <v>56.21621621621621</v>
      </c>
      <c r="AB20" s="20">
        <f>VLOOKUP(A:A,[1]TDSheet!$A:$AB,28,0)</f>
        <v>1</v>
      </c>
      <c r="AC20" s="16">
        <f t="shared" si="6"/>
        <v>208</v>
      </c>
      <c r="AD20" s="16"/>
      <c r="AE20" s="16"/>
    </row>
    <row r="21" spans="1:31" s="1" customFormat="1" ht="11.1" customHeight="1" outlineLevel="1" x14ac:dyDescent="0.2">
      <c r="A21" s="7" t="s">
        <v>48</v>
      </c>
      <c r="B21" s="7" t="s">
        <v>9</v>
      </c>
      <c r="C21" s="8">
        <v>249</v>
      </c>
      <c r="D21" s="8"/>
      <c r="E21" s="8">
        <v>6</v>
      </c>
      <c r="F21" s="8">
        <v>243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7</v>
      </c>
      <c r="J21" s="16">
        <f t="shared" si="1"/>
        <v>-1</v>
      </c>
      <c r="K21" s="16">
        <f>VLOOKUP(A:A,[1]TDSheet!$A:$P,16,0)</f>
        <v>0</v>
      </c>
      <c r="L21" s="16"/>
      <c r="M21" s="16"/>
      <c r="N21" s="16"/>
      <c r="O21" s="16">
        <f t="shared" si="2"/>
        <v>1.2</v>
      </c>
      <c r="P21" s="17"/>
      <c r="Q21" s="18">
        <f t="shared" si="3"/>
        <v>202.5</v>
      </c>
      <c r="R21" s="16">
        <f t="shared" si="4"/>
        <v>202.5</v>
      </c>
      <c r="S21" s="16">
        <f>VLOOKUP(A:A,[1]TDSheet!$A:$S,19,0)</f>
        <v>0</v>
      </c>
      <c r="T21" s="16">
        <f>VLOOKUP(A:A,[1]TDSheet!$A:$T,20,0)</f>
        <v>0.6</v>
      </c>
      <c r="U21" s="16">
        <f>VLOOKUP(A:A,[3]TDSheet!$A:$D,4,0)</f>
        <v>4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5"/>
        <v>0</v>
      </c>
      <c r="Z21" s="16" t="str">
        <f>VLOOKUP(A:A,[1]TDSheet!$A:$Z,26,0)</f>
        <v>увел</v>
      </c>
      <c r="AA21" s="16">
        <f>Y21/9</f>
        <v>0</v>
      </c>
      <c r="AB21" s="20">
        <f>VLOOKUP(A:A,[1]TDSheet!$A:$AB,28,0)</f>
        <v>0.3</v>
      </c>
      <c r="AC21" s="16">
        <f t="shared" si="6"/>
        <v>0</v>
      </c>
      <c r="AD21" s="16"/>
      <c r="AE21" s="16"/>
    </row>
    <row r="22" spans="1:31" s="1" customFormat="1" ht="11.1" customHeight="1" outlineLevel="1" x14ac:dyDescent="0.2">
      <c r="A22" s="7" t="s">
        <v>49</v>
      </c>
      <c r="B22" s="7" t="s">
        <v>9</v>
      </c>
      <c r="C22" s="8">
        <v>321</v>
      </c>
      <c r="D22" s="8"/>
      <c r="E22" s="8">
        <v>12</v>
      </c>
      <c r="F22" s="8">
        <v>309</v>
      </c>
      <c r="G22" s="1" t="str">
        <f>VLOOKUP(A:A,[1]TDSheet!$A:$G,7,0)</f>
        <v>нов</v>
      </c>
      <c r="H22" s="1" t="e">
        <f>VLOOKUP(A:A,[1]TDSheet!$A:$H,8,0)</f>
        <v>#N/A</v>
      </c>
      <c r="I22" s="16">
        <f>VLOOKUP(A:A,[2]TDSheet!$A:$F,6,0)</f>
        <v>15</v>
      </c>
      <c r="J22" s="16">
        <f t="shared" si="1"/>
        <v>-3</v>
      </c>
      <c r="K22" s="16">
        <f>VLOOKUP(A:A,[1]TDSheet!$A:$P,16,0)</f>
        <v>0</v>
      </c>
      <c r="L22" s="16"/>
      <c r="M22" s="16"/>
      <c r="N22" s="16"/>
      <c r="O22" s="16">
        <f t="shared" si="2"/>
        <v>2.4</v>
      </c>
      <c r="P22" s="17"/>
      <c r="Q22" s="18">
        <f t="shared" si="3"/>
        <v>128.75</v>
      </c>
      <c r="R22" s="16">
        <f t="shared" si="4"/>
        <v>128.75</v>
      </c>
      <c r="S22" s="16">
        <f>VLOOKUP(A:A,[1]TDSheet!$A:$S,19,0)</f>
        <v>0</v>
      </c>
      <c r="T22" s="16">
        <f>VLOOKUP(A:A,[1]TDSheet!$A:$T,20,0)</f>
        <v>0.6</v>
      </c>
      <c r="U22" s="16">
        <f>VLOOKUP(A:A,[3]TDSheet!$A:$D,4,0)</f>
        <v>5</v>
      </c>
      <c r="V22" s="16">
        <f>VLOOKUP(A:A,[1]TDSheet!$A:$V,22,0)</f>
        <v>0</v>
      </c>
      <c r="W22" s="16">
        <f>VLOOKUP(A:A,[1]TDSheet!$A:$W,23,0)</f>
        <v>234</v>
      </c>
      <c r="X22" s="16">
        <f>VLOOKUP(A:A,[1]TDSheet!$A:$X,24,0)</f>
        <v>18</v>
      </c>
      <c r="Y22" s="16">
        <f t="shared" si="5"/>
        <v>0</v>
      </c>
      <c r="Z22" s="16" t="str">
        <f>VLOOKUP(A:A,[1]TDSheet!$A:$Z,26,0)</f>
        <v>увел</v>
      </c>
      <c r="AA22" s="16">
        <f>Y22/9</f>
        <v>0</v>
      </c>
      <c r="AB22" s="20">
        <f>VLOOKUP(A:A,[1]TDSheet!$A:$AB,28,0)</f>
        <v>0.3</v>
      </c>
      <c r="AC22" s="16">
        <f t="shared" si="6"/>
        <v>0</v>
      </c>
      <c r="AD22" s="16"/>
      <c r="AE22" s="16"/>
    </row>
    <row r="23" spans="1:31" s="1" customFormat="1" ht="11.1" customHeight="1" outlineLevel="1" x14ac:dyDescent="0.2">
      <c r="A23" s="7" t="s">
        <v>50</v>
      </c>
      <c r="B23" s="7" t="s">
        <v>9</v>
      </c>
      <c r="C23" s="8">
        <v>323</v>
      </c>
      <c r="D23" s="8"/>
      <c r="E23" s="8">
        <v>12</v>
      </c>
      <c r="F23" s="8">
        <v>311</v>
      </c>
      <c r="G23" s="1" t="str">
        <f>VLOOKUP(A:A,[1]TDSheet!$A:$G,7,0)</f>
        <v>нов</v>
      </c>
      <c r="H23" s="1" t="e">
        <f>VLOOKUP(A:A,[1]TDSheet!$A:$H,8,0)</f>
        <v>#N/A</v>
      </c>
      <c r="I23" s="16">
        <f>VLOOKUP(A:A,[2]TDSheet!$A:$F,6,0)</f>
        <v>14</v>
      </c>
      <c r="J23" s="16">
        <f t="shared" si="1"/>
        <v>-2</v>
      </c>
      <c r="K23" s="16">
        <f>VLOOKUP(A:A,[1]TDSheet!$A:$P,16,0)</f>
        <v>0</v>
      </c>
      <c r="L23" s="16"/>
      <c r="M23" s="16"/>
      <c r="N23" s="16"/>
      <c r="O23" s="16">
        <f t="shared" si="2"/>
        <v>2.4</v>
      </c>
      <c r="P23" s="17"/>
      <c r="Q23" s="18">
        <f t="shared" si="3"/>
        <v>129.58333333333334</v>
      </c>
      <c r="R23" s="16">
        <f t="shared" si="4"/>
        <v>129.58333333333334</v>
      </c>
      <c r="S23" s="16">
        <f>VLOOKUP(A:A,[1]TDSheet!$A:$S,19,0)</f>
        <v>0</v>
      </c>
      <c r="T23" s="16">
        <f>VLOOKUP(A:A,[1]TDSheet!$A:$T,20,0)</f>
        <v>0.2</v>
      </c>
      <c r="U23" s="16">
        <f>VLOOKUP(A:A,[3]TDSheet!$A:$D,4,0)</f>
        <v>5</v>
      </c>
      <c r="V23" s="16">
        <f>VLOOKUP(A:A,[1]TDSheet!$A:$V,22,0)</f>
        <v>0</v>
      </c>
      <c r="W23" s="16">
        <f>VLOOKUP(A:A,[1]TDSheet!$A:$W,23,0)</f>
        <v>234</v>
      </c>
      <c r="X23" s="16">
        <f>VLOOKUP(A:A,[1]TDSheet!$A:$X,24,0)</f>
        <v>18</v>
      </c>
      <c r="Y23" s="16">
        <f t="shared" si="5"/>
        <v>0</v>
      </c>
      <c r="Z23" s="16" t="str">
        <f>VLOOKUP(A:A,[1]TDSheet!$A:$Z,26,0)</f>
        <v>увел</v>
      </c>
      <c r="AA23" s="16">
        <f>Y23/9</f>
        <v>0</v>
      </c>
      <c r="AB23" s="20">
        <f>VLOOKUP(A:A,[1]TDSheet!$A:$AB,28,0)</f>
        <v>0.3</v>
      </c>
      <c r="AC23" s="16">
        <f t="shared" si="6"/>
        <v>0</v>
      </c>
      <c r="AD23" s="16"/>
      <c r="AE23" s="16"/>
    </row>
    <row r="24" spans="1:31" s="1" customFormat="1" ht="11.1" customHeight="1" outlineLevel="1" x14ac:dyDescent="0.2">
      <c r="A24" s="7" t="s">
        <v>51</v>
      </c>
      <c r="B24" s="7" t="s">
        <v>8</v>
      </c>
      <c r="C24" s="8"/>
      <c r="D24" s="8">
        <v>294</v>
      </c>
      <c r="E24" s="21">
        <v>29</v>
      </c>
      <c r="F24" s="21">
        <v>265</v>
      </c>
      <c r="G24" s="1" t="str">
        <f>VLOOKUP(A:A,[1]TDSheet!$A:$G,7,0)</f>
        <v>рот</v>
      </c>
      <c r="H24" s="1" t="e">
        <f>VLOOKUP(A:A,[1]TDSheet!$A:$H,8,0)</f>
        <v>#N/A</v>
      </c>
      <c r="I24" s="16">
        <f>VLOOKUP(A:A,[2]TDSheet!$A:$F,6,0)</f>
        <v>31</v>
      </c>
      <c r="J24" s="16">
        <f t="shared" si="1"/>
        <v>-2</v>
      </c>
      <c r="K24" s="16">
        <f>VLOOKUP(A:A,[1]TDSheet!$A:$P,16,0)</f>
        <v>0</v>
      </c>
      <c r="L24" s="16"/>
      <c r="M24" s="16"/>
      <c r="N24" s="16"/>
      <c r="O24" s="16">
        <f t="shared" si="2"/>
        <v>5.8</v>
      </c>
      <c r="P24" s="17"/>
      <c r="Q24" s="18">
        <f t="shared" si="3"/>
        <v>45.689655172413794</v>
      </c>
      <c r="R24" s="16">
        <f t="shared" si="4"/>
        <v>45.689655172413794</v>
      </c>
      <c r="S24" s="16">
        <f>VLOOKUP(A:A,[1]TDSheet!$A:$S,19,0)</f>
        <v>0</v>
      </c>
      <c r="T24" s="16">
        <f>VLOOKUP(A:A,[1]TDSheet!$A:$T,20,0)</f>
        <v>0</v>
      </c>
      <c r="U24" s="16">
        <f>VLOOKUP(A:A,[3]TDSheet!$A:$D,4,0)</f>
        <v>29</v>
      </c>
      <c r="V24" s="16">
        <f>VLOOKUP(A:A,[1]TDSheet!$A:$V,22,0)</f>
        <v>0</v>
      </c>
      <c r="W24" s="16">
        <f>VLOOKUP(A:A,[1]TDSheet!$A:$W,23,0)</f>
        <v>126</v>
      </c>
      <c r="X24" s="16">
        <f>VLOOKUP(A:A,[1]TDSheet!$A:$X,24,0)</f>
        <v>14</v>
      </c>
      <c r="Y24" s="16">
        <f t="shared" si="5"/>
        <v>0</v>
      </c>
      <c r="Z24" s="16" t="e">
        <f>VLOOKUP(A:A,[1]TDSheet!$A:$Z,26,0)</f>
        <v>#N/A</v>
      </c>
      <c r="AA24" s="16">
        <f>Y24/3</f>
        <v>0</v>
      </c>
      <c r="AB24" s="20">
        <f>VLOOKUP(A:A,[1]TDSheet!$A:$AB,28,0)</f>
        <v>1</v>
      </c>
      <c r="AC24" s="16">
        <f t="shared" si="6"/>
        <v>0</v>
      </c>
      <c r="AD24" s="16"/>
      <c r="AE24" s="16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2752</v>
      </c>
      <c r="D25" s="8">
        <v>3398</v>
      </c>
      <c r="E25" s="8">
        <v>3281</v>
      </c>
      <c r="F25" s="8">
        <v>2705</v>
      </c>
      <c r="G25" s="1" t="str">
        <f>VLOOKUP(A:A,[1]TDSheet!$A:$G,7,0)</f>
        <v>пуд</v>
      </c>
      <c r="H25" s="1">
        <f>VLOOKUP(A:A,[1]TDSheet!$A:$H,8,0)</f>
        <v>180</v>
      </c>
      <c r="I25" s="16">
        <f>VLOOKUP(A:A,[2]TDSheet!$A:$F,6,0)</f>
        <v>3325</v>
      </c>
      <c r="J25" s="16">
        <f t="shared" si="1"/>
        <v>-44</v>
      </c>
      <c r="K25" s="16">
        <f>VLOOKUP(A:A,[1]TDSheet!$A:$P,16,0)</f>
        <v>1340</v>
      </c>
      <c r="L25" s="16"/>
      <c r="M25" s="16"/>
      <c r="N25" s="16"/>
      <c r="O25" s="16">
        <f t="shared" si="2"/>
        <v>656.2</v>
      </c>
      <c r="P25" s="17">
        <v>2010</v>
      </c>
      <c r="Q25" s="18">
        <f t="shared" si="3"/>
        <v>9.2273697043584271</v>
      </c>
      <c r="R25" s="16">
        <f t="shared" si="4"/>
        <v>4.1222188357208163</v>
      </c>
      <c r="S25" s="16">
        <f>VLOOKUP(A:A,[1]TDSheet!$A:$S,19,0)</f>
        <v>543.20000000000005</v>
      </c>
      <c r="T25" s="16">
        <f>VLOOKUP(A:A,[1]TDSheet!$A:$T,20,0)</f>
        <v>602.4</v>
      </c>
      <c r="U25" s="16">
        <f>VLOOKUP(A:A,[3]TDSheet!$A:$D,4,0)</f>
        <v>485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 t="shared" si="5"/>
        <v>2010</v>
      </c>
      <c r="Z25" s="16" t="str">
        <f>VLOOKUP(A:A,[1]TDSheet!$A:$Z,26,0)</f>
        <v>апр яб</v>
      </c>
      <c r="AA25" s="16">
        <f>Y25/12</f>
        <v>167.5</v>
      </c>
      <c r="AB25" s="20">
        <f>VLOOKUP(A:A,[1]TDSheet!$A:$AB,28,0)</f>
        <v>0.25</v>
      </c>
      <c r="AC25" s="16">
        <f t="shared" si="6"/>
        <v>502.5</v>
      </c>
      <c r="AD25" s="16"/>
      <c r="AE25" s="16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2627</v>
      </c>
      <c r="D26" s="8">
        <v>1071</v>
      </c>
      <c r="E26" s="8">
        <v>2126</v>
      </c>
      <c r="F26" s="8">
        <v>1514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2182</v>
      </c>
      <c r="J26" s="16">
        <f t="shared" si="1"/>
        <v>-56</v>
      </c>
      <c r="K26" s="16">
        <f>VLOOKUP(A:A,[1]TDSheet!$A:$P,16,0)</f>
        <v>1175</v>
      </c>
      <c r="L26" s="16"/>
      <c r="M26" s="16"/>
      <c r="N26" s="16"/>
      <c r="O26" s="16">
        <f t="shared" si="2"/>
        <v>425.2</v>
      </c>
      <c r="P26" s="17">
        <v>1260</v>
      </c>
      <c r="Q26" s="18">
        <f t="shared" si="3"/>
        <v>9.2873941674506124</v>
      </c>
      <c r="R26" s="16">
        <f t="shared" si="4"/>
        <v>3.5606773283160869</v>
      </c>
      <c r="S26" s="16">
        <f>VLOOKUP(A:A,[1]TDSheet!$A:$S,19,0)</f>
        <v>402.2</v>
      </c>
      <c r="T26" s="16">
        <f>VLOOKUP(A:A,[1]TDSheet!$A:$T,20,0)</f>
        <v>359.4</v>
      </c>
      <c r="U26" s="16">
        <f>VLOOKUP(A:A,[3]TDSheet!$A:$D,4,0)</f>
        <v>406</v>
      </c>
      <c r="V26" s="16">
        <f>VLOOKUP(A:A,[1]TDSheet!$A:$V,22,0)</f>
        <v>0</v>
      </c>
      <c r="W26" s="16">
        <f>VLOOKUP(A:A,[1]TDSheet!$A:$W,23,0)</f>
        <v>126</v>
      </c>
      <c r="X26" s="16">
        <f>VLOOKUP(A:A,[1]TDSheet!$A:$X,24,0)</f>
        <v>14</v>
      </c>
      <c r="Y26" s="16">
        <f t="shared" si="5"/>
        <v>1260</v>
      </c>
      <c r="Z26" s="16" t="str">
        <f>VLOOKUP(A:A,[1]TDSheet!$A:$Z,26,0)</f>
        <v>апр яб</v>
      </c>
      <c r="AA26" s="16">
        <f>Y26/6</f>
        <v>210</v>
      </c>
      <c r="AB26" s="20">
        <f>VLOOKUP(A:A,[1]TDSheet!$A:$AB,28,0)</f>
        <v>0.25</v>
      </c>
      <c r="AC26" s="16">
        <f t="shared" si="6"/>
        <v>315</v>
      </c>
      <c r="AD26" s="16"/>
      <c r="AE26" s="16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2654</v>
      </c>
      <c r="D27" s="8">
        <v>2731</v>
      </c>
      <c r="E27" s="8">
        <v>2545</v>
      </c>
      <c r="F27" s="8">
        <v>2690</v>
      </c>
      <c r="G27" s="1">
        <f>VLOOKUP(A:A,[1]TDSheet!$A:$G,7,0)</f>
        <v>1</v>
      </c>
      <c r="H27" s="1">
        <f>VLOOKUP(A:A,[1]TDSheet!$A:$H,8,0)</f>
        <v>180</v>
      </c>
      <c r="I27" s="16">
        <f>VLOOKUP(A:A,[2]TDSheet!$A:$F,6,0)</f>
        <v>2577</v>
      </c>
      <c r="J27" s="16">
        <f t="shared" si="1"/>
        <v>-32</v>
      </c>
      <c r="K27" s="16">
        <f>VLOOKUP(A:A,[1]TDSheet!$A:$P,16,0)</f>
        <v>500</v>
      </c>
      <c r="L27" s="16"/>
      <c r="M27" s="16"/>
      <c r="N27" s="16"/>
      <c r="O27" s="16">
        <f t="shared" si="2"/>
        <v>509</v>
      </c>
      <c r="P27" s="17">
        <v>1510</v>
      </c>
      <c r="Q27" s="18">
        <f t="shared" si="3"/>
        <v>9.2337917485265226</v>
      </c>
      <c r="R27" s="16">
        <f t="shared" si="4"/>
        <v>5.2848722986247543</v>
      </c>
      <c r="S27" s="16">
        <f>VLOOKUP(A:A,[1]TDSheet!$A:$S,19,0)</f>
        <v>488.8</v>
      </c>
      <c r="T27" s="16">
        <f>VLOOKUP(A:A,[1]TDSheet!$A:$T,20,0)</f>
        <v>515.4</v>
      </c>
      <c r="U27" s="16">
        <f>VLOOKUP(A:A,[3]TDSheet!$A:$D,4,0)</f>
        <v>346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 t="shared" si="5"/>
        <v>1510</v>
      </c>
      <c r="Z27" s="16" t="str">
        <f>VLOOKUP(A:A,[1]TDSheet!$A:$Z,26,0)</f>
        <v>апр яб</v>
      </c>
      <c r="AA27" s="16">
        <f>Y27/12</f>
        <v>125.83333333333333</v>
      </c>
      <c r="AB27" s="20">
        <f>VLOOKUP(A:A,[1]TDSheet!$A:$AB,28,0)</f>
        <v>0.25</v>
      </c>
      <c r="AC27" s="16">
        <f t="shared" si="6"/>
        <v>377.5</v>
      </c>
      <c r="AD27" s="16"/>
      <c r="AE27" s="16"/>
    </row>
    <row r="28" spans="1:31" s="1" customFormat="1" ht="11.1" customHeight="1" outlineLevel="1" x14ac:dyDescent="0.2">
      <c r="A28" s="7" t="s">
        <v>52</v>
      </c>
      <c r="B28" s="7" t="s">
        <v>9</v>
      </c>
      <c r="C28" s="8">
        <v>847</v>
      </c>
      <c r="D28" s="8">
        <v>917</v>
      </c>
      <c r="E28" s="8">
        <v>830</v>
      </c>
      <c r="F28" s="8">
        <v>893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868</v>
      </c>
      <c r="J28" s="16">
        <f t="shared" si="1"/>
        <v>-38</v>
      </c>
      <c r="K28" s="16">
        <f>VLOOKUP(A:A,[1]TDSheet!$A:$P,16,0)</f>
        <v>170</v>
      </c>
      <c r="L28" s="16"/>
      <c r="M28" s="16"/>
      <c r="N28" s="16"/>
      <c r="O28" s="16">
        <f t="shared" si="2"/>
        <v>166</v>
      </c>
      <c r="P28" s="17">
        <v>500</v>
      </c>
      <c r="Q28" s="18">
        <f t="shared" si="3"/>
        <v>9.4156626506024104</v>
      </c>
      <c r="R28" s="16">
        <f t="shared" si="4"/>
        <v>5.3795180722891569</v>
      </c>
      <c r="S28" s="16">
        <f>VLOOKUP(A:A,[1]TDSheet!$A:$S,19,0)</f>
        <v>144.19999999999999</v>
      </c>
      <c r="T28" s="16">
        <f>VLOOKUP(A:A,[1]TDSheet!$A:$T,20,0)</f>
        <v>154.80000000000001</v>
      </c>
      <c r="U28" s="16">
        <f>VLOOKUP(A:A,[3]TDSheet!$A:$D,4,0)</f>
        <v>247</v>
      </c>
      <c r="V28" s="16">
        <f>VLOOKUP(A:A,[1]TDSheet!$A:$V,22,0)</f>
        <v>0</v>
      </c>
      <c r="W28" s="16">
        <f>VLOOKUP(A:A,[1]TDSheet!$A:$W,23,0)</f>
        <v>70</v>
      </c>
      <c r="X28" s="16">
        <f>VLOOKUP(A:A,[1]TDSheet!$A:$X,24,0)</f>
        <v>14</v>
      </c>
      <c r="Y28" s="16">
        <f t="shared" si="5"/>
        <v>500</v>
      </c>
      <c r="Z28" s="16" t="e">
        <f>VLOOKUP(A:A,[1]TDSheet!$A:$Z,26,0)</f>
        <v>#N/A</v>
      </c>
      <c r="AA28" s="16">
        <f>Y28/12</f>
        <v>41.666666666666664</v>
      </c>
      <c r="AB28" s="20">
        <f>VLOOKUP(A:A,[1]TDSheet!$A:$AB,28,0)</f>
        <v>0.25</v>
      </c>
      <c r="AC28" s="16">
        <f t="shared" si="6"/>
        <v>125</v>
      </c>
      <c r="AD28" s="16"/>
      <c r="AE28" s="16"/>
    </row>
    <row r="29" spans="1:31" s="1" customFormat="1" ht="11.1" customHeight="1" outlineLevel="1" x14ac:dyDescent="0.2">
      <c r="A29" s="7" t="s">
        <v>53</v>
      </c>
      <c r="B29" s="7" t="s">
        <v>9</v>
      </c>
      <c r="C29" s="8">
        <v>323</v>
      </c>
      <c r="D29" s="8"/>
      <c r="E29" s="8">
        <v>12</v>
      </c>
      <c r="F29" s="8">
        <v>311</v>
      </c>
      <c r="G29" s="1" t="str">
        <f>VLOOKUP(A:A,[1]TDSheet!$A:$G,7,0)</f>
        <v>нов</v>
      </c>
      <c r="H29" s="1" t="e">
        <f>VLOOKUP(A:A,[1]TDSheet!$A:$H,8,0)</f>
        <v>#N/A</v>
      </c>
      <c r="I29" s="16">
        <f>VLOOKUP(A:A,[2]TDSheet!$A:$F,6,0)</f>
        <v>14</v>
      </c>
      <c r="J29" s="16">
        <f t="shared" si="1"/>
        <v>-2</v>
      </c>
      <c r="K29" s="16">
        <f>VLOOKUP(A:A,[1]TDSheet!$A:$P,16,0)</f>
        <v>0</v>
      </c>
      <c r="L29" s="16"/>
      <c r="M29" s="16"/>
      <c r="N29" s="16"/>
      <c r="O29" s="16">
        <f t="shared" si="2"/>
        <v>2.4</v>
      </c>
      <c r="P29" s="17"/>
      <c r="Q29" s="18">
        <f t="shared" si="3"/>
        <v>129.58333333333334</v>
      </c>
      <c r="R29" s="16">
        <f t="shared" si="4"/>
        <v>129.58333333333334</v>
      </c>
      <c r="S29" s="16">
        <f>VLOOKUP(A:A,[1]TDSheet!$A:$S,19,0)</f>
        <v>0</v>
      </c>
      <c r="T29" s="16">
        <f>VLOOKUP(A:A,[1]TDSheet!$A:$T,20,0)</f>
        <v>0.2</v>
      </c>
      <c r="U29" s="16">
        <f>VLOOKUP(A:A,[3]TDSheet!$A:$D,4,0)</f>
        <v>4</v>
      </c>
      <c r="V29" s="16">
        <f>VLOOKUP(A:A,[1]TDSheet!$A:$V,22,0)</f>
        <v>0</v>
      </c>
      <c r="W29" s="16">
        <f>VLOOKUP(A:A,[1]TDSheet!$A:$W,23,0)</f>
        <v>234</v>
      </c>
      <c r="X29" s="16">
        <f>VLOOKUP(A:A,[1]TDSheet!$A:$X,24,0)</f>
        <v>18</v>
      </c>
      <c r="Y29" s="16">
        <f t="shared" si="5"/>
        <v>0</v>
      </c>
      <c r="Z29" s="16" t="str">
        <f>VLOOKUP(A:A,[1]TDSheet!$A:$Z,26,0)</f>
        <v>увел</v>
      </c>
      <c r="AA29" s="16">
        <f>Y29/9</f>
        <v>0</v>
      </c>
      <c r="AB29" s="20">
        <f>VLOOKUP(A:A,[1]TDSheet!$A:$AB,28,0)</f>
        <v>0.3</v>
      </c>
      <c r="AC29" s="16">
        <f t="shared" si="6"/>
        <v>0</v>
      </c>
      <c r="AD29" s="16"/>
      <c r="AE29" s="16"/>
    </row>
    <row r="30" spans="1:31" s="1" customFormat="1" ht="11.1" customHeight="1" outlineLevel="1" x14ac:dyDescent="0.2">
      <c r="A30" s="7" t="s">
        <v>54</v>
      </c>
      <c r="B30" s="7" t="s">
        <v>8</v>
      </c>
      <c r="C30" s="8">
        <v>1043</v>
      </c>
      <c r="D30" s="8">
        <v>462</v>
      </c>
      <c r="E30" s="8">
        <v>671</v>
      </c>
      <c r="F30" s="8">
        <v>822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689.00099999999998</v>
      </c>
      <c r="J30" s="16">
        <f t="shared" si="1"/>
        <v>-18.000999999999976</v>
      </c>
      <c r="K30" s="16">
        <f>VLOOKUP(A:A,[1]TDSheet!$A:$P,16,0)</f>
        <v>0</v>
      </c>
      <c r="L30" s="16"/>
      <c r="M30" s="16"/>
      <c r="N30" s="16"/>
      <c r="O30" s="16">
        <f t="shared" si="2"/>
        <v>134.19999999999999</v>
      </c>
      <c r="P30" s="17">
        <v>505</v>
      </c>
      <c r="Q30" s="18">
        <f t="shared" si="3"/>
        <v>9.8882265275707901</v>
      </c>
      <c r="R30" s="16">
        <f t="shared" si="4"/>
        <v>6.1251862891207161</v>
      </c>
      <c r="S30" s="16">
        <f>VLOOKUP(A:A,[1]TDSheet!$A:$S,19,0)</f>
        <v>159.19999999999999</v>
      </c>
      <c r="T30" s="16">
        <f>VLOOKUP(A:A,[1]TDSheet!$A:$T,20,0)</f>
        <v>142.80000000000001</v>
      </c>
      <c r="U30" s="16">
        <f>VLOOKUP(A:A,[3]TDSheet!$A:$D,4,0)</f>
        <v>168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 t="shared" si="5"/>
        <v>505</v>
      </c>
      <c r="Z30" s="16" t="e">
        <f>VLOOKUP(A:A,[1]TDSheet!$A:$Z,26,0)</f>
        <v>#N/A</v>
      </c>
      <c r="AA30" s="16">
        <f>Y30/6</f>
        <v>84.166666666666671</v>
      </c>
      <c r="AB30" s="20">
        <f>VLOOKUP(A:A,[1]TDSheet!$A:$AB,28,0)</f>
        <v>1</v>
      </c>
      <c r="AC30" s="16">
        <f t="shared" si="6"/>
        <v>505</v>
      </c>
      <c r="AD30" s="16"/>
      <c r="AE30" s="16"/>
    </row>
    <row r="31" spans="1:31" s="1" customFormat="1" ht="11.1" customHeight="1" outlineLevel="1" x14ac:dyDescent="0.2">
      <c r="A31" s="7" t="s">
        <v>19</v>
      </c>
      <c r="B31" s="7" t="s">
        <v>9</v>
      </c>
      <c r="C31" s="8">
        <v>258</v>
      </c>
      <c r="D31" s="8">
        <v>705</v>
      </c>
      <c r="E31" s="8">
        <v>333</v>
      </c>
      <c r="F31" s="8">
        <v>593</v>
      </c>
      <c r="G31" s="1" t="str">
        <f>VLOOKUP(A:A,[1]TDSheet!$A:$G,7,0)</f>
        <v>яб</v>
      </c>
      <c r="H31" s="1">
        <f>VLOOKUP(A:A,[1]TDSheet!$A:$H,8,0)</f>
        <v>180</v>
      </c>
      <c r="I31" s="16">
        <f>VLOOKUP(A:A,[2]TDSheet!$A:$F,6,0)</f>
        <v>376</v>
      </c>
      <c r="J31" s="16">
        <f t="shared" si="1"/>
        <v>-43</v>
      </c>
      <c r="K31" s="16">
        <f>VLOOKUP(A:A,[1]TDSheet!$A:$P,16,0)</f>
        <v>0</v>
      </c>
      <c r="L31" s="16"/>
      <c r="M31" s="16"/>
      <c r="N31" s="16"/>
      <c r="O31" s="16">
        <f t="shared" si="2"/>
        <v>66.599999999999994</v>
      </c>
      <c r="P31" s="17">
        <v>96</v>
      </c>
      <c r="Q31" s="18">
        <f t="shared" si="3"/>
        <v>10.345345345345347</v>
      </c>
      <c r="R31" s="16">
        <f t="shared" si="4"/>
        <v>8.9039039039039043</v>
      </c>
      <c r="S31" s="16">
        <f>VLOOKUP(A:A,[1]TDSheet!$A:$S,19,0)</f>
        <v>65.400000000000006</v>
      </c>
      <c r="T31" s="16">
        <f>VLOOKUP(A:A,[1]TDSheet!$A:$T,20,0)</f>
        <v>85</v>
      </c>
      <c r="U31" s="16">
        <f>VLOOKUP(A:A,[3]TDSheet!$A:$D,4,0)</f>
        <v>22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5"/>
        <v>96</v>
      </c>
      <c r="Z31" s="16" t="str">
        <f>VLOOKUP(A:A,[1]TDSheet!$A:$Z,26,0)</f>
        <v>апр яб</v>
      </c>
      <c r="AA31" s="16">
        <f>Y31/8</f>
        <v>12</v>
      </c>
      <c r="AB31" s="20">
        <f>VLOOKUP(A:A,[1]TDSheet!$A:$AB,28,0)</f>
        <v>0.75</v>
      </c>
      <c r="AC31" s="16">
        <f t="shared" si="6"/>
        <v>72</v>
      </c>
      <c r="AD31" s="16"/>
      <c r="AE31" s="16"/>
    </row>
    <row r="32" spans="1:31" s="1" customFormat="1" ht="11.1" customHeight="1" outlineLevel="1" x14ac:dyDescent="0.2">
      <c r="A32" s="7" t="s">
        <v>55</v>
      </c>
      <c r="B32" s="7" t="s">
        <v>9</v>
      </c>
      <c r="C32" s="8">
        <v>111</v>
      </c>
      <c r="D32" s="8">
        <v>267</v>
      </c>
      <c r="E32" s="8">
        <v>112</v>
      </c>
      <c r="F32" s="8">
        <v>236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111</v>
      </c>
      <c r="J32" s="16">
        <f t="shared" si="1"/>
        <v>1</v>
      </c>
      <c r="K32" s="16">
        <f>VLOOKUP(A:A,[1]TDSheet!$A:$P,16,0)</f>
        <v>0</v>
      </c>
      <c r="L32" s="16"/>
      <c r="M32" s="16"/>
      <c r="N32" s="16"/>
      <c r="O32" s="16">
        <f t="shared" si="2"/>
        <v>22.4</v>
      </c>
      <c r="P32" s="17"/>
      <c r="Q32" s="18">
        <f t="shared" si="3"/>
        <v>10.535714285714286</v>
      </c>
      <c r="R32" s="16">
        <f t="shared" si="4"/>
        <v>10.535714285714286</v>
      </c>
      <c r="S32" s="16">
        <f>VLOOKUP(A:A,[1]TDSheet!$A:$S,19,0)</f>
        <v>19.600000000000001</v>
      </c>
      <c r="T32" s="16">
        <f>VLOOKUP(A:A,[1]TDSheet!$A:$T,20,0)</f>
        <v>24.2</v>
      </c>
      <c r="U32" s="16">
        <f>VLOOKUP(A:A,[3]TDSheet!$A:$D,4,0)</f>
        <v>32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5"/>
        <v>0</v>
      </c>
      <c r="Z32" s="16">
        <f>VLOOKUP(A:A,[1]TDSheet!$A:$Z,26,0)</f>
        <v>0</v>
      </c>
      <c r="AA32" s="16">
        <f>Y32/16</f>
        <v>0</v>
      </c>
      <c r="AB32" s="20">
        <f>VLOOKUP(A:A,[1]TDSheet!$A:$AB,28,0)</f>
        <v>0.43</v>
      </c>
      <c r="AC32" s="16">
        <f t="shared" si="6"/>
        <v>0</v>
      </c>
      <c r="AD32" s="16"/>
      <c r="AE32" s="16"/>
    </row>
    <row r="33" spans="1:31" s="1" customFormat="1" ht="11.1" customHeight="1" outlineLevel="1" x14ac:dyDescent="0.2">
      <c r="A33" s="7" t="s">
        <v>20</v>
      </c>
      <c r="B33" s="7" t="s">
        <v>9</v>
      </c>
      <c r="C33" s="8">
        <v>637</v>
      </c>
      <c r="D33" s="8">
        <v>3351</v>
      </c>
      <c r="E33" s="8">
        <v>900</v>
      </c>
      <c r="F33" s="8">
        <v>1061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932</v>
      </c>
      <c r="J33" s="16">
        <f t="shared" si="1"/>
        <v>-32</v>
      </c>
      <c r="K33" s="16">
        <f>VLOOKUP(A:A,[1]TDSheet!$A:$P,16,0)</f>
        <v>288</v>
      </c>
      <c r="L33" s="16"/>
      <c r="M33" s="16"/>
      <c r="N33" s="16"/>
      <c r="O33" s="16">
        <f t="shared" si="2"/>
        <v>180</v>
      </c>
      <c r="P33" s="17">
        <v>380</v>
      </c>
      <c r="Q33" s="18">
        <f t="shared" si="3"/>
        <v>9.6055555555555561</v>
      </c>
      <c r="R33" s="16">
        <f t="shared" si="4"/>
        <v>5.8944444444444448</v>
      </c>
      <c r="S33" s="16">
        <f>VLOOKUP(A:A,[1]TDSheet!$A:$S,19,0)</f>
        <v>155.4</v>
      </c>
      <c r="T33" s="16">
        <f>VLOOKUP(A:A,[1]TDSheet!$A:$T,20,0)</f>
        <v>198.2</v>
      </c>
      <c r="U33" s="16">
        <f>VLOOKUP(A:A,[3]TDSheet!$A:$D,4,0)</f>
        <v>56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5"/>
        <v>380</v>
      </c>
      <c r="Z33" s="16" t="str">
        <f>VLOOKUP(A:A,[1]TDSheet!$A:$Z,26,0)</f>
        <v>апр яб</v>
      </c>
      <c r="AA33" s="16">
        <f>Y33/8</f>
        <v>47.5</v>
      </c>
      <c r="AB33" s="20">
        <f>VLOOKUP(A:A,[1]TDSheet!$A:$AB,28,0)</f>
        <v>0.9</v>
      </c>
      <c r="AC33" s="16">
        <f t="shared" si="6"/>
        <v>342</v>
      </c>
      <c r="AD33" s="16"/>
      <c r="AE33" s="16"/>
    </row>
    <row r="34" spans="1:31" s="1" customFormat="1" ht="11.1" customHeight="1" outlineLevel="1" x14ac:dyDescent="0.2">
      <c r="A34" s="7" t="s">
        <v>56</v>
      </c>
      <c r="B34" s="7" t="s">
        <v>9</v>
      </c>
      <c r="C34" s="8">
        <v>275</v>
      </c>
      <c r="D34" s="8">
        <v>615</v>
      </c>
      <c r="E34" s="8">
        <v>222</v>
      </c>
      <c r="F34" s="8">
        <v>438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231</v>
      </c>
      <c r="J34" s="16">
        <f t="shared" si="1"/>
        <v>-9</v>
      </c>
      <c r="K34" s="16">
        <f>VLOOKUP(A:A,[1]TDSheet!$A:$P,16,0)</f>
        <v>0</v>
      </c>
      <c r="L34" s="16"/>
      <c r="M34" s="16"/>
      <c r="N34" s="16"/>
      <c r="O34" s="16">
        <f t="shared" si="2"/>
        <v>44.4</v>
      </c>
      <c r="P34" s="17"/>
      <c r="Q34" s="18">
        <f t="shared" si="3"/>
        <v>9.8648648648648649</v>
      </c>
      <c r="R34" s="16">
        <f t="shared" si="4"/>
        <v>9.8648648648648649</v>
      </c>
      <c r="S34" s="16">
        <f>VLOOKUP(A:A,[1]TDSheet!$A:$S,19,0)</f>
        <v>45</v>
      </c>
      <c r="T34" s="16">
        <f>VLOOKUP(A:A,[1]TDSheet!$A:$T,20,0)</f>
        <v>52</v>
      </c>
      <c r="U34" s="16">
        <f>VLOOKUP(A:A,[3]TDSheet!$A:$D,4,0)</f>
        <v>67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 t="shared" si="5"/>
        <v>0</v>
      </c>
      <c r="Z34" s="16" t="str">
        <f>VLOOKUP(A:A,[1]TDSheet!$A:$Z,26,0)</f>
        <v>увел</v>
      </c>
      <c r="AA34" s="16">
        <f>Y34/16</f>
        <v>0</v>
      </c>
      <c r="AB34" s="20">
        <f>VLOOKUP(A:A,[1]TDSheet!$A:$AB,28,0)</f>
        <v>0.43</v>
      </c>
      <c r="AC34" s="16">
        <f t="shared" si="6"/>
        <v>0</v>
      </c>
      <c r="AD34" s="16"/>
      <c r="AE34" s="16"/>
    </row>
    <row r="35" spans="1:31" s="1" customFormat="1" ht="11.1" customHeight="1" outlineLevel="1" x14ac:dyDescent="0.2">
      <c r="A35" s="7" t="s">
        <v>57</v>
      </c>
      <c r="B35" s="7" t="s">
        <v>9</v>
      </c>
      <c r="C35" s="8">
        <v>441</v>
      </c>
      <c r="D35" s="8">
        <v>2924</v>
      </c>
      <c r="E35" s="8">
        <v>1566</v>
      </c>
      <c r="F35" s="8">
        <v>484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1587</v>
      </c>
      <c r="J35" s="16">
        <f t="shared" si="1"/>
        <v>-21</v>
      </c>
      <c r="K35" s="16">
        <f>VLOOKUP(A:A,[1]TDSheet!$A:$P,16,0)</f>
        <v>60</v>
      </c>
      <c r="L35" s="16"/>
      <c r="M35" s="16"/>
      <c r="N35" s="16"/>
      <c r="O35" s="16">
        <f t="shared" si="2"/>
        <v>89.2</v>
      </c>
      <c r="P35" s="17">
        <v>380</v>
      </c>
      <c r="Q35" s="18">
        <f t="shared" si="3"/>
        <v>10.358744394618833</v>
      </c>
      <c r="R35" s="16">
        <f t="shared" si="4"/>
        <v>5.4260089686098656</v>
      </c>
      <c r="S35" s="16">
        <f>VLOOKUP(A:A,[1]TDSheet!$A:$S,19,0)</f>
        <v>84.4</v>
      </c>
      <c r="T35" s="16">
        <f>VLOOKUP(A:A,[1]TDSheet!$A:$T,20,0)</f>
        <v>92.8</v>
      </c>
      <c r="U35" s="16">
        <f>VLOOKUP(A:A,[3]TDSheet!$A:$D,4,0)</f>
        <v>156</v>
      </c>
      <c r="V35" s="16">
        <f>VLOOKUP(A:A,[1]TDSheet!$A:$V,22,0)</f>
        <v>1120</v>
      </c>
      <c r="W35" s="16">
        <f>VLOOKUP(A:A,[1]TDSheet!$A:$W,23,0)</f>
        <v>84</v>
      </c>
      <c r="X35" s="16">
        <f>VLOOKUP(A:A,[1]TDSheet!$A:$X,24,0)</f>
        <v>12</v>
      </c>
      <c r="Y35" s="16">
        <f t="shared" si="5"/>
        <v>380</v>
      </c>
      <c r="Z35" s="16">
        <f>VLOOKUP(A:A,[1]TDSheet!$A:$Z,26,0)</f>
        <v>0</v>
      </c>
      <c r="AA35" s="16">
        <f>Y35/8</f>
        <v>47.5</v>
      </c>
      <c r="AB35" s="20">
        <f>VLOOKUP(A:A,[1]TDSheet!$A:$AB,28,0)</f>
        <v>0.9</v>
      </c>
      <c r="AC35" s="16">
        <f t="shared" si="6"/>
        <v>342</v>
      </c>
      <c r="AD35" s="16"/>
      <c r="AE35" s="16"/>
    </row>
    <row r="36" spans="1:31" s="1" customFormat="1" ht="21.95" customHeight="1" outlineLevel="1" x14ac:dyDescent="0.2">
      <c r="A36" s="7" t="s">
        <v>21</v>
      </c>
      <c r="B36" s="7" t="s">
        <v>9</v>
      </c>
      <c r="C36" s="8">
        <v>758</v>
      </c>
      <c r="D36" s="8">
        <v>5279</v>
      </c>
      <c r="E36" s="8">
        <v>1035</v>
      </c>
      <c r="F36" s="8">
        <v>1284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1039</v>
      </c>
      <c r="J36" s="16">
        <f t="shared" si="1"/>
        <v>-4</v>
      </c>
      <c r="K36" s="16">
        <f>VLOOKUP(A:A,[1]TDSheet!$A:$P,16,0)</f>
        <v>380</v>
      </c>
      <c r="L36" s="16"/>
      <c r="M36" s="16"/>
      <c r="N36" s="16"/>
      <c r="O36" s="16">
        <f t="shared" si="2"/>
        <v>207</v>
      </c>
      <c r="P36" s="17">
        <v>380</v>
      </c>
      <c r="Q36" s="18">
        <f t="shared" si="3"/>
        <v>9.8743961352656999</v>
      </c>
      <c r="R36" s="16">
        <f t="shared" si="4"/>
        <v>6.2028985507246377</v>
      </c>
      <c r="S36" s="16">
        <f>VLOOKUP(A:A,[1]TDSheet!$A:$S,19,0)</f>
        <v>178.8</v>
      </c>
      <c r="T36" s="16">
        <f>VLOOKUP(A:A,[1]TDSheet!$A:$T,20,0)</f>
        <v>236.8</v>
      </c>
      <c r="U36" s="16">
        <f>VLOOKUP(A:A,[3]TDSheet!$A:$D,4,0)</f>
        <v>88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 t="shared" si="5"/>
        <v>380</v>
      </c>
      <c r="Z36" s="16" t="str">
        <f>VLOOKUP(A:A,[1]TDSheet!$A:$Z,26,0)</f>
        <v>апр яб</v>
      </c>
      <c r="AA36" s="16">
        <f>Y36/16</f>
        <v>23.75</v>
      </c>
      <c r="AB36" s="20">
        <f>VLOOKUP(A:A,[1]TDSheet!$A:$AB,28,0)</f>
        <v>0.43</v>
      </c>
      <c r="AC36" s="16">
        <f t="shared" si="6"/>
        <v>163.4</v>
      </c>
      <c r="AD36" s="16"/>
      <c r="AE36" s="16"/>
    </row>
    <row r="37" spans="1:31" s="1" customFormat="1" ht="21.95" customHeight="1" outlineLevel="1" x14ac:dyDescent="0.2">
      <c r="A37" s="7" t="s">
        <v>58</v>
      </c>
      <c r="B37" s="7" t="s">
        <v>9</v>
      </c>
      <c r="C37" s="8">
        <v>315</v>
      </c>
      <c r="D37" s="8">
        <v>1047</v>
      </c>
      <c r="E37" s="8">
        <v>298</v>
      </c>
      <c r="F37" s="8">
        <v>705</v>
      </c>
      <c r="G37" s="1">
        <f>VLOOKUP(A:A,[1]TDSheet!$A:$G,7,0)</f>
        <v>1</v>
      </c>
      <c r="H37" s="1" t="e">
        <f>VLOOKUP(A:A,[1]TDSheet!$A:$H,8,0)</f>
        <v>#N/A</v>
      </c>
      <c r="I37" s="16">
        <f>VLOOKUP(A:A,[2]TDSheet!$A:$F,6,0)</f>
        <v>315</v>
      </c>
      <c r="J37" s="16">
        <f t="shared" si="1"/>
        <v>-17</v>
      </c>
      <c r="K37" s="16">
        <f>VLOOKUP(A:A,[1]TDSheet!$A:$P,16,0)</f>
        <v>0</v>
      </c>
      <c r="L37" s="16"/>
      <c r="M37" s="16"/>
      <c r="N37" s="16"/>
      <c r="O37" s="16">
        <f t="shared" si="2"/>
        <v>59.6</v>
      </c>
      <c r="P37" s="17"/>
      <c r="Q37" s="18">
        <f t="shared" si="3"/>
        <v>11.828859060402685</v>
      </c>
      <c r="R37" s="16">
        <f t="shared" si="4"/>
        <v>11.828859060402685</v>
      </c>
      <c r="S37" s="16">
        <f>VLOOKUP(A:A,[1]TDSheet!$A:$S,19,0)</f>
        <v>66</v>
      </c>
      <c r="T37" s="16">
        <f>VLOOKUP(A:A,[1]TDSheet!$A:$T,20,0)</f>
        <v>74</v>
      </c>
      <c r="U37" s="16">
        <f>VLOOKUP(A:A,[3]TDSheet!$A:$D,4,0)</f>
        <v>76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 t="shared" si="5"/>
        <v>0</v>
      </c>
      <c r="Z37" s="16">
        <f>VLOOKUP(A:A,[1]TDSheet!$A:$Z,26,0)</f>
        <v>0</v>
      </c>
      <c r="AA37" s="16">
        <f>Y37/8</f>
        <v>0</v>
      </c>
      <c r="AB37" s="20">
        <f>VLOOKUP(A:A,[1]TDSheet!$A:$AB,28,0)</f>
        <v>0.9</v>
      </c>
      <c r="AC37" s="16">
        <f t="shared" si="6"/>
        <v>0</v>
      </c>
      <c r="AD37" s="16"/>
      <c r="AE37" s="16"/>
    </row>
    <row r="38" spans="1:31" s="1" customFormat="1" ht="21.95" customHeight="1" outlineLevel="1" x14ac:dyDescent="0.2">
      <c r="A38" s="7" t="s">
        <v>22</v>
      </c>
      <c r="B38" s="7" t="s">
        <v>9</v>
      </c>
      <c r="C38" s="8">
        <v>689</v>
      </c>
      <c r="D38" s="8">
        <v>412</v>
      </c>
      <c r="E38" s="8">
        <v>623</v>
      </c>
      <c r="F38" s="8">
        <v>442</v>
      </c>
      <c r="G38" s="1">
        <f>VLOOKUP(A:A,[1]TDSheet!$A:$G,7,0)</f>
        <v>1</v>
      </c>
      <c r="H38" s="1" t="e">
        <f>VLOOKUP(A:A,[1]TDSheet!$A:$H,8,0)</f>
        <v>#N/A</v>
      </c>
      <c r="I38" s="16">
        <f>VLOOKUP(A:A,[2]TDSheet!$A:$F,6,0)</f>
        <v>648</v>
      </c>
      <c r="J38" s="16">
        <f t="shared" si="1"/>
        <v>-25</v>
      </c>
      <c r="K38" s="16">
        <f>VLOOKUP(A:A,[1]TDSheet!$A:$P,16,0)</f>
        <v>480</v>
      </c>
      <c r="L38" s="16"/>
      <c r="M38" s="16"/>
      <c r="N38" s="16"/>
      <c r="O38" s="16">
        <f t="shared" si="2"/>
        <v>124.6</v>
      </c>
      <c r="P38" s="17">
        <v>288</v>
      </c>
      <c r="Q38" s="18">
        <f t="shared" si="3"/>
        <v>9.71107544141252</v>
      </c>
      <c r="R38" s="16">
        <f t="shared" si="4"/>
        <v>3.5473515248796148</v>
      </c>
      <c r="S38" s="16">
        <f>VLOOKUP(A:A,[1]TDSheet!$A:$S,19,0)</f>
        <v>109</v>
      </c>
      <c r="T38" s="16">
        <f>VLOOKUP(A:A,[1]TDSheet!$A:$T,20,0)</f>
        <v>102.2</v>
      </c>
      <c r="U38" s="16">
        <f>VLOOKUP(A:A,[3]TDSheet!$A:$D,4,0)</f>
        <v>2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 t="shared" si="5"/>
        <v>288</v>
      </c>
      <c r="Z38" s="16" t="str">
        <f>VLOOKUP(A:A,[1]TDSheet!$A:$Z,26,0)</f>
        <v>увел</v>
      </c>
      <c r="AA38" s="16">
        <f>Y38/8</f>
        <v>36</v>
      </c>
      <c r="AB38" s="20">
        <f>VLOOKUP(A:A,[1]TDSheet!$A:$AB,28,0)</f>
        <v>0.8</v>
      </c>
      <c r="AC38" s="16">
        <f t="shared" si="6"/>
        <v>230.4</v>
      </c>
      <c r="AD38" s="16"/>
      <c r="AE38" s="16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2242</v>
      </c>
      <c r="D39" s="8">
        <v>3159</v>
      </c>
      <c r="E39" s="8">
        <v>3445</v>
      </c>
      <c r="F39" s="8">
        <v>1878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3525</v>
      </c>
      <c r="J39" s="16">
        <f t="shared" si="1"/>
        <v>-80</v>
      </c>
      <c r="K39" s="16">
        <f>VLOOKUP(A:A,[1]TDSheet!$A:$P,16,0)</f>
        <v>725</v>
      </c>
      <c r="L39" s="16"/>
      <c r="M39" s="16"/>
      <c r="N39" s="16"/>
      <c r="O39" s="16">
        <f t="shared" si="2"/>
        <v>428.2</v>
      </c>
      <c r="P39" s="17">
        <v>1440</v>
      </c>
      <c r="Q39" s="18">
        <f t="shared" si="3"/>
        <v>9.441849602989258</v>
      </c>
      <c r="R39" s="16">
        <f t="shared" si="4"/>
        <v>4.3858010275572168</v>
      </c>
      <c r="S39" s="16">
        <f>VLOOKUP(A:A,[1]TDSheet!$A:$S,19,0)</f>
        <v>393.6</v>
      </c>
      <c r="T39" s="16">
        <f>VLOOKUP(A:A,[1]TDSheet!$A:$T,20,0)</f>
        <v>397.6</v>
      </c>
      <c r="U39" s="16">
        <f>VLOOKUP(A:A,[3]TDSheet!$A:$D,4,0)</f>
        <v>495</v>
      </c>
      <c r="V39" s="16">
        <f>VLOOKUP(A:A,[1]TDSheet!$A:$V,22,0)</f>
        <v>1304</v>
      </c>
      <c r="W39" s="16">
        <f>VLOOKUP(A:A,[1]TDSheet!$A:$W,23,0)</f>
        <v>84</v>
      </c>
      <c r="X39" s="16">
        <f>VLOOKUP(A:A,[1]TDSheet!$A:$X,24,0)</f>
        <v>12</v>
      </c>
      <c r="Y39" s="16">
        <f t="shared" si="5"/>
        <v>1440</v>
      </c>
      <c r="Z39" s="16" t="str">
        <f>VLOOKUP(A:A,[1]TDSheet!$A:$Z,26,0)</f>
        <v>апр яб</v>
      </c>
      <c r="AA39" s="16">
        <f>Y39/8</f>
        <v>180</v>
      </c>
      <c r="AB39" s="20">
        <f>VLOOKUP(A:A,[1]TDSheet!$A:$AB,28,0)</f>
        <v>0.9</v>
      </c>
      <c r="AC39" s="16">
        <f t="shared" si="6"/>
        <v>1296</v>
      </c>
      <c r="AD39" s="16"/>
      <c r="AE39" s="16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2387</v>
      </c>
      <c r="D40" s="8">
        <v>1711</v>
      </c>
      <c r="E40" s="8">
        <v>1773</v>
      </c>
      <c r="F40" s="8">
        <v>2209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1687</v>
      </c>
      <c r="J40" s="16">
        <f t="shared" si="1"/>
        <v>86</v>
      </c>
      <c r="K40" s="16">
        <f>VLOOKUP(A:A,[1]TDSheet!$A:$P,16,0)</f>
        <v>380</v>
      </c>
      <c r="L40" s="16"/>
      <c r="M40" s="16"/>
      <c r="N40" s="16"/>
      <c r="O40" s="16">
        <f t="shared" si="2"/>
        <v>354.6</v>
      </c>
      <c r="P40" s="17">
        <v>955</v>
      </c>
      <c r="Q40" s="18">
        <f t="shared" si="3"/>
        <v>9.9943598420755766</v>
      </c>
      <c r="R40" s="16">
        <f t="shared" si="4"/>
        <v>6.2295544275239703</v>
      </c>
      <c r="S40" s="16">
        <f>VLOOKUP(A:A,[1]TDSheet!$A:$S,19,0)</f>
        <v>404.6</v>
      </c>
      <c r="T40" s="16">
        <f>VLOOKUP(A:A,[1]TDSheet!$A:$T,20,0)</f>
        <v>389.2</v>
      </c>
      <c r="U40" s="16">
        <f>VLOOKUP(A:A,[3]TDSheet!$A:$D,4,0)</f>
        <v>401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5"/>
        <v>955</v>
      </c>
      <c r="Z40" s="16">
        <f>VLOOKUP(A:A,[1]TDSheet!$A:$Z,26,0)</f>
        <v>0</v>
      </c>
      <c r="AA40" s="16">
        <f>Y40/16</f>
        <v>59.6875</v>
      </c>
      <c r="AB40" s="20">
        <f>VLOOKUP(A:A,[1]TDSheet!$A:$AB,28,0)</f>
        <v>0.43</v>
      </c>
      <c r="AC40" s="16">
        <f t="shared" si="6"/>
        <v>410.65</v>
      </c>
      <c r="AD40" s="16"/>
      <c r="AE40" s="16"/>
    </row>
    <row r="41" spans="1:31" s="1" customFormat="1" ht="21.95" customHeight="1" outlineLevel="1" x14ac:dyDescent="0.2">
      <c r="A41" s="7" t="s">
        <v>59</v>
      </c>
      <c r="B41" s="7" t="s">
        <v>8</v>
      </c>
      <c r="C41" s="8">
        <v>952</v>
      </c>
      <c r="D41" s="8">
        <v>327.8</v>
      </c>
      <c r="E41" s="21">
        <v>219</v>
      </c>
      <c r="F41" s="22">
        <v>300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92.3</v>
      </c>
      <c r="J41" s="16">
        <f t="shared" si="1"/>
        <v>126.7</v>
      </c>
      <c r="K41" s="16">
        <f>VLOOKUP(A:A,[1]TDSheet!$A:$P,16,0)</f>
        <v>0</v>
      </c>
      <c r="L41" s="16"/>
      <c r="M41" s="16"/>
      <c r="N41" s="16"/>
      <c r="O41" s="16">
        <f t="shared" si="2"/>
        <v>43.8</v>
      </c>
      <c r="P41" s="17">
        <v>145</v>
      </c>
      <c r="Q41" s="18">
        <f t="shared" si="3"/>
        <v>10.159817351598175</v>
      </c>
      <c r="R41" s="16">
        <f t="shared" si="4"/>
        <v>6.8493150684931514</v>
      </c>
      <c r="S41" s="16">
        <f>VLOOKUP(A:A,[1]TDSheet!$A:$S,19,0)</f>
        <v>83.2</v>
      </c>
      <c r="T41" s="16">
        <f>VLOOKUP(A:A,[1]TDSheet!$A:$T,20,0)</f>
        <v>59.6</v>
      </c>
      <c r="U41" s="16">
        <f>VLOOKUP(A:A,[3]TDSheet!$A:$D,4,0)</f>
        <v>25.8</v>
      </c>
      <c r="V41" s="16">
        <f>VLOOKUP(A:A,[1]TDSheet!$A:$V,22,0)</f>
        <v>0</v>
      </c>
      <c r="W41" s="16">
        <f>VLOOKUP(A:A,[1]TDSheet!$A:$W,23,0)</f>
        <v>234</v>
      </c>
      <c r="X41" s="16">
        <f>VLOOKUP(A:A,[1]TDSheet!$A:$X,24,0)</f>
        <v>18</v>
      </c>
      <c r="Y41" s="16">
        <f t="shared" si="5"/>
        <v>145</v>
      </c>
      <c r="Z41" s="16" t="str">
        <f>VLOOKUP(A:A,[1]TDSheet!$A:$Z,26,0)</f>
        <v>пер ск 870</v>
      </c>
      <c r="AA41" s="16">
        <f>Y41/2.7</f>
        <v>53.703703703703702</v>
      </c>
      <c r="AB41" s="20">
        <f>VLOOKUP(A:A,[1]TDSheet!$A:$AB,28,0)</f>
        <v>1</v>
      </c>
      <c r="AC41" s="16">
        <f t="shared" si="6"/>
        <v>145</v>
      </c>
      <c r="AD41" s="16"/>
      <c r="AE41" s="16"/>
    </row>
    <row r="42" spans="1:31" s="1" customFormat="1" ht="21.95" customHeight="1" outlineLevel="1" x14ac:dyDescent="0.2">
      <c r="A42" s="7" t="s">
        <v>25</v>
      </c>
      <c r="B42" s="7" t="s">
        <v>8</v>
      </c>
      <c r="C42" s="8">
        <v>2094.799</v>
      </c>
      <c r="D42" s="8">
        <v>777.2</v>
      </c>
      <c r="E42" s="8">
        <v>1217.7</v>
      </c>
      <c r="F42" s="8">
        <v>1604.299</v>
      </c>
      <c r="G42" s="1">
        <f>VLOOKUP(A:A,[1]TDSheet!$A:$G,7,0)</f>
        <v>1</v>
      </c>
      <c r="H42" s="1">
        <f>VLOOKUP(A:A,[1]TDSheet!$A:$H,8,0)</f>
        <v>150</v>
      </c>
      <c r="I42" s="16">
        <f>VLOOKUP(A:A,[2]TDSheet!$A:$F,6,0)</f>
        <v>1263</v>
      </c>
      <c r="J42" s="16">
        <f t="shared" si="1"/>
        <v>-45.299999999999955</v>
      </c>
      <c r="K42" s="16">
        <f>VLOOKUP(A:A,[1]TDSheet!$A:$P,16,0)</f>
        <v>0</v>
      </c>
      <c r="L42" s="16"/>
      <c r="M42" s="16"/>
      <c r="N42" s="16"/>
      <c r="O42" s="16">
        <f t="shared" si="2"/>
        <v>243.54000000000002</v>
      </c>
      <c r="P42" s="17">
        <v>840</v>
      </c>
      <c r="Q42" s="18">
        <f t="shared" si="3"/>
        <v>10.03654019873532</v>
      </c>
      <c r="R42" s="16">
        <f t="shared" si="4"/>
        <v>6.5874147983904079</v>
      </c>
      <c r="S42" s="16">
        <f>VLOOKUP(A:A,[1]TDSheet!$A:$S,19,0)</f>
        <v>284</v>
      </c>
      <c r="T42" s="16">
        <f>VLOOKUP(A:A,[1]TDSheet!$A:$T,20,0)</f>
        <v>271</v>
      </c>
      <c r="U42" s="16">
        <f>VLOOKUP(A:A,[3]TDSheet!$A:$D,4,0)</f>
        <v>270</v>
      </c>
      <c r="V42" s="16">
        <f>VLOOKUP(A:A,[1]TDSheet!$A:$V,22,0)</f>
        <v>0</v>
      </c>
      <c r="W42" s="16">
        <f>VLOOKUP(A:A,[1]TDSheet!$A:$W,23,0)</f>
        <v>144</v>
      </c>
      <c r="X42" s="16">
        <f>VLOOKUP(A:A,[1]TDSheet!$A:$X,24,0)</f>
        <v>12</v>
      </c>
      <c r="Y42" s="16">
        <f t="shared" si="5"/>
        <v>840</v>
      </c>
      <c r="Z42" s="16" t="str">
        <f>VLOOKUP(A:A,[1]TDSheet!$A:$Z,26,0)</f>
        <v>пер ск 870</v>
      </c>
      <c r="AA42" s="16">
        <f>Y42/5</f>
        <v>168</v>
      </c>
      <c r="AB42" s="20">
        <f>VLOOKUP(A:A,[1]TDSheet!$A:$AB,28,0)</f>
        <v>1</v>
      </c>
      <c r="AC42" s="16">
        <f t="shared" si="6"/>
        <v>840</v>
      </c>
      <c r="AD42" s="16"/>
      <c r="AE42" s="16"/>
    </row>
    <row r="43" spans="1:31" s="1" customFormat="1" ht="11.1" customHeight="1" outlineLevel="1" x14ac:dyDescent="0.2">
      <c r="A43" s="7" t="s">
        <v>26</v>
      </c>
      <c r="B43" s="7" t="s">
        <v>9</v>
      </c>
      <c r="C43" s="8">
        <v>2966</v>
      </c>
      <c r="D43" s="8">
        <v>5039</v>
      </c>
      <c r="E43" s="8">
        <v>4736</v>
      </c>
      <c r="F43" s="8">
        <v>3005</v>
      </c>
      <c r="G43" s="1" t="str">
        <f>VLOOKUP(A:A,[1]TDSheet!$A:$G,7,0)</f>
        <v>пуд,яб</v>
      </c>
      <c r="H43" s="1">
        <f>VLOOKUP(A:A,[1]TDSheet!$A:$H,8,0)</f>
        <v>150</v>
      </c>
      <c r="I43" s="16">
        <f>VLOOKUP(A:A,[2]TDSheet!$A:$F,6,0)</f>
        <v>4897</v>
      </c>
      <c r="J43" s="16">
        <f t="shared" si="1"/>
        <v>-161</v>
      </c>
      <c r="K43" s="16">
        <f>VLOOKUP(A:A,[1]TDSheet!$A:$P,16,0)</f>
        <v>540</v>
      </c>
      <c r="L43" s="16"/>
      <c r="M43" s="16"/>
      <c r="N43" s="16"/>
      <c r="O43" s="16">
        <f t="shared" si="2"/>
        <v>566.4</v>
      </c>
      <c r="P43" s="17">
        <v>1920</v>
      </c>
      <c r="Q43" s="18">
        <f t="shared" si="3"/>
        <v>9.6486581920903962</v>
      </c>
      <c r="R43" s="16">
        <f t="shared" si="4"/>
        <v>5.3054378531073452</v>
      </c>
      <c r="S43" s="16">
        <f>VLOOKUP(A:A,[1]TDSheet!$A:$S,19,0)</f>
        <v>552.20000000000005</v>
      </c>
      <c r="T43" s="16">
        <f>VLOOKUP(A:A,[1]TDSheet!$A:$T,20,0)</f>
        <v>584.4</v>
      </c>
      <c r="U43" s="16">
        <f>VLOOKUP(A:A,[3]TDSheet!$A:$D,4,0)</f>
        <v>517</v>
      </c>
      <c r="V43" s="16">
        <f>VLOOKUP(A:A,[1]TDSheet!$A:$V,22,0)</f>
        <v>1904</v>
      </c>
      <c r="W43" s="16">
        <f>VLOOKUP(A:A,[1]TDSheet!$A:$W,23,0)</f>
        <v>84</v>
      </c>
      <c r="X43" s="16">
        <f>VLOOKUP(A:A,[1]TDSheet!$A:$X,24,0)</f>
        <v>12</v>
      </c>
      <c r="Y43" s="16">
        <f t="shared" si="5"/>
        <v>1920</v>
      </c>
      <c r="Z43" s="16" t="str">
        <f>VLOOKUP(A:A,[1]TDSheet!$A:$Z,26,0)</f>
        <v>апр яб</v>
      </c>
      <c r="AA43" s="16">
        <f>Y43/8</f>
        <v>240</v>
      </c>
      <c r="AB43" s="20">
        <f>VLOOKUP(A:A,[1]TDSheet!$A:$AB,28,0)</f>
        <v>0.9</v>
      </c>
      <c r="AC43" s="16">
        <f t="shared" si="6"/>
        <v>1728</v>
      </c>
      <c r="AD43" s="16"/>
      <c r="AE43" s="16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1639</v>
      </c>
      <c r="D44" s="8">
        <v>1506</v>
      </c>
      <c r="E44" s="8">
        <v>1354</v>
      </c>
      <c r="F44" s="8">
        <v>1574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1384</v>
      </c>
      <c r="J44" s="16">
        <f t="shared" si="1"/>
        <v>-30</v>
      </c>
      <c r="K44" s="16">
        <f>VLOOKUP(A:A,[1]TDSheet!$A:$P,16,0)</f>
        <v>0</v>
      </c>
      <c r="L44" s="16"/>
      <c r="M44" s="16"/>
      <c r="N44" s="16"/>
      <c r="O44" s="16">
        <f t="shared" si="2"/>
        <v>270.8</v>
      </c>
      <c r="P44" s="17">
        <v>1150</v>
      </c>
      <c r="Q44" s="18">
        <f t="shared" si="3"/>
        <v>10.059084194977842</v>
      </c>
      <c r="R44" s="16">
        <f t="shared" si="4"/>
        <v>5.8124076809453467</v>
      </c>
      <c r="S44" s="16">
        <f>VLOOKUP(A:A,[1]TDSheet!$A:$S,19,0)</f>
        <v>282</v>
      </c>
      <c r="T44" s="16">
        <f>VLOOKUP(A:A,[1]TDSheet!$A:$T,20,0)</f>
        <v>289.8</v>
      </c>
      <c r="U44" s="16">
        <f>VLOOKUP(A:A,[3]TDSheet!$A:$D,4,0)</f>
        <v>489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5"/>
        <v>1150</v>
      </c>
      <c r="Z44" s="16">
        <f>VLOOKUP(A:A,[1]TDSheet!$A:$Z,26,0)</f>
        <v>0</v>
      </c>
      <c r="AA44" s="16">
        <f>Y44/16</f>
        <v>71.875</v>
      </c>
      <c r="AB44" s="20">
        <f>VLOOKUP(A:A,[1]TDSheet!$A:$AB,28,0)</f>
        <v>0.43</v>
      </c>
      <c r="AC44" s="16">
        <f t="shared" si="6"/>
        <v>494.5</v>
      </c>
      <c r="AD44" s="16"/>
      <c r="AE44" s="16"/>
    </row>
    <row r="45" spans="1:31" s="1" customFormat="1" ht="11.1" customHeight="1" outlineLevel="1" x14ac:dyDescent="0.2">
      <c r="A45" s="7" t="s">
        <v>60</v>
      </c>
      <c r="B45" s="7" t="s">
        <v>9</v>
      </c>
      <c r="C45" s="8">
        <v>135</v>
      </c>
      <c r="D45" s="8">
        <v>128</v>
      </c>
      <c r="E45" s="8">
        <v>38</v>
      </c>
      <c r="F45" s="8">
        <v>214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47</v>
      </c>
      <c r="J45" s="16">
        <f t="shared" si="1"/>
        <v>-9</v>
      </c>
      <c r="K45" s="16">
        <f>VLOOKUP(A:A,[1]TDSheet!$A:$P,16,0)</f>
        <v>0</v>
      </c>
      <c r="L45" s="16"/>
      <c r="M45" s="16"/>
      <c r="N45" s="16"/>
      <c r="O45" s="16">
        <f t="shared" si="2"/>
        <v>7.6</v>
      </c>
      <c r="P45" s="17"/>
      <c r="Q45" s="18">
        <f t="shared" si="3"/>
        <v>28.157894736842106</v>
      </c>
      <c r="R45" s="16">
        <f t="shared" si="4"/>
        <v>28.157894736842106</v>
      </c>
      <c r="S45" s="16">
        <f>VLOOKUP(A:A,[1]TDSheet!$A:$S,19,0)</f>
        <v>2.6</v>
      </c>
      <c r="T45" s="16">
        <f>VLOOKUP(A:A,[1]TDSheet!$A:$T,20,0)</f>
        <v>17.600000000000001</v>
      </c>
      <c r="U45" s="16">
        <f>VLOOKUP(A:A,[3]TDSheet!$A:$D,4,0)</f>
        <v>16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5"/>
        <v>0</v>
      </c>
      <c r="Z45" s="16" t="str">
        <f>VLOOKUP(A:A,[1]TDSheet!$A:$Z,26,0)</f>
        <v>увел</v>
      </c>
      <c r="AA45" s="16">
        <f>Y45/10</f>
        <v>0</v>
      </c>
      <c r="AB45" s="20">
        <f>VLOOKUP(A:A,[1]TDSheet!$A:$AB,28,0)</f>
        <v>0.7</v>
      </c>
      <c r="AC45" s="16">
        <f t="shared" si="6"/>
        <v>0</v>
      </c>
      <c r="AD45" s="16"/>
      <c r="AE45" s="16"/>
    </row>
    <row r="46" spans="1:31" s="1" customFormat="1" ht="11.1" customHeight="1" outlineLevel="1" x14ac:dyDescent="0.2">
      <c r="A46" s="7" t="s">
        <v>61</v>
      </c>
      <c r="B46" s="7" t="s">
        <v>9</v>
      </c>
      <c r="C46" s="8">
        <v>274</v>
      </c>
      <c r="D46" s="8">
        <v>145</v>
      </c>
      <c r="E46" s="8">
        <v>102</v>
      </c>
      <c r="F46" s="8">
        <v>297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119</v>
      </c>
      <c r="J46" s="16">
        <f t="shared" si="1"/>
        <v>-17</v>
      </c>
      <c r="K46" s="16">
        <f>VLOOKUP(A:A,[1]TDSheet!$A:$P,16,0)</f>
        <v>0</v>
      </c>
      <c r="L46" s="16"/>
      <c r="M46" s="16"/>
      <c r="N46" s="16"/>
      <c r="O46" s="16">
        <f t="shared" si="2"/>
        <v>20.399999999999999</v>
      </c>
      <c r="P46" s="17"/>
      <c r="Q46" s="18">
        <f t="shared" si="3"/>
        <v>14.558823529411766</v>
      </c>
      <c r="R46" s="16">
        <f t="shared" si="4"/>
        <v>14.558823529411766</v>
      </c>
      <c r="S46" s="16">
        <f>VLOOKUP(A:A,[1]TDSheet!$A:$S,19,0)</f>
        <v>31</v>
      </c>
      <c r="T46" s="16">
        <f>VLOOKUP(A:A,[1]TDSheet!$A:$T,20,0)</f>
        <v>35</v>
      </c>
      <c r="U46" s="16">
        <f>VLOOKUP(A:A,[3]TDSheet!$A:$D,4,0)</f>
        <v>29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5"/>
        <v>0</v>
      </c>
      <c r="Z46" s="16" t="str">
        <f>VLOOKUP(A:A,[1]TDSheet!$A:$Z,26,0)</f>
        <v>увел</v>
      </c>
      <c r="AA46" s="16">
        <f>Y46/10</f>
        <v>0</v>
      </c>
      <c r="AB46" s="20">
        <f>VLOOKUP(A:A,[1]TDSheet!$A:$AB,28,0)</f>
        <v>0.7</v>
      </c>
      <c r="AC46" s="16">
        <f t="shared" si="6"/>
        <v>0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288</v>
      </c>
      <c r="D47" s="8"/>
      <c r="E47" s="8">
        <v>13</v>
      </c>
      <c r="F47" s="8">
        <v>275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13</v>
      </c>
      <c r="J47" s="16">
        <f t="shared" si="1"/>
        <v>0</v>
      </c>
      <c r="K47" s="16">
        <f>VLOOKUP(A:A,[1]TDSheet!$A:$P,16,0)</f>
        <v>0</v>
      </c>
      <c r="L47" s="16"/>
      <c r="M47" s="16"/>
      <c r="N47" s="16"/>
      <c r="O47" s="16">
        <f t="shared" si="2"/>
        <v>2.6</v>
      </c>
      <c r="P47" s="17"/>
      <c r="Q47" s="18">
        <f t="shared" si="3"/>
        <v>105.76923076923076</v>
      </c>
      <c r="R47" s="16">
        <f t="shared" si="4"/>
        <v>105.76923076923076</v>
      </c>
      <c r="S47" s="16">
        <f>VLOOKUP(A:A,[1]TDSheet!$A:$S,19,0)</f>
        <v>0</v>
      </c>
      <c r="T47" s="16">
        <f>VLOOKUP(A:A,[1]TDSheet!$A:$T,20,0)</f>
        <v>0</v>
      </c>
      <c r="U47" s="16">
        <f>VLOOKUP(A:A,[3]TDSheet!$A:$D,4,0)</f>
        <v>6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5"/>
        <v>0</v>
      </c>
      <c r="Z47" s="16" t="str">
        <f>VLOOKUP(A:A,[1]TDSheet!$A:$Z,26,0)</f>
        <v>увел</v>
      </c>
      <c r="AA47" s="16">
        <f>Y47/6</f>
        <v>0</v>
      </c>
      <c r="AB47" s="20">
        <f>VLOOKUP(A:A,[1]TDSheet!$A:$AB,28,0)</f>
        <v>1</v>
      </c>
      <c r="AC47" s="16">
        <f t="shared" si="6"/>
        <v>0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328</v>
      </c>
      <c r="D48" s="8">
        <v>218</v>
      </c>
      <c r="E48" s="8">
        <v>120</v>
      </c>
      <c r="F48" s="8">
        <v>403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182</v>
      </c>
      <c r="J48" s="16">
        <f t="shared" si="1"/>
        <v>-62</v>
      </c>
      <c r="K48" s="16">
        <f>VLOOKUP(A:A,[1]TDSheet!$A:$P,16,0)</f>
        <v>0</v>
      </c>
      <c r="L48" s="16"/>
      <c r="M48" s="16"/>
      <c r="N48" s="16"/>
      <c r="O48" s="16">
        <f t="shared" si="2"/>
        <v>24</v>
      </c>
      <c r="P48" s="17"/>
      <c r="Q48" s="18">
        <f t="shared" si="3"/>
        <v>16.791666666666668</v>
      </c>
      <c r="R48" s="16">
        <f t="shared" si="4"/>
        <v>16.791666666666668</v>
      </c>
      <c r="S48" s="16">
        <f>VLOOKUP(A:A,[1]TDSheet!$A:$S,19,0)</f>
        <v>36.799999999999997</v>
      </c>
      <c r="T48" s="16">
        <f>VLOOKUP(A:A,[1]TDSheet!$A:$T,20,0)</f>
        <v>34.799999999999997</v>
      </c>
      <c r="U48" s="16">
        <f>VLOOKUP(A:A,[3]TDSheet!$A:$D,4,0)</f>
        <v>36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5"/>
        <v>0</v>
      </c>
      <c r="Z48" s="16" t="e">
        <f>VLOOKUP(A:A,[1]TDSheet!$A:$Z,26,0)</f>
        <v>#N/A</v>
      </c>
      <c r="AA48" s="16">
        <f>Y48/8</f>
        <v>0</v>
      </c>
      <c r="AB48" s="20">
        <f>VLOOKUP(A:A,[1]TDSheet!$A:$AB,28,0)</f>
        <v>0.7</v>
      </c>
      <c r="AC48" s="16">
        <f t="shared" si="6"/>
        <v>0</v>
      </c>
      <c r="AD48" s="16"/>
      <c r="AE48" s="16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244</v>
      </c>
      <c r="D49" s="8">
        <v>112</v>
      </c>
      <c r="E49" s="8">
        <v>166</v>
      </c>
      <c r="F49" s="8">
        <v>172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178</v>
      </c>
      <c r="J49" s="16">
        <f t="shared" si="1"/>
        <v>-12</v>
      </c>
      <c r="K49" s="16">
        <f>VLOOKUP(A:A,[1]TDSheet!$A:$P,16,0)</f>
        <v>0</v>
      </c>
      <c r="L49" s="16"/>
      <c r="M49" s="16"/>
      <c r="N49" s="16"/>
      <c r="O49" s="16">
        <f t="shared" si="2"/>
        <v>33.200000000000003</v>
      </c>
      <c r="P49" s="17">
        <v>190</v>
      </c>
      <c r="Q49" s="18">
        <f t="shared" si="3"/>
        <v>10.903614457831324</v>
      </c>
      <c r="R49" s="16">
        <f t="shared" si="4"/>
        <v>5.1807228915662646</v>
      </c>
      <c r="S49" s="16">
        <f>VLOOKUP(A:A,[1]TDSheet!$A:$S,19,0)</f>
        <v>38.4</v>
      </c>
      <c r="T49" s="16">
        <f>VLOOKUP(A:A,[1]TDSheet!$A:$T,20,0)</f>
        <v>40.799999999999997</v>
      </c>
      <c r="U49" s="16">
        <f>VLOOKUP(A:A,[3]TDSheet!$A:$D,4,0)</f>
        <v>61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5"/>
        <v>190</v>
      </c>
      <c r="Z49" s="16" t="e">
        <f>VLOOKUP(A:A,[1]TDSheet!$A:$Z,26,0)</f>
        <v>#N/A</v>
      </c>
      <c r="AA49" s="16">
        <f>Y49/8</f>
        <v>23.75</v>
      </c>
      <c r="AB49" s="20">
        <f>VLOOKUP(A:A,[1]TDSheet!$A:$AB,28,0)</f>
        <v>0.7</v>
      </c>
      <c r="AC49" s="16">
        <f t="shared" si="6"/>
        <v>133</v>
      </c>
      <c r="AD49" s="16"/>
      <c r="AE49" s="16"/>
    </row>
    <row r="50" spans="1:31" s="1" customFormat="1" ht="21.95" customHeight="1" outlineLevel="1" x14ac:dyDescent="0.2">
      <c r="A50" s="7" t="s">
        <v>28</v>
      </c>
      <c r="B50" s="7" t="s">
        <v>9</v>
      </c>
      <c r="C50" s="8">
        <v>139</v>
      </c>
      <c r="D50" s="8">
        <v>202</v>
      </c>
      <c r="E50" s="8">
        <v>127</v>
      </c>
      <c r="F50" s="8">
        <v>201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144</v>
      </c>
      <c r="J50" s="16">
        <f t="shared" si="1"/>
        <v>-17</v>
      </c>
      <c r="K50" s="16">
        <f>VLOOKUP(A:A,[1]TDSheet!$A:$P,16,0)</f>
        <v>0</v>
      </c>
      <c r="L50" s="16"/>
      <c r="M50" s="16"/>
      <c r="N50" s="16"/>
      <c r="O50" s="16">
        <f t="shared" si="2"/>
        <v>25.4</v>
      </c>
      <c r="P50" s="17">
        <v>98</v>
      </c>
      <c r="Q50" s="18">
        <f t="shared" si="3"/>
        <v>11.771653543307087</v>
      </c>
      <c r="R50" s="16">
        <f t="shared" si="4"/>
        <v>7.9133858267716537</v>
      </c>
      <c r="S50" s="16">
        <f>VLOOKUP(A:A,[1]TDSheet!$A:$S,19,0)</f>
        <v>32</v>
      </c>
      <c r="T50" s="16">
        <f>VLOOKUP(A:A,[1]TDSheet!$A:$T,20,0)</f>
        <v>30.6</v>
      </c>
      <c r="U50" s="16">
        <f>VLOOKUP(A:A,[3]TDSheet!$A:$D,4,0)</f>
        <v>44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 t="shared" si="5"/>
        <v>98</v>
      </c>
      <c r="Z50" s="16">
        <f>VLOOKUP(A:A,[1]TDSheet!$A:$Z,26,0)</f>
        <v>0</v>
      </c>
      <c r="AA50" s="16">
        <f>Y50/8</f>
        <v>12.25</v>
      </c>
      <c r="AB50" s="20">
        <f>VLOOKUP(A:A,[1]TDSheet!$A:$AB,28,0)</f>
        <v>0.7</v>
      </c>
      <c r="AC50" s="16">
        <f t="shared" si="6"/>
        <v>68.599999999999994</v>
      </c>
      <c r="AD50" s="16"/>
      <c r="AE50" s="16"/>
    </row>
    <row r="51" spans="1:31" s="1" customFormat="1" ht="11.1" customHeight="1" outlineLevel="1" x14ac:dyDescent="0.2">
      <c r="A51" s="7" t="s">
        <v>29</v>
      </c>
      <c r="B51" s="7" t="s">
        <v>9</v>
      </c>
      <c r="C51" s="8">
        <v>1714</v>
      </c>
      <c r="D51" s="8">
        <v>1157</v>
      </c>
      <c r="E51" s="8">
        <v>1308</v>
      </c>
      <c r="F51" s="8">
        <v>1474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1337</v>
      </c>
      <c r="J51" s="16">
        <f t="shared" si="1"/>
        <v>-29</v>
      </c>
      <c r="K51" s="16">
        <f>VLOOKUP(A:A,[1]TDSheet!$A:$P,16,0)</f>
        <v>288</v>
      </c>
      <c r="L51" s="16"/>
      <c r="M51" s="16"/>
      <c r="N51" s="16"/>
      <c r="O51" s="16">
        <f t="shared" si="2"/>
        <v>261.60000000000002</v>
      </c>
      <c r="P51" s="17">
        <v>860</v>
      </c>
      <c r="Q51" s="18">
        <f t="shared" si="3"/>
        <v>10.022935779816512</v>
      </c>
      <c r="R51" s="16">
        <f t="shared" si="4"/>
        <v>5.6345565749235469</v>
      </c>
      <c r="S51" s="16">
        <f>VLOOKUP(A:A,[1]TDSheet!$A:$S,19,0)</f>
        <v>287.2</v>
      </c>
      <c r="T51" s="16">
        <f>VLOOKUP(A:A,[1]TDSheet!$A:$T,20,0)</f>
        <v>271.2</v>
      </c>
      <c r="U51" s="16">
        <f>VLOOKUP(A:A,[3]TDSheet!$A:$D,4,0)</f>
        <v>290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 t="shared" si="5"/>
        <v>860</v>
      </c>
      <c r="Z51" s="16">
        <f>VLOOKUP(A:A,[1]TDSheet!$A:$Z,26,0)</f>
        <v>0</v>
      </c>
      <c r="AA51" s="16">
        <f>Y51/8</f>
        <v>107.5</v>
      </c>
      <c r="AB51" s="20">
        <f>VLOOKUP(A:A,[1]TDSheet!$A:$AB,28,0)</f>
        <v>0.7</v>
      </c>
      <c r="AC51" s="16">
        <f t="shared" si="6"/>
        <v>602</v>
      </c>
      <c r="AD51" s="16"/>
      <c r="AE51" s="16"/>
    </row>
    <row r="52" spans="1:31" s="1" customFormat="1" ht="21.95" customHeight="1" outlineLevel="1" x14ac:dyDescent="0.2">
      <c r="A52" s="7" t="s">
        <v>30</v>
      </c>
      <c r="B52" s="7" t="s">
        <v>9</v>
      </c>
      <c r="C52" s="8">
        <v>3243</v>
      </c>
      <c r="D52" s="8">
        <v>1467</v>
      </c>
      <c r="E52" s="21">
        <v>675</v>
      </c>
      <c r="F52" s="22">
        <v>857</v>
      </c>
      <c r="G52" s="1">
        <f>VLOOKUP(A:A,[1]TDSheet!$A:$G,7,0)</f>
        <v>1</v>
      </c>
      <c r="H52" s="1">
        <f>VLOOKUP(A:A,[1]TDSheet!$A:$H,8,0)</f>
        <v>180</v>
      </c>
      <c r="I52" s="16">
        <f>VLOOKUP(A:A,[2]TDSheet!$A:$F,6,0)</f>
        <v>273</v>
      </c>
      <c r="J52" s="16">
        <f t="shared" si="1"/>
        <v>402</v>
      </c>
      <c r="K52" s="16">
        <f>VLOOKUP(A:A,[1]TDSheet!$A:$P,16,0)</f>
        <v>0</v>
      </c>
      <c r="L52" s="16"/>
      <c r="M52" s="16"/>
      <c r="N52" s="16"/>
      <c r="O52" s="16">
        <f t="shared" si="2"/>
        <v>135</v>
      </c>
      <c r="P52" s="17">
        <v>480</v>
      </c>
      <c r="Q52" s="18">
        <f t="shared" si="3"/>
        <v>9.9037037037037035</v>
      </c>
      <c r="R52" s="16">
        <f t="shared" si="4"/>
        <v>6.3481481481481481</v>
      </c>
      <c r="S52" s="16">
        <f>VLOOKUP(A:A,[1]TDSheet!$A:$S,19,0)</f>
        <v>157.6</v>
      </c>
      <c r="T52" s="16">
        <f>VLOOKUP(A:A,[1]TDSheet!$A:$T,20,0)</f>
        <v>151.4</v>
      </c>
      <c r="U52" s="16">
        <f>VLOOKUP(A:A,[3]TDSheet!$A:$D,4,0)</f>
        <v>89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 t="shared" si="5"/>
        <v>480</v>
      </c>
      <c r="Z52" s="16">
        <f>VLOOKUP(A:A,[1]TDSheet!$A:$Z,26,0)</f>
        <v>0</v>
      </c>
      <c r="AA52" s="16">
        <f>Y52/8</f>
        <v>60</v>
      </c>
      <c r="AB52" s="20">
        <f>VLOOKUP(A:A,[1]TDSheet!$A:$AB,28,0)</f>
        <v>0.9</v>
      </c>
      <c r="AC52" s="16">
        <f t="shared" si="6"/>
        <v>432</v>
      </c>
      <c r="AD52" s="16"/>
      <c r="AE52" s="16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1005</v>
      </c>
      <c r="D53" s="8">
        <v>275</v>
      </c>
      <c r="E53" s="8">
        <v>603</v>
      </c>
      <c r="F53" s="8">
        <v>657</v>
      </c>
      <c r="G53" s="1">
        <f>VLOOKUP(A:A,[1]TDSheet!$A:$G,7,0)</f>
        <v>1</v>
      </c>
      <c r="H53" s="1">
        <f>VLOOKUP(A:A,[1]TDSheet!$A:$H,8,0)</f>
        <v>90</v>
      </c>
      <c r="I53" s="16">
        <f>VLOOKUP(A:A,[2]TDSheet!$A:$F,6,0)</f>
        <v>618</v>
      </c>
      <c r="J53" s="16">
        <f t="shared" si="1"/>
        <v>-15</v>
      </c>
      <c r="K53" s="16">
        <f>VLOOKUP(A:A,[1]TDSheet!$A:$P,16,0)</f>
        <v>119</v>
      </c>
      <c r="L53" s="16"/>
      <c r="M53" s="16"/>
      <c r="N53" s="16"/>
      <c r="O53" s="16">
        <f t="shared" si="2"/>
        <v>120.6</v>
      </c>
      <c r="P53" s="17">
        <v>420</v>
      </c>
      <c r="Q53" s="18">
        <f t="shared" si="3"/>
        <v>9.9170812603648422</v>
      </c>
      <c r="R53" s="16">
        <f t="shared" si="4"/>
        <v>5.4477611940298507</v>
      </c>
      <c r="S53" s="16">
        <f>VLOOKUP(A:A,[1]TDSheet!$A:$S,19,0)</f>
        <v>150</v>
      </c>
      <c r="T53" s="16">
        <f>VLOOKUP(A:A,[1]TDSheet!$A:$T,20,0)</f>
        <v>124</v>
      </c>
      <c r="U53" s="16">
        <f>VLOOKUP(A:A,[3]TDSheet!$A:$D,4,0)</f>
        <v>173</v>
      </c>
      <c r="V53" s="16">
        <f>VLOOKUP(A:A,[1]TDSheet!$A:$V,22,0)</f>
        <v>0</v>
      </c>
      <c r="W53" s="16">
        <f>VLOOKUP(A:A,[1]TDSheet!$A:$W,23,0)</f>
        <v>144</v>
      </c>
      <c r="X53" s="16">
        <f>VLOOKUP(A:A,[1]TDSheet!$A:$X,24,0)</f>
        <v>12</v>
      </c>
      <c r="Y53" s="16">
        <f t="shared" si="5"/>
        <v>420</v>
      </c>
      <c r="Z53" s="16">
        <f>VLOOKUP(A:A,[1]TDSheet!$A:$Z,26,0)</f>
        <v>0</v>
      </c>
      <c r="AA53" s="16">
        <f>Y53/5</f>
        <v>84</v>
      </c>
      <c r="AB53" s="20">
        <f>VLOOKUP(A:A,[1]TDSheet!$A:$AB,28,0)</f>
        <v>1</v>
      </c>
      <c r="AC53" s="16">
        <f t="shared" si="6"/>
        <v>420</v>
      </c>
      <c r="AD53" s="16"/>
      <c r="AE53" s="16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901</v>
      </c>
      <c r="D54" s="8">
        <v>415</v>
      </c>
      <c r="E54" s="8">
        <v>621</v>
      </c>
      <c r="F54" s="8">
        <v>661</v>
      </c>
      <c r="G54" s="1">
        <f>VLOOKUP(A:A,[1]TDSheet!$A:$G,7,0)</f>
        <v>1</v>
      </c>
      <c r="H54" s="1">
        <f>VLOOKUP(A:A,[1]TDSheet!$A:$H,8,0)</f>
        <v>120</v>
      </c>
      <c r="I54" s="16">
        <f>VLOOKUP(A:A,[2]TDSheet!$A:$F,6,0)</f>
        <v>641</v>
      </c>
      <c r="J54" s="16">
        <f t="shared" si="1"/>
        <v>-20</v>
      </c>
      <c r="K54" s="16">
        <f>VLOOKUP(A:A,[1]TDSheet!$A:$P,16,0)</f>
        <v>180</v>
      </c>
      <c r="L54" s="16"/>
      <c r="M54" s="16"/>
      <c r="N54" s="16"/>
      <c r="O54" s="16">
        <f t="shared" si="2"/>
        <v>124.2</v>
      </c>
      <c r="P54" s="17">
        <v>420</v>
      </c>
      <c r="Q54" s="18">
        <f t="shared" si="3"/>
        <v>10.152979066022544</v>
      </c>
      <c r="R54" s="16">
        <f t="shared" si="4"/>
        <v>5.3220611916264087</v>
      </c>
      <c r="S54" s="16">
        <f>VLOOKUP(A:A,[1]TDSheet!$A:$S,19,0)</f>
        <v>144.4</v>
      </c>
      <c r="T54" s="16">
        <f>VLOOKUP(A:A,[1]TDSheet!$A:$T,20,0)</f>
        <v>129.4</v>
      </c>
      <c r="U54" s="16">
        <f>VLOOKUP(A:A,[3]TDSheet!$A:$D,4,0)</f>
        <v>142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 t="shared" si="5"/>
        <v>420</v>
      </c>
      <c r="Z54" s="16">
        <f>VLOOKUP(A:A,[1]TDSheet!$A:$Z,26,0)</f>
        <v>0</v>
      </c>
      <c r="AA54" s="16">
        <f>Y54/5</f>
        <v>84</v>
      </c>
      <c r="AB54" s="20">
        <f>VLOOKUP(A:A,[1]TDSheet!$A:$AB,28,0)</f>
        <v>1</v>
      </c>
      <c r="AC54" s="16">
        <f t="shared" si="6"/>
        <v>420</v>
      </c>
      <c r="AD54" s="16"/>
      <c r="AE54" s="16"/>
    </row>
    <row r="55" spans="1:31" s="1" customFormat="1" ht="11.1" customHeight="1" outlineLevel="1" x14ac:dyDescent="0.2">
      <c r="A55" s="7" t="s">
        <v>66</v>
      </c>
      <c r="B55" s="7" t="s">
        <v>9</v>
      </c>
      <c r="C55" s="8">
        <v>233</v>
      </c>
      <c r="D55" s="8">
        <v>303</v>
      </c>
      <c r="E55" s="8">
        <v>87</v>
      </c>
      <c r="F55" s="8">
        <v>140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88</v>
      </c>
      <c r="J55" s="16">
        <f t="shared" si="1"/>
        <v>-1</v>
      </c>
      <c r="K55" s="16">
        <f>VLOOKUP(A:A,[1]TDSheet!$A:$P,16,0)</f>
        <v>0</v>
      </c>
      <c r="L55" s="16"/>
      <c r="M55" s="16"/>
      <c r="N55" s="16"/>
      <c r="O55" s="16">
        <f t="shared" si="2"/>
        <v>17.399999999999999</v>
      </c>
      <c r="P55" s="17">
        <v>98</v>
      </c>
      <c r="Q55" s="18">
        <f t="shared" si="3"/>
        <v>13.678160919540231</v>
      </c>
      <c r="R55" s="16">
        <f t="shared" si="4"/>
        <v>8.0459770114942533</v>
      </c>
      <c r="S55" s="16">
        <f>VLOOKUP(A:A,[1]TDSheet!$A:$S,19,0)</f>
        <v>27.2</v>
      </c>
      <c r="T55" s="16">
        <f>VLOOKUP(A:A,[1]TDSheet!$A:$T,20,0)</f>
        <v>13.6</v>
      </c>
      <c r="U55" s="16">
        <f>VLOOKUP(A:A,[3]TDSheet!$A:$D,4,0)</f>
        <v>9</v>
      </c>
      <c r="V55" s="16">
        <f>VLOOKUP(A:A,[1]TDSheet!$A:$V,22,0)</f>
        <v>0</v>
      </c>
      <c r="W55" s="16">
        <f>VLOOKUP(A:A,[1]TDSheet!$A:$W,23,0)</f>
        <v>84</v>
      </c>
      <c r="X55" s="16">
        <f>VLOOKUP(A:A,[1]TDSheet!$A:$X,24,0)</f>
        <v>12</v>
      </c>
      <c r="Y55" s="16">
        <f t="shared" si="5"/>
        <v>98</v>
      </c>
      <c r="Z55" s="16">
        <f>VLOOKUP(A:A,[1]TDSheet!$A:$Z,26,0)</f>
        <v>0</v>
      </c>
      <c r="AA55" s="16">
        <f>Y55/8</f>
        <v>12.25</v>
      </c>
      <c r="AB55" s="20">
        <f>VLOOKUP(A:A,[1]TDSheet!$A:$AB,28,0)</f>
        <v>0.8</v>
      </c>
      <c r="AC55" s="16">
        <f t="shared" si="6"/>
        <v>78.400000000000006</v>
      </c>
      <c r="AD55" s="16"/>
      <c r="AE55" s="16"/>
    </row>
    <row r="56" spans="1:31" s="1" customFormat="1" ht="11.1" customHeight="1" outlineLevel="1" x14ac:dyDescent="0.2">
      <c r="A56" s="7" t="s">
        <v>67</v>
      </c>
      <c r="B56" s="7" t="s">
        <v>9</v>
      </c>
      <c r="C56" s="8">
        <v>461</v>
      </c>
      <c r="D56" s="8">
        <v>5</v>
      </c>
      <c r="E56" s="8">
        <v>30</v>
      </c>
      <c r="F56" s="8">
        <v>431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38</v>
      </c>
      <c r="J56" s="16">
        <f t="shared" si="1"/>
        <v>-8</v>
      </c>
      <c r="K56" s="16">
        <f>VLOOKUP(A:A,[1]TDSheet!$A:$P,16,0)</f>
        <v>0</v>
      </c>
      <c r="L56" s="16"/>
      <c r="M56" s="16"/>
      <c r="N56" s="16"/>
      <c r="O56" s="16">
        <f t="shared" si="2"/>
        <v>6</v>
      </c>
      <c r="P56" s="17"/>
      <c r="Q56" s="18">
        <f t="shared" si="3"/>
        <v>71.833333333333329</v>
      </c>
      <c r="R56" s="16">
        <f t="shared" si="4"/>
        <v>71.833333333333329</v>
      </c>
      <c r="S56" s="16">
        <f>VLOOKUP(A:A,[1]TDSheet!$A:$S,19,0)</f>
        <v>7</v>
      </c>
      <c r="T56" s="16">
        <f>VLOOKUP(A:A,[1]TDSheet!$A:$T,20,0)</f>
        <v>3.2</v>
      </c>
      <c r="U56" s="16">
        <f>VLOOKUP(A:A,[3]TDSheet!$A:$D,4,0)</f>
        <v>22</v>
      </c>
      <c r="V56" s="16">
        <f>VLOOKUP(A:A,[1]TDSheet!$A:$V,22,0)</f>
        <v>0</v>
      </c>
      <c r="W56" s="16">
        <f>VLOOKUP(A:A,[1]TDSheet!$A:$W,23,0)</f>
        <v>234</v>
      </c>
      <c r="X56" s="16">
        <f>VLOOKUP(A:A,[1]TDSheet!$A:$X,24,0)</f>
        <v>18</v>
      </c>
      <c r="Y56" s="16">
        <f t="shared" si="5"/>
        <v>0</v>
      </c>
      <c r="Z56" s="16" t="str">
        <f>VLOOKUP(A:A,[1]TDSheet!$A:$Z,26,0)</f>
        <v>увел</v>
      </c>
      <c r="AA56" s="16">
        <f>Y56/9</f>
        <v>0</v>
      </c>
      <c r="AB56" s="20">
        <f>VLOOKUP(A:A,[1]TDSheet!$A:$AB,28,0)</f>
        <v>0.3</v>
      </c>
      <c r="AC56" s="16">
        <f t="shared" si="6"/>
        <v>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79</v>
      </c>
      <c r="D57" s="8"/>
      <c r="E57" s="8">
        <v>4</v>
      </c>
      <c r="F57" s="8">
        <v>75</v>
      </c>
      <c r="G57" s="1" t="str">
        <f>VLOOKUP(A:A,[1]TDSheet!$A:$G,7,0)</f>
        <v>в30,05</v>
      </c>
      <c r="H57" s="1" t="e">
        <f>VLOOKUP(A:A,[1]TDSheet!$A:$H,8,0)</f>
        <v>#N/A</v>
      </c>
      <c r="I57" s="16">
        <f>VLOOKUP(A:A,[2]TDSheet!$A:$F,6,0)</f>
        <v>7</v>
      </c>
      <c r="J57" s="16">
        <f t="shared" si="1"/>
        <v>-3</v>
      </c>
      <c r="K57" s="16">
        <f>VLOOKUP(A:A,[1]TDSheet!$A:$P,16,0)</f>
        <v>0</v>
      </c>
      <c r="L57" s="16"/>
      <c r="M57" s="16"/>
      <c r="N57" s="16"/>
      <c r="O57" s="16">
        <f t="shared" si="2"/>
        <v>0.8</v>
      </c>
      <c r="P57" s="17"/>
      <c r="Q57" s="18">
        <f t="shared" si="3"/>
        <v>93.75</v>
      </c>
      <c r="R57" s="16">
        <f t="shared" si="4"/>
        <v>93.75</v>
      </c>
      <c r="S57" s="16">
        <f>VLOOKUP(A:A,[1]TDSheet!$A:$S,19,0)</f>
        <v>2.8</v>
      </c>
      <c r="T57" s="16">
        <f>VLOOKUP(A:A,[1]TDSheet!$A:$T,20,0)</f>
        <v>0.4</v>
      </c>
      <c r="U57" s="16">
        <f>VLOOKUP(A:A,[3]TDSheet!$A:$D,4,0)</f>
        <v>2</v>
      </c>
      <c r="V57" s="16">
        <f>VLOOKUP(A:A,[1]TDSheet!$A:$V,22,0)</f>
        <v>0</v>
      </c>
      <c r="W57" s="16">
        <f>VLOOKUP(A:A,[1]TDSheet!$A:$W,23,0)</f>
        <v>234</v>
      </c>
      <c r="X57" s="16">
        <f>VLOOKUP(A:A,[1]TDSheet!$A:$X,24,0)</f>
        <v>18</v>
      </c>
      <c r="Y57" s="16">
        <f t="shared" si="5"/>
        <v>0</v>
      </c>
      <c r="Z57" s="16" t="str">
        <f>VLOOKUP(A:A,[1]TDSheet!$A:$Z,26,0)</f>
        <v>увел</v>
      </c>
      <c r="AA57" s="16">
        <v>0</v>
      </c>
      <c r="AB57" s="20">
        <f>VLOOKUP(A:A,[1]TDSheet!$A:$AB,28,0)</f>
        <v>0</v>
      </c>
      <c r="AC57" s="16">
        <f t="shared" si="6"/>
        <v>0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9</v>
      </c>
      <c r="C58" s="8">
        <v>24.6</v>
      </c>
      <c r="D58" s="8"/>
      <c r="E58" s="8">
        <v>2</v>
      </c>
      <c r="F58" s="8">
        <v>22.6</v>
      </c>
      <c r="G58" s="1" t="str">
        <f>VLOOKUP(A:A,[1]TDSheet!$A:$G,7,0)</f>
        <v>в30,05</v>
      </c>
      <c r="H58" s="1" t="e">
        <f>VLOOKUP(A:A,[1]TDSheet!$A:$H,8,0)</f>
        <v>#N/A</v>
      </c>
      <c r="I58" s="16">
        <f>VLOOKUP(A:A,[2]TDSheet!$A:$F,6,0)</f>
        <v>2</v>
      </c>
      <c r="J58" s="16">
        <f t="shared" si="1"/>
        <v>0</v>
      </c>
      <c r="K58" s="16">
        <f>VLOOKUP(A:A,[1]TDSheet!$A:$P,16,0)</f>
        <v>0</v>
      </c>
      <c r="L58" s="16"/>
      <c r="M58" s="16"/>
      <c r="N58" s="16"/>
      <c r="O58" s="16">
        <f t="shared" si="2"/>
        <v>0.4</v>
      </c>
      <c r="P58" s="17"/>
      <c r="Q58" s="18">
        <f t="shared" si="3"/>
        <v>56.5</v>
      </c>
      <c r="R58" s="16">
        <f t="shared" si="4"/>
        <v>56.5</v>
      </c>
      <c r="S58" s="16">
        <f>VLOOKUP(A:A,[1]TDSheet!$A:$S,19,0)</f>
        <v>3</v>
      </c>
      <c r="T58" s="16">
        <f>VLOOKUP(A:A,[1]TDSheet!$A:$T,20,0)</f>
        <v>0.4</v>
      </c>
      <c r="U58" s="16">
        <f>VLOOKUP(A:A,[3]TDSheet!$A:$D,4,0)</f>
        <v>1</v>
      </c>
      <c r="V58" s="16">
        <f>VLOOKUP(A:A,[1]TDSheet!$A:$V,22,0)</f>
        <v>0</v>
      </c>
      <c r="W58" s="16">
        <f>VLOOKUP(A:A,[1]TDSheet!$A:$W,23,0)</f>
        <v>0</v>
      </c>
      <c r="X58" s="16">
        <f>VLOOKUP(A:A,[1]TDSheet!$A:$X,24,0)</f>
        <v>0</v>
      </c>
      <c r="Y58" s="16">
        <f t="shared" si="5"/>
        <v>0</v>
      </c>
      <c r="Z58" s="16" t="str">
        <f>VLOOKUP(A:A,[1]TDSheet!$A:$Z,26,0)</f>
        <v>вывод</v>
      </c>
      <c r="AA58" s="16">
        <v>0</v>
      </c>
      <c r="AB58" s="20">
        <f>VLOOKUP(A:A,[1]TDSheet!$A:$AB,28,0)</f>
        <v>0</v>
      </c>
      <c r="AC58" s="16">
        <f t="shared" si="6"/>
        <v>0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8</v>
      </c>
      <c r="C59" s="8">
        <v>57.8</v>
      </c>
      <c r="D59" s="8">
        <v>3.6</v>
      </c>
      <c r="E59" s="8">
        <v>18</v>
      </c>
      <c r="F59" s="8">
        <v>37.799999999999997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19.010000000000002</v>
      </c>
      <c r="J59" s="16">
        <f t="shared" si="1"/>
        <v>-1.0100000000000016</v>
      </c>
      <c r="K59" s="16">
        <f>VLOOKUP(A:A,[1]TDSheet!$A:$P,16,0)</f>
        <v>0</v>
      </c>
      <c r="L59" s="16"/>
      <c r="M59" s="16"/>
      <c r="N59" s="16"/>
      <c r="O59" s="16">
        <f t="shared" si="2"/>
        <v>3.6</v>
      </c>
      <c r="P59" s="17"/>
      <c r="Q59" s="18">
        <f t="shared" si="3"/>
        <v>10.499999999999998</v>
      </c>
      <c r="R59" s="16">
        <f t="shared" si="4"/>
        <v>10.499999999999998</v>
      </c>
      <c r="S59" s="16">
        <f>VLOOKUP(A:A,[1]TDSheet!$A:$S,19,0)</f>
        <v>5.4</v>
      </c>
      <c r="T59" s="16">
        <f>VLOOKUP(A:A,[1]TDSheet!$A:$T,20,0)</f>
        <v>3.96</v>
      </c>
      <c r="U59" s="16">
        <f>VLOOKUP(A:A,[3]TDSheet!$A:$D,4,0)</f>
        <v>1.8</v>
      </c>
      <c r="V59" s="16">
        <f>VLOOKUP(A:A,[1]TDSheet!$A:$V,22,0)</f>
        <v>0</v>
      </c>
      <c r="W59" s="16">
        <f>VLOOKUP(A:A,[1]TDSheet!$A:$W,23,0)</f>
        <v>234</v>
      </c>
      <c r="X59" s="16">
        <f>VLOOKUP(A:A,[1]TDSheet!$A:$X,24,0)</f>
        <v>18</v>
      </c>
      <c r="Y59" s="16">
        <f t="shared" si="5"/>
        <v>0</v>
      </c>
      <c r="Z59" s="16" t="e">
        <f>VLOOKUP(A:A,[1]TDSheet!$A:$Z,26,0)</f>
        <v>#N/A</v>
      </c>
      <c r="AA59" s="16">
        <f>Y59/1.8</f>
        <v>0</v>
      </c>
      <c r="AB59" s="20">
        <f>VLOOKUP(A:A,[1]TDSheet!$A:$AB,28,0)</f>
        <v>1</v>
      </c>
      <c r="AC59" s="16">
        <f t="shared" si="6"/>
        <v>0</v>
      </c>
      <c r="AD59" s="16"/>
      <c r="AE59" s="16"/>
    </row>
    <row r="60" spans="1:31" s="1" customFormat="1" ht="11.1" customHeight="1" outlineLevel="1" x14ac:dyDescent="0.2">
      <c r="A60" s="7" t="s">
        <v>71</v>
      </c>
      <c r="B60" s="7" t="s">
        <v>8</v>
      </c>
      <c r="C60" s="8">
        <v>477.74</v>
      </c>
      <c r="D60" s="8">
        <v>116.48</v>
      </c>
      <c r="E60" s="8">
        <v>262.3</v>
      </c>
      <c r="F60" s="8">
        <v>314</v>
      </c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282.92399999999998</v>
      </c>
      <c r="J60" s="16">
        <f t="shared" si="1"/>
        <v>-20.623999999999967</v>
      </c>
      <c r="K60" s="16">
        <f>VLOOKUP(A:A,[1]TDSheet!$A:$P,16,0)</f>
        <v>0</v>
      </c>
      <c r="L60" s="16"/>
      <c r="M60" s="16"/>
      <c r="N60" s="16"/>
      <c r="O60" s="16">
        <f t="shared" si="2"/>
        <v>52.46</v>
      </c>
      <c r="P60" s="17">
        <v>220</v>
      </c>
      <c r="Q60" s="18">
        <f t="shared" si="3"/>
        <v>10.17918414029737</v>
      </c>
      <c r="R60" s="16">
        <f t="shared" si="4"/>
        <v>5.9855127716355314</v>
      </c>
      <c r="S60" s="16">
        <f>VLOOKUP(A:A,[1]TDSheet!$A:$S,19,0)</f>
        <v>69.096000000000004</v>
      </c>
      <c r="T60" s="16">
        <f>VLOOKUP(A:A,[1]TDSheet!$A:$T,20,0)</f>
        <v>57.232000000000006</v>
      </c>
      <c r="U60" s="16">
        <f>VLOOKUP(A:A,[3]TDSheet!$A:$D,4,0)</f>
        <v>96.32</v>
      </c>
      <c r="V60" s="16">
        <f>VLOOKUP(A:A,[1]TDSheet!$A:$V,22,0)</f>
        <v>0</v>
      </c>
      <c r="W60" s="16">
        <f>VLOOKUP(A:A,[1]TDSheet!$A:$W,23,0)</f>
        <v>126</v>
      </c>
      <c r="X60" s="16">
        <f>VLOOKUP(A:A,[1]TDSheet!$A:$X,24,0)</f>
        <v>14</v>
      </c>
      <c r="Y60" s="16">
        <f t="shared" si="5"/>
        <v>220</v>
      </c>
      <c r="Z60" s="16" t="e">
        <f>VLOOKUP(A:A,[1]TDSheet!$A:$Z,26,0)</f>
        <v>#N/A</v>
      </c>
      <c r="AA60" s="16">
        <f>Y60/2.24</f>
        <v>98.214285714285708</v>
      </c>
      <c r="AB60" s="20">
        <f>VLOOKUP(A:A,[1]TDSheet!$A:$AB,28,0)</f>
        <v>1</v>
      </c>
      <c r="AC60" s="16">
        <f t="shared" si="6"/>
        <v>220</v>
      </c>
      <c r="AD60" s="16"/>
      <c r="AE60" s="16"/>
    </row>
    <row r="61" spans="1:31" s="1" customFormat="1" ht="21.95" customHeight="1" outlineLevel="1" x14ac:dyDescent="0.2">
      <c r="A61" s="7" t="s">
        <v>72</v>
      </c>
      <c r="B61" s="7" t="s">
        <v>8</v>
      </c>
      <c r="C61" s="8">
        <v>6</v>
      </c>
      <c r="D61" s="8">
        <v>3</v>
      </c>
      <c r="E61" s="8">
        <v>3</v>
      </c>
      <c r="F61" s="8">
        <v>6</v>
      </c>
      <c r="G61" s="1" t="str">
        <f>VLOOKUP(A:A,[1]TDSheet!$A:$G,7,0)</f>
        <v>в26,07</v>
      </c>
      <c r="H61" s="1" t="e">
        <f>VLOOKUP(A:A,[1]TDSheet!$A:$H,8,0)</f>
        <v>#N/A</v>
      </c>
      <c r="I61" s="16">
        <f>VLOOKUP(A:A,[2]TDSheet!$A:$F,6,0)</f>
        <v>3</v>
      </c>
      <c r="J61" s="16">
        <f t="shared" si="1"/>
        <v>0</v>
      </c>
      <c r="K61" s="16">
        <f>VLOOKUP(A:A,[1]TDSheet!$A:$P,16,0)</f>
        <v>0</v>
      </c>
      <c r="L61" s="16"/>
      <c r="M61" s="16"/>
      <c r="N61" s="16"/>
      <c r="O61" s="16">
        <f t="shared" si="2"/>
        <v>0.6</v>
      </c>
      <c r="P61" s="17"/>
      <c r="Q61" s="18">
        <f t="shared" si="3"/>
        <v>10</v>
      </c>
      <c r="R61" s="16">
        <f t="shared" si="4"/>
        <v>10</v>
      </c>
      <c r="S61" s="16">
        <f>VLOOKUP(A:A,[1]TDSheet!$A:$S,19,0)</f>
        <v>0</v>
      </c>
      <c r="T61" s="16">
        <f>VLOOKUP(A:A,[1]TDSheet!$A:$T,20,0)</f>
        <v>1.2</v>
      </c>
      <c r="U61" s="16">
        <v>0</v>
      </c>
      <c r="V61" s="16">
        <f>VLOOKUP(A:A,[1]TDSheet!$A:$V,22,0)</f>
        <v>0</v>
      </c>
      <c r="W61" s="16">
        <f>VLOOKUP(A:A,[1]TDSheet!$A:$W,23,0)</f>
        <v>126</v>
      </c>
      <c r="X61" s="16">
        <f>VLOOKUP(A:A,[1]TDSheet!$A:$X,24,0)</f>
        <v>14</v>
      </c>
      <c r="Y61" s="16">
        <f t="shared" si="5"/>
        <v>0</v>
      </c>
      <c r="Z61" s="16" t="str">
        <f>VLOOKUP(A:A,[1]TDSheet!$A:$Z,26,0)</f>
        <v>увел</v>
      </c>
      <c r="AA61" s="16">
        <v>0</v>
      </c>
      <c r="AB61" s="20">
        <f>VLOOKUP(A:A,[1]TDSheet!$A:$AB,28,0)</f>
        <v>1</v>
      </c>
      <c r="AC61" s="16">
        <f t="shared" si="6"/>
        <v>0</v>
      </c>
      <c r="AD61" s="16"/>
      <c r="AE61" s="16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120</v>
      </c>
      <c r="D62" s="8">
        <v>60</v>
      </c>
      <c r="E62" s="8">
        <v>55</v>
      </c>
      <c r="F62" s="8">
        <v>125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55</v>
      </c>
      <c r="J62" s="16">
        <f t="shared" si="1"/>
        <v>0</v>
      </c>
      <c r="K62" s="16">
        <f>VLOOKUP(A:A,[1]TDSheet!$A:$P,16,0)</f>
        <v>0</v>
      </c>
      <c r="L62" s="16"/>
      <c r="M62" s="16"/>
      <c r="N62" s="16"/>
      <c r="O62" s="16">
        <f t="shared" si="2"/>
        <v>11</v>
      </c>
      <c r="P62" s="17"/>
      <c r="Q62" s="18">
        <f t="shared" si="3"/>
        <v>11.363636363636363</v>
      </c>
      <c r="R62" s="16">
        <f t="shared" si="4"/>
        <v>11.363636363636363</v>
      </c>
      <c r="S62" s="16">
        <f>VLOOKUP(A:A,[1]TDSheet!$A:$S,19,0)</f>
        <v>18</v>
      </c>
      <c r="T62" s="16">
        <f>VLOOKUP(A:A,[1]TDSheet!$A:$T,20,0)</f>
        <v>16</v>
      </c>
      <c r="U62" s="16">
        <f>VLOOKUP(A:A,[3]TDSheet!$A:$D,4,0)</f>
        <v>25</v>
      </c>
      <c r="V62" s="16">
        <f>VLOOKUP(A:A,[1]TDSheet!$A:$V,22,0)</f>
        <v>0</v>
      </c>
      <c r="W62" s="16">
        <f>VLOOKUP(A:A,[1]TDSheet!$A:$W,23,0)</f>
        <v>144</v>
      </c>
      <c r="X62" s="16">
        <f>VLOOKUP(A:A,[1]TDSheet!$A:$X,24,0)</f>
        <v>12</v>
      </c>
      <c r="Y62" s="16">
        <f t="shared" si="5"/>
        <v>0</v>
      </c>
      <c r="Z62" s="16" t="e">
        <f>VLOOKUP(A:A,[1]TDSheet!$A:$Z,26,0)</f>
        <v>#N/A</v>
      </c>
      <c r="AA62" s="16">
        <f>Y62/5</f>
        <v>0</v>
      </c>
      <c r="AB62" s="20">
        <f>VLOOKUP(A:A,[1]TDSheet!$A:$AB,28,0)</f>
        <v>1</v>
      </c>
      <c r="AC62" s="16">
        <f t="shared" si="6"/>
        <v>0</v>
      </c>
      <c r="AD62" s="16"/>
      <c r="AE62" s="16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2188</v>
      </c>
      <c r="D63" s="8">
        <v>6454</v>
      </c>
      <c r="E63" s="8">
        <v>3961</v>
      </c>
      <c r="F63" s="8">
        <v>2611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5980</v>
      </c>
      <c r="J63" s="16">
        <f t="shared" ref="J63:J73" si="7">E63-I63</f>
        <v>-2019</v>
      </c>
      <c r="K63" s="16">
        <f>VLOOKUP(A:A,[1]TDSheet!$A:$P,16,0)</f>
        <v>260</v>
      </c>
      <c r="L63" s="16"/>
      <c r="M63" s="16"/>
      <c r="N63" s="16"/>
      <c r="O63" s="16">
        <f t="shared" si="2"/>
        <v>393.8</v>
      </c>
      <c r="P63" s="17">
        <v>1010</v>
      </c>
      <c r="Q63" s="18">
        <f t="shared" si="3"/>
        <v>9.8552564753682077</v>
      </c>
      <c r="R63" s="16">
        <f t="shared" si="4"/>
        <v>6.6302691721686129</v>
      </c>
      <c r="S63" s="16">
        <f>VLOOKUP(A:A,[1]TDSheet!$A:$S,19,0)</f>
        <v>401.6</v>
      </c>
      <c r="T63" s="16">
        <f>VLOOKUP(A:A,[1]TDSheet!$A:$T,20,0)</f>
        <v>417.6</v>
      </c>
      <c r="U63" s="16">
        <f>VLOOKUP(A:A,[3]TDSheet!$A:$D,4,0)</f>
        <v>318</v>
      </c>
      <c r="V63" s="16">
        <f>VLOOKUP(A:A,[1]TDSheet!$A:$V,22,0)</f>
        <v>1992</v>
      </c>
      <c r="W63" s="16">
        <f>VLOOKUP(A:A,[1]TDSheet!$A:$W,23,0)</f>
        <v>70</v>
      </c>
      <c r="X63" s="16">
        <f>VLOOKUP(A:A,[1]TDSheet!$A:$X,24,0)</f>
        <v>14</v>
      </c>
      <c r="Y63" s="16">
        <f t="shared" si="5"/>
        <v>1010</v>
      </c>
      <c r="Z63" s="16">
        <f>VLOOKUP(A:A,[1]TDSheet!$A:$Z,26,0)</f>
        <v>0</v>
      </c>
      <c r="AA63" s="16">
        <f>Y63/12</f>
        <v>84.166666666666671</v>
      </c>
      <c r="AB63" s="20">
        <f>VLOOKUP(A:A,[1]TDSheet!$A:$AB,28,0)</f>
        <v>0.25</v>
      </c>
      <c r="AC63" s="16">
        <f t="shared" si="6"/>
        <v>252.5</v>
      </c>
      <c r="AD63" s="16"/>
      <c r="AE63" s="16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440</v>
      </c>
      <c r="D64" s="8">
        <v>733</v>
      </c>
      <c r="E64" s="8">
        <v>448</v>
      </c>
      <c r="F64" s="8">
        <v>675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461</v>
      </c>
      <c r="J64" s="16">
        <f t="shared" si="7"/>
        <v>-13</v>
      </c>
      <c r="K64" s="16">
        <f>VLOOKUP(A:A,[1]TDSheet!$A:$P,16,0)</f>
        <v>170</v>
      </c>
      <c r="L64" s="16"/>
      <c r="M64" s="16"/>
      <c r="N64" s="16"/>
      <c r="O64" s="16">
        <f t="shared" si="2"/>
        <v>89.6</v>
      </c>
      <c r="P64" s="17"/>
      <c r="Q64" s="18">
        <f t="shared" si="3"/>
        <v>9.4308035714285712</v>
      </c>
      <c r="R64" s="16">
        <f t="shared" si="4"/>
        <v>7.5334821428571432</v>
      </c>
      <c r="S64" s="16">
        <f>VLOOKUP(A:A,[1]TDSheet!$A:$S,19,0)</f>
        <v>91.2</v>
      </c>
      <c r="T64" s="16">
        <f>VLOOKUP(A:A,[1]TDSheet!$A:$T,20,0)</f>
        <v>107</v>
      </c>
      <c r="U64" s="16">
        <f>VLOOKUP(A:A,[3]TDSheet!$A:$D,4,0)</f>
        <v>73</v>
      </c>
      <c r="V64" s="16">
        <f>VLOOKUP(A:A,[1]TDSheet!$A:$V,22,0)</f>
        <v>0</v>
      </c>
      <c r="W64" s="16">
        <f>VLOOKUP(A:A,[1]TDSheet!$A:$W,23,0)</f>
        <v>70</v>
      </c>
      <c r="X64" s="16">
        <f>VLOOKUP(A:A,[1]TDSheet!$A:$X,24,0)</f>
        <v>14</v>
      </c>
      <c r="Y64" s="16">
        <f t="shared" si="5"/>
        <v>0</v>
      </c>
      <c r="Z64" s="16">
        <f>VLOOKUP(A:A,[1]TDSheet!$A:$Z,26,0)</f>
        <v>0</v>
      </c>
      <c r="AA64" s="16">
        <f>Y64/12</f>
        <v>0</v>
      </c>
      <c r="AB64" s="20">
        <f>VLOOKUP(A:A,[1]TDSheet!$A:$AB,28,0)</f>
        <v>0.3</v>
      </c>
      <c r="AC64" s="16">
        <f t="shared" si="6"/>
        <v>0</v>
      </c>
      <c r="AD64" s="16"/>
      <c r="AE64" s="16"/>
    </row>
    <row r="65" spans="1:31" s="1" customFormat="1" ht="11.1" customHeight="1" outlineLevel="1" x14ac:dyDescent="0.2">
      <c r="A65" s="7" t="s">
        <v>34</v>
      </c>
      <c r="B65" s="7" t="s">
        <v>9</v>
      </c>
      <c r="C65" s="8">
        <v>556</v>
      </c>
      <c r="D65" s="8">
        <v>921</v>
      </c>
      <c r="E65" s="8">
        <v>519</v>
      </c>
      <c r="F65" s="8">
        <v>928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529</v>
      </c>
      <c r="J65" s="16">
        <f t="shared" si="7"/>
        <v>-10</v>
      </c>
      <c r="K65" s="16">
        <f>VLOOKUP(A:A,[1]TDSheet!$A:$P,16,0)</f>
        <v>0</v>
      </c>
      <c r="L65" s="16"/>
      <c r="M65" s="16"/>
      <c r="N65" s="16"/>
      <c r="O65" s="16">
        <f t="shared" si="2"/>
        <v>103.8</v>
      </c>
      <c r="P65" s="17">
        <v>170</v>
      </c>
      <c r="Q65" s="18">
        <f t="shared" si="3"/>
        <v>10.578034682080926</v>
      </c>
      <c r="R65" s="16">
        <f t="shared" si="4"/>
        <v>8.9402697495183041</v>
      </c>
      <c r="S65" s="16">
        <f>VLOOKUP(A:A,[1]TDSheet!$A:$S,19,0)</f>
        <v>106.8</v>
      </c>
      <c r="T65" s="16">
        <f>VLOOKUP(A:A,[1]TDSheet!$A:$T,20,0)</f>
        <v>131</v>
      </c>
      <c r="U65" s="16">
        <f>VLOOKUP(A:A,[3]TDSheet!$A:$D,4,0)</f>
        <v>96</v>
      </c>
      <c r="V65" s="16">
        <f>VLOOKUP(A:A,[1]TDSheet!$A:$V,22,0)</f>
        <v>0</v>
      </c>
      <c r="W65" s="16">
        <f>VLOOKUP(A:A,[1]TDSheet!$A:$W,23,0)</f>
        <v>70</v>
      </c>
      <c r="X65" s="16">
        <f>VLOOKUP(A:A,[1]TDSheet!$A:$X,24,0)</f>
        <v>14</v>
      </c>
      <c r="Y65" s="16">
        <f t="shared" si="5"/>
        <v>170</v>
      </c>
      <c r="Z65" s="16">
        <f>VLOOKUP(A:A,[1]TDSheet!$A:$Z,26,0)</f>
        <v>0</v>
      </c>
      <c r="AA65" s="16">
        <f>Y65/12</f>
        <v>14.166666666666666</v>
      </c>
      <c r="AB65" s="20">
        <f>VLOOKUP(A:A,[1]TDSheet!$A:$AB,28,0)</f>
        <v>0.3</v>
      </c>
      <c r="AC65" s="16">
        <f t="shared" si="6"/>
        <v>51</v>
      </c>
      <c r="AD65" s="16"/>
      <c r="AE65" s="16"/>
    </row>
    <row r="66" spans="1:31" s="1" customFormat="1" ht="11.1" customHeight="1" outlineLevel="1" x14ac:dyDescent="0.2">
      <c r="A66" s="7" t="s">
        <v>74</v>
      </c>
      <c r="B66" s="7" t="s">
        <v>8</v>
      </c>
      <c r="C66" s="8">
        <v>192.58</v>
      </c>
      <c r="D66" s="8">
        <v>3.6</v>
      </c>
      <c r="E66" s="8">
        <v>17.899999999999999</v>
      </c>
      <c r="F66" s="8">
        <v>174.68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21.7</v>
      </c>
      <c r="J66" s="16">
        <f t="shared" si="7"/>
        <v>-3.8000000000000007</v>
      </c>
      <c r="K66" s="16">
        <f>VLOOKUP(A:A,[1]TDSheet!$A:$P,16,0)</f>
        <v>0</v>
      </c>
      <c r="L66" s="16"/>
      <c r="M66" s="16"/>
      <c r="N66" s="16"/>
      <c r="O66" s="16">
        <f t="shared" si="2"/>
        <v>3.5799999999999996</v>
      </c>
      <c r="P66" s="17"/>
      <c r="Q66" s="18">
        <f t="shared" si="3"/>
        <v>48.793296089385478</v>
      </c>
      <c r="R66" s="16">
        <f t="shared" si="4"/>
        <v>48.793296089385478</v>
      </c>
      <c r="S66" s="16">
        <f>VLOOKUP(A:A,[1]TDSheet!$A:$S,19,0)</f>
        <v>0</v>
      </c>
      <c r="T66" s="16">
        <f>VLOOKUP(A:A,[1]TDSheet!$A:$T,20,0)</f>
        <v>0.36399999999999999</v>
      </c>
      <c r="U66" s="16">
        <f>VLOOKUP(A:A,[3]TDSheet!$A:$D,4,0)</f>
        <v>9</v>
      </c>
      <c r="V66" s="16">
        <f>VLOOKUP(A:A,[1]TDSheet!$A:$V,22,0)</f>
        <v>0</v>
      </c>
      <c r="W66" s="16">
        <f>VLOOKUP(A:A,[1]TDSheet!$A:$W,23,0)</f>
        <v>234</v>
      </c>
      <c r="X66" s="16">
        <f>VLOOKUP(A:A,[1]TDSheet!$A:$X,24,0)</f>
        <v>18</v>
      </c>
      <c r="Y66" s="16">
        <f t="shared" si="5"/>
        <v>0</v>
      </c>
      <c r="Z66" s="16" t="e">
        <f>VLOOKUP(A:A,[1]TDSheet!$A:$Z,26,0)</f>
        <v>#N/A</v>
      </c>
      <c r="AA66" s="16">
        <f>Y66/1.8</f>
        <v>0</v>
      </c>
      <c r="AB66" s="20">
        <f>VLOOKUP(A:A,[1]TDSheet!$A:$AB,28,0)</f>
        <v>1</v>
      </c>
      <c r="AC66" s="16">
        <f t="shared" si="6"/>
        <v>0</v>
      </c>
      <c r="AD66" s="16"/>
      <c r="AE66" s="16"/>
    </row>
    <row r="67" spans="1:31" s="1" customFormat="1" ht="11.1" customHeight="1" outlineLevel="1" x14ac:dyDescent="0.2">
      <c r="A67" s="7" t="s">
        <v>75</v>
      </c>
      <c r="B67" s="7" t="s">
        <v>9</v>
      </c>
      <c r="C67" s="8">
        <v>103</v>
      </c>
      <c r="D67" s="8">
        <v>290</v>
      </c>
      <c r="E67" s="8">
        <v>178</v>
      </c>
      <c r="F67" s="8">
        <v>206</v>
      </c>
      <c r="G67" s="1">
        <f>VLOOKUP(A:A,[1]TDSheet!$A:$G,7,0)</f>
        <v>1</v>
      </c>
      <c r="H67" s="1">
        <f>VLOOKUP(A:A,[1]TDSheet!$A:$H,8,0)</f>
        <v>365</v>
      </c>
      <c r="I67" s="16">
        <f>VLOOKUP(A:A,[2]TDSheet!$A:$F,6,0)</f>
        <v>186</v>
      </c>
      <c r="J67" s="16">
        <f t="shared" si="7"/>
        <v>-8</v>
      </c>
      <c r="K67" s="16">
        <f>VLOOKUP(A:A,[1]TDSheet!$A:$P,16,0)</f>
        <v>60</v>
      </c>
      <c r="L67" s="16"/>
      <c r="M67" s="16"/>
      <c r="N67" s="16"/>
      <c r="O67" s="16">
        <f t="shared" si="2"/>
        <v>35.6</v>
      </c>
      <c r="P67" s="17">
        <v>120</v>
      </c>
      <c r="Q67" s="18">
        <f t="shared" si="3"/>
        <v>10.842696629213483</v>
      </c>
      <c r="R67" s="16">
        <f t="shared" si="4"/>
        <v>5.786516853932584</v>
      </c>
      <c r="S67" s="16">
        <f>VLOOKUP(A:A,[1]TDSheet!$A:$S,19,0)</f>
        <v>24.6</v>
      </c>
      <c r="T67" s="16">
        <f>VLOOKUP(A:A,[1]TDSheet!$A:$T,20,0)</f>
        <v>30.8</v>
      </c>
      <c r="U67" s="16">
        <f>VLOOKUP(A:A,[3]TDSheet!$A:$D,4,0)</f>
        <v>48</v>
      </c>
      <c r="V67" s="16">
        <f>VLOOKUP(A:A,[1]TDSheet!$A:$V,22,0)</f>
        <v>0</v>
      </c>
      <c r="W67" s="16">
        <f>VLOOKUP(A:A,[1]TDSheet!$A:$W,23,0)</f>
        <v>130</v>
      </c>
      <c r="X67" s="16">
        <f>VLOOKUP(A:A,[1]TDSheet!$A:$X,24,0)</f>
        <v>10</v>
      </c>
      <c r="Y67" s="16">
        <f t="shared" si="5"/>
        <v>120</v>
      </c>
      <c r="Z67" s="16">
        <f>VLOOKUP(A:A,[1]TDSheet!$A:$Z,26,0)</f>
        <v>0</v>
      </c>
      <c r="AA67" s="16">
        <f>Y67/6</f>
        <v>20</v>
      </c>
      <c r="AB67" s="20">
        <f>VLOOKUP(A:A,[1]TDSheet!$A:$AB,28,0)</f>
        <v>0.2</v>
      </c>
      <c r="AC67" s="16">
        <f t="shared" si="6"/>
        <v>24</v>
      </c>
      <c r="AD67" s="16"/>
      <c r="AE67" s="16"/>
    </row>
    <row r="68" spans="1:31" s="1" customFormat="1" ht="11.1" customHeight="1" outlineLevel="1" x14ac:dyDescent="0.2">
      <c r="A68" s="7" t="s">
        <v>35</v>
      </c>
      <c r="B68" s="7" t="s">
        <v>9</v>
      </c>
      <c r="C68" s="8">
        <v>283</v>
      </c>
      <c r="D68" s="8">
        <v>352</v>
      </c>
      <c r="E68" s="8">
        <v>326</v>
      </c>
      <c r="F68" s="8">
        <v>294</v>
      </c>
      <c r="G68" s="1">
        <f>VLOOKUP(A:A,[1]TDSheet!$A:$G,7,0)</f>
        <v>1</v>
      </c>
      <c r="H68" s="1">
        <f>VLOOKUP(A:A,[1]TDSheet!$A:$H,8,0)</f>
        <v>365</v>
      </c>
      <c r="I68" s="16">
        <f>VLOOKUP(A:A,[2]TDSheet!$A:$F,6,0)</f>
        <v>321</v>
      </c>
      <c r="J68" s="16">
        <f t="shared" si="7"/>
        <v>5</v>
      </c>
      <c r="K68" s="16">
        <f>VLOOKUP(A:A,[1]TDSheet!$A:$P,16,0)</f>
        <v>180</v>
      </c>
      <c r="L68" s="16"/>
      <c r="M68" s="16"/>
      <c r="N68" s="16"/>
      <c r="O68" s="16">
        <f t="shared" si="2"/>
        <v>65.2</v>
      </c>
      <c r="P68" s="17">
        <v>180</v>
      </c>
      <c r="Q68" s="18">
        <f t="shared" si="3"/>
        <v>10.030674846625766</v>
      </c>
      <c r="R68" s="16">
        <f t="shared" si="4"/>
        <v>4.5092024539877302</v>
      </c>
      <c r="S68" s="16">
        <f>VLOOKUP(A:A,[1]TDSheet!$A:$S,19,0)</f>
        <v>45.6</v>
      </c>
      <c r="T68" s="16">
        <f>VLOOKUP(A:A,[1]TDSheet!$A:$T,20,0)</f>
        <v>55.6</v>
      </c>
      <c r="U68" s="16">
        <f>VLOOKUP(A:A,[3]TDSheet!$A:$D,4,0)</f>
        <v>50</v>
      </c>
      <c r="V68" s="16">
        <f>VLOOKUP(A:A,[1]TDSheet!$A:$V,22,0)</f>
        <v>0</v>
      </c>
      <c r="W68" s="16">
        <f>VLOOKUP(A:A,[1]TDSheet!$A:$W,23,0)</f>
        <v>130</v>
      </c>
      <c r="X68" s="16">
        <f>VLOOKUP(A:A,[1]TDSheet!$A:$X,24,0)</f>
        <v>10</v>
      </c>
      <c r="Y68" s="16">
        <f t="shared" si="5"/>
        <v>180</v>
      </c>
      <c r="Z68" s="16">
        <f>VLOOKUP(A:A,[1]TDSheet!$A:$Z,26,0)</f>
        <v>0</v>
      </c>
      <c r="AA68" s="16">
        <f>Y68/6</f>
        <v>30</v>
      </c>
      <c r="AB68" s="20">
        <f>VLOOKUP(A:A,[1]TDSheet!$A:$AB,28,0)</f>
        <v>0.2</v>
      </c>
      <c r="AC68" s="16">
        <f t="shared" si="6"/>
        <v>36</v>
      </c>
      <c r="AD68" s="16"/>
      <c r="AE68" s="16"/>
    </row>
    <row r="69" spans="1:31" s="1" customFormat="1" ht="11.1" customHeight="1" outlineLevel="1" x14ac:dyDescent="0.2">
      <c r="A69" s="7" t="s">
        <v>36</v>
      </c>
      <c r="B69" s="7" t="s">
        <v>9</v>
      </c>
      <c r="C69" s="8">
        <v>256</v>
      </c>
      <c r="D69" s="8">
        <v>408</v>
      </c>
      <c r="E69" s="8">
        <v>232</v>
      </c>
      <c r="F69" s="8">
        <v>424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238</v>
      </c>
      <c r="J69" s="16">
        <f t="shared" si="7"/>
        <v>-6</v>
      </c>
      <c r="K69" s="16">
        <f>VLOOKUP(A:A,[1]TDSheet!$A:$P,16,0)</f>
        <v>0</v>
      </c>
      <c r="L69" s="16"/>
      <c r="M69" s="16"/>
      <c r="N69" s="16"/>
      <c r="O69" s="16">
        <f t="shared" si="2"/>
        <v>46.4</v>
      </c>
      <c r="P69" s="17"/>
      <c r="Q69" s="18">
        <f t="shared" si="3"/>
        <v>9.1379310344827598</v>
      </c>
      <c r="R69" s="16">
        <f t="shared" si="4"/>
        <v>9.1379310344827598</v>
      </c>
      <c r="S69" s="16">
        <f>VLOOKUP(A:A,[1]TDSheet!$A:$S,19,0)</f>
        <v>42.6</v>
      </c>
      <c r="T69" s="16">
        <f>VLOOKUP(A:A,[1]TDSheet!$A:$T,20,0)</f>
        <v>62.8</v>
      </c>
      <c r="U69" s="16">
        <f>VLOOKUP(A:A,[3]TDSheet!$A:$D,4,0)</f>
        <v>38</v>
      </c>
      <c r="V69" s="16">
        <f>VLOOKUP(A:A,[1]TDSheet!$A:$V,22,0)</f>
        <v>0</v>
      </c>
      <c r="W69" s="16">
        <f>VLOOKUP(A:A,[1]TDSheet!$A:$W,23,0)</f>
        <v>70</v>
      </c>
      <c r="X69" s="16">
        <f>VLOOKUP(A:A,[1]TDSheet!$A:$X,24,0)</f>
        <v>14</v>
      </c>
      <c r="Y69" s="16">
        <f t="shared" si="5"/>
        <v>0</v>
      </c>
      <c r="Z69" s="16">
        <f>VLOOKUP(A:A,[1]TDSheet!$A:$Z,26,0)</f>
        <v>0</v>
      </c>
      <c r="AA69" s="16">
        <f>Y69/14</f>
        <v>0</v>
      </c>
      <c r="AB69" s="20">
        <f>VLOOKUP(A:A,[1]TDSheet!$A:$AB,28,0)</f>
        <v>0.3</v>
      </c>
      <c r="AC69" s="16">
        <f t="shared" si="6"/>
        <v>0</v>
      </c>
      <c r="AD69" s="16"/>
      <c r="AE69" s="16"/>
    </row>
    <row r="70" spans="1:31" s="1" customFormat="1" ht="11.1" customHeight="1" outlineLevel="1" x14ac:dyDescent="0.2">
      <c r="A70" s="7" t="s">
        <v>37</v>
      </c>
      <c r="B70" s="7" t="s">
        <v>9</v>
      </c>
      <c r="C70" s="8">
        <v>1630</v>
      </c>
      <c r="D70" s="8">
        <v>7081</v>
      </c>
      <c r="E70" s="8">
        <v>4080</v>
      </c>
      <c r="F70" s="8">
        <v>2155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6544</v>
      </c>
      <c r="J70" s="16">
        <f t="shared" si="7"/>
        <v>-2464</v>
      </c>
      <c r="K70" s="16">
        <f>VLOOKUP(A:A,[1]TDSheet!$A:$P,16,0)</f>
        <v>120</v>
      </c>
      <c r="L70" s="16"/>
      <c r="M70" s="16"/>
      <c r="N70" s="16"/>
      <c r="O70" s="16">
        <f t="shared" si="2"/>
        <v>336</v>
      </c>
      <c r="P70" s="17">
        <v>1010</v>
      </c>
      <c r="Q70" s="18">
        <f t="shared" si="3"/>
        <v>9.7767857142857135</v>
      </c>
      <c r="R70" s="16">
        <f t="shared" si="4"/>
        <v>6.4136904761904763</v>
      </c>
      <c r="S70" s="16">
        <f>VLOOKUP(A:A,[1]TDSheet!$A:$S,19,0)</f>
        <v>334.8</v>
      </c>
      <c r="T70" s="16">
        <f>VLOOKUP(A:A,[1]TDSheet!$A:$T,20,0)</f>
        <v>384.6</v>
      </c>
      <c r="U70" s="16">
        <f>VLOOKUP(A:A,[3]TDSheet!$A:$D,4,0)</f>
        <v>537</v>
      </c>
      <c r="V70" s="16">
        <f>VLOOKUP(A:A,[1]TDSheet!$A:$V,22,0)</f>
        <v>2400</v>
      </c>
      <c r="W70" s="16">
        <f>VLOOKUP(A:A,[1]TDSheet!$A:$W,23,0)</f>
        <v>70</v>
      </c>
      <c r="X70" s="16">
        <f>VLOOKUP(A:A,[1]TDSheet!$A:$X,24,0)</f>
        <v>14</v>
      </c>
      <c r="Y70" s="16">
        <f t="shared" si="5"/>
        <v>1010</v>
      </c>
      <c r="Z70" s="16">
        <f>VLOOKUP(A:A,[1]TDSheet!$A:$Z,26,0)</f>
        <v>0</v>
      </c>
      <c r="AA70" s="16">
        <f>Y70/12</f>
        <v>84.166666666666671</v>
      </c>
      <c r="AB70" s="20">
        <f>VLOOKUP(A:A,[1]TDSheet!$A:$AB,28,0)</f>
        <v>0.25</v>
      </c>
      <c r="AC70" s="16">
        <f t="shared" si="6"/>
        <v>252.5</v>
      </c>
      <c r="AD70" s="16"/>
      <c r="AE70" s="16"/>
    </row>
    <row r="71" spans="1:31" s="1" customFormat="1" ht="11.1" customHeight="1" outlineLevel="1" x14ac:dyDescent="0.2">
      <c r="A71" s="7" t="s">
        <v>38</v>
      </c>
      <c r="B71" s="7" t="s">
        <v>9</v>
      </c>
      <c r="C71" s="8">
        <v>2873</v>
      </c>
      <c r="D71" s="8">
        <v>15340</v>
      </c>
      <c r="E71" s="8">
        <v>2988</v>
      </c>
      <c r="F71" s="8">
        <v>2930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3026</v>
      </c>
      <c r="J71" s="16">
        <f t="shared" si="7"/>
        <v>-38</v>
      </c>
      <c r="K71" s="16">
        <f>VLOOKUP(A:A,[1]TDSheet!$A:$P,16,0)</f>
        <v>1110</v>
      </c>
      <c r="L71" s="16"/>
      <c r="M71" s="16"/>
      <c r="N71" s="16"/>
      <c r="O71" s="16">
        <f t="shared" si="2"/>
        <v>597.6</v>
      </c>
      <c r="P71" s="17">
        <v>1850</v>
      </c>
      <c r="Q71" s="18">
        <f t="shared" si="3"/>
        <v>9.8560910307898251</v>
      </c>
      <c r="R71" s="16">
        <f t="shared" si="4"/>
        <v>4.902945113788487</v>
      </c>
      <c r="S71" s="16">
        <f>VLOOKUP(A:A,[1]TDSheet!$A:$S,19,0)</f>
        <v>552.79999999999995</v>
      </c>
      <c r="T71" s="16">
        <f>VLOOKUP(A:A,[1]TDSheet!$A:$T,20,0)</f>
        <v>604.4</v>
      </c>
      <c r="U71" s="16">
        <f>VLOOKUP(A:A,[3]TDSheet!$A:$D,4,0)</f>
        <v>543</v>
      </c>
      <c r="V71" s="16">
        <f>VLOOKUP(A:A,[1]TDSheet!$A:$V,22,0)</f>
        <v>0</v>
      </c>
      <c r="W71" s="16">
        <f>VLOOKUP(A:A,[1]TDSheet!$A:$W,23,0)</f>
        <v>70</v>
      </c>
      <c r="X71" s="16">
        <f>VLOOKUP(A:A,[1]TDSheet!$A:$X,24,0)</f>
        <v>14</v>
      </c>
      <c r="Y71" s="16">
        <f t="shared" si="5"/>
        <v>1850</v>
      </c>
      <c r="Z71" s="16" t="str">
        <f>VLOOKUP(A:A,[1]TDSheet!$A:$Z,26,0)</f>
        <v>апр яб</v>
      </c>
      <c r="AA71" s="16">
        <f>Y71/12</f>
        <v>154.16666666666666</v>
      </c>
      <c r="AB71" s="20">
        <f>VLOOKUP(A:A,[1]TDSheet!$A:$AB,28,0)</f>
        <v>0.25</v>
      </c>
      <c r="AC71" s="16">
        <f t="shared" si="6"/>
        <v>462.5</v>
      </c>
      <c r="AD71" s="16"/>
      <c r="AE71" s="16"/>
    </row>
    <row r="72" spans="1:31" s="1" customFormat="1" ht="11.1" customHeight="1" outlineLevel="1" x14ac:dyDescent="0.2">
      <c r="A72" s="7" t="s">
        <v>76</v>
      </c>
      <c r="B72" s="7" t="s">
        <v>8</v>
      </c>
      <c r="C72" s="8">
        <v>32.9</v>
      </c>
      <c r="D72" s="8">
        <v>40.5</v>
      </c>
      <c r="E72" s="8">
        <v>18.899999999999999</v>
      </c>
      <c r="F72" s="8">
        <v>51.8</v>
      </c>
      <c r="G72" s="1">
        <f>VLOOKUP(A:A,[1]TDSheet!$A:$G,7,0)</f>
        <v>1</v>
      </c>
      <c r="H72" s="1" t="e">
        <f>VLOOKUP(A:A,[1]TDSheet!$A:$H,8,0)</f>
        <v>#N/A</v>
      </c>
      <c r="I72" s="16">
        <f>VLOOKUP(A:A,[2]TDSheet!$A:$F,6,0)</f>
        <v>21.6</v>
      </c>
      <c r="J72" s="16">
        <f t="shared" si="7"/>
        <v>-2.7000000000000028</v>
      </c>
      <c r="K72" s="16">
        <f>VLOOKUP(A:A,[1]TDSheet!$A:$P,16,0)</f>
        <v>0</v>
      </c>
      <c r="L72" s="16"/>
      <c r="M72" s="16"/>
      <c r="N72" s="16"/>
      <c r="O72" s="16">
        <f t="shared" ref="O72:O73" si="8">(E72-V72)/5</f>
        <v>3.78</v>
      </c>
      <c r="P72" s="17"/>
      <c r="Q72" s="18">
        <f t="shared" ref="Q72:Q73" si="9">(F72+K72+P72)/O72</f>
        <v>13.703703703703704</v>
      </c>
      <c r="R72" s="16">
        <f t="shared" ref="R72:R73" si="10">F72/O72</f>
        <v>13.703703703703704</v>
      </c>
      <c r="S72" s="16">
        <f>VLOOKUP(A:A,[1]TDSheet!$A:$S,19,0)</f>
        <v>3.78</v>
      </c>
      <c r="T72" s="16">
        <f>VLOOKUP(A:A,[1]TDSheet!$A:$T,20,0)</f>
        <v>4.8600000000000003</v>
      </c>
      <c r="U72" s="16">
        <f>VLOOKUP(A:A,[3]TDSheet!$A:$D,4,0)</f>
        <v>2.7</v>
      </c>
      <c r="V72" s="16">
        <f>VLOOKUP(A:A,[1]TDSheet!$A:$V,22,0)</f>
        <v>0</v>
      </c>
      <c r="W72" s="16">
        <f>VLOOKUP(A:A,[1]TDSheet!$A:$W,23,0)</f>
        <v>126</v>
      </c>
      <c r="X72" s="16">
        <f>VLOOKUP(A:A,[1]TDSheet!$A:$X,24,0)</f>
        <v>14</v>
      </c>
      <c r="Y72" s="16">
        <f t="shared" ref="Y72:Y73" si="11">P72+0</f>
        <v>0</v>
      </c>
      <c r="Z72" s="16" t="e">
        <f>VLOOKUP(A:A,[1]TDSheet!$A:$Z,26,0)</f>
        <v>#N/A</v>
      </c>
      <c r="AA72" s="16">
        <f>Y72/2.7</f>
        <v>0</v>
      </c>
      <c r="AB72" s="20">
        <f>VLOOKUP(A:A,[1]TDSheet!$A:$AB,28,0)</f>
        <v>1</v>
      </c>
      <c r="AC72" s="16">
        <f t="shared" ref="AC72:AC73" si="12">Y72*AB72</f>
        <v>0</v>
      </c>
      <c r="AD72" s="16"/>
      <c r="AE72" s="16"/>
    </row>
    <row r="73" spans="1:31" s="1" customFormat="1" ht="11.1" customHeight="1" outlineLevel="1" x14ac:dyDescent="0.2">
      <c r="A73" s="7" t="s">
        <v>39</v>
      </c>
      <c r="B73" s="7" t="s">
        <v>8</v>
      </c>
      <c r="C73" s="8">
        <v>653.9</v>
      </c>
      <c r="D73" s="8">
        <v>870</v>
      </c>
      <c r="E73" s="8">
        <v>485.01</v>
      </c>
      <c r="F73" s="8">
        <v>423.89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505.01</v>
      </c>
      <c r="J73" s="16">
        <f t="shared" si="7"/>
        <v>-20</v>
      </c>
      <c r="K73" s="16">
        <f>VLOOKUP(A:A,[1]TDSheet!$A:$P,16,0)</f>
        <v>240</v>
      </c>
      <c r="L73" s="16"/>
      <c r="M73" s="16"/>
      <c r="N73" s="16"/>
      <c r="O73" s="16">
        <f t="shared" si="8"/>
        <v>97.001999999999995</v>
      </c>
      <c r="P73" s="17">
        <v>300</v>
      </c>
      <c r="Q73" s="18">
        <f t="shared" si="9"/>
        <v>9.9368054266922332</v>
      </c>
      <c r="R73" s="16">
        <f t="shared" si="10"/>
        <v>4.3699098987649743</v>
      </c>
      <c r="S73" s="16">
        <f>VLOOKUP(A:A,[1]TDSheet!$A:$S,19,0)</f>
        <v>101.47999999999999</v>
      </c>
      <c r="T73" s="16">
        <f>VLOOKUP(A:A,[1]TDSheet!$A:$T,20,0)</f>
        <v>91</v>
      </c>
      <c r="U73" s="16">
        <f>VLOOKUP(A:A,[3]TDSheet!$A:$D,4,0)</f>
        <v>115</v>
      </c>
      <c r="V73" s="16">
        <f>VLOOKUP(A:A,[1]TDSheet!$A:$V,22,0)</f>
        <v>0</v>
      </c>
      <c r="W73" s="16">
        <f>VLOOKUP(A:A,[1]TDSheet!$A:$W,23,0)</f>
        <v>84</v>
      </c>
      <c r="X73" s="16">
        <f>VLOOKUP(A:A,[1]TDSheet!$A:$X,24,0)</f>
        <v>12</v>
      </c>
      <c r="Y73" s="16">
        <f t="shared" si="11"/>
        <v>300</v>
      </c>
      <c r="Z73" s="16" t="e">
        <f>VLOOKUP(A:A,[1]TDSheet!$A:$Z,26,0)</f>
        <v>#N/A</v>
      </c>
      <c r="AA73" s="16">
        <f>Y73/5</f>
        <v>60</v>
      </c>
      <c r="AB73" s="20">
        <f>VLOOKUP(A:A,[1]TDSheet!$A:$AB,28,0)</f>
        <v>1</v>
      </c>
      <c r="AC73" s="16">
        <f t="shared" si="12"/>
        <v>300</v>
      </c>
      <c r="AD73" s="16"/>
      <c r="AE73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2024-08-02T07:37:54Z</dcterms:modified>
</cp:coreProperties>
</file>