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836D8A-94BF-4839-B1A8-636859B189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O542" i="2"/>
  <c r="BM542" i="2"/>
  <c r="Y542" i="2"/>
  <c r="Z542" i="2" s="1"/>
  <c r="BO541" i="2"/>
  <c r="BM541" i="2"/>
  <c r="Y541" i="2"/>
  <c r="BO540" i="2"/>
  <c r="BM540" i="2"/>
  <c r="Y540" i="2"/>
  <c r="Y544" i="2" s="1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Y530" i="2"/>
  <c r="BO529" i="2"/>
  <c r="BM529" i="2"/>
  <c r="Y529" i="2"/>
  <c r="BO528" i="2"/>
  <c r="BM528" i="2"/>
  <c r="Y528" i="2"/>
  <c r="BO527" i="2"/>
  <c r="BM527" i="2"/>
  <c r="Y527" i="2"/>
  <c r="BO526" i="2"/>
  <c r="BM526" i="2"/>
  <c r="Y526" i="2"/>
  <c r="BO525" i="2"/>
  <c r="BM525" i="2"/>
  <c r="Y525" i="2"/>
  <c r="BO524" i="2"/>
  <c r="BM524" i="2"/>
  <c r="Y524" i="2"/>
  <c r="X522" i="2"/>
  <c r="X521" i="2"/>
  <c r="BO520" i="2"/>
  <c r="BM520" i="2"/>
  <c r="Y520" i="2"/>
  <c r="BO519" i="2"/>
  <c r="BM519" i="2"/>
  <c r="Y519" i="2"/>
  <c r="Z519" i="2" s="1"/>
  <c r="BO518" i="2"/>
  <c r="BM518" i="2"/>
  <c r="Y518" i="2"/>
  <c r="BO517" i="2"/>
  <c r="BM517" i="2"/>
  <c r="Y517" i="2"/>
  <c r="Z517" i="2" s="1"/>
  <c r="BO516" i="2"/>
  <c r="BM516" i="2"/>
  <c r="Y516" i="2"/>
  <c r="X514" i="2"/>
  <c r="X513" i="2"/>
  <c r="BO512" i="2"/>
  <c r="BM512" i="2"/>
  <c r="Y512" i="2"/>
  <c r="Z512" i="2" s="1"/>
  <c r="BO511" i="2"/>
  <c r="BM511" i="2"/>
  <c r="Y511" i="2"/>
  <c r="BO510" i="2"/>
  <c r="BM510" i="2"/>
  <c r="Y510" i="2"/>
  <c r="Z510" i="2" s="1"/>
  <c r="BO509" i="2"/>
  <c r="BM509" i="2"/>
  <c r="Y509" i="2"/>
  <c r="BP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Z506" i="2" s="1"/>
  <c r="BO505" i="2"/>
  <c r="BM505" i="2"/>
  <c r="Y505" i="2"/>
  <c r="BO504" i="2"/>
  <c r="BM504" i="2"/>
  <c r="Y504" i="2"/>
  <c r="BN504" i="2" s="1"/>
  <c r="X500" i="2"/>
  <c r="X499" i="2"/>
  <c r="BO498" i="2"/>
  <c r="BM498" i="2"/>
  <c r="Y498" i="2"/>
  <c r="BP498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N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P479" i="2"/>
  <c r="BO478" i="2"/>
  <c r="BM478" i="2"/>
  <c r="Y478" i="2"/>
  <c r="BN478" i="2" s="1"/>
  <c r="P478" i="2"/>
  <c r="X476" i="2"/>
  <c r="X475" i="2"/>
  <c r="BO474" i="2"/>
  <c r="BM474" i="2"/>
  <c r="Y474" i="2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BO469" i="2"/>
  <c r="BM469" i="2"/>
  <c r="Y469" i="2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Y460" i="2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P448" i="2"/>
  <c r="X445" i="2"/>
  <c r="X444" i="2"/>
  <c r="BO443" i="2"/>
  <c r="BM443" i="2"/>
  <c r="Y443" i="2"/>
  <c r="BP443" i="2" s="1"/>
  <c r="P443" i="2"/>
  <c r="X441" i="2"/>
  <c r="X440" i="2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Y431" i="2"/>
  <c r="BO430" i="2"/>
  <c r="BM430" i="2"/>
  <c r="Y430" i="2"/>
  <c r="BN430" i="2" s="1"/>
  <c r="P430" i="2"/>
  <c r="BO429" i="2"/>
  <c r="BM429" i="2"/>
  <c r="Y429" i="2"/>
  <c r="BO428" i="2"/>
  <c r="BM428" i="2"/>
  <c r="Y428" i="2"/>
  <c r="P428" i="2"/>
  <c r="BO427" i="2"/>
  <c r="BM427" i="2"/>
  <c r="Y427" i="2"/>
  <c r="BP427" i="2" s="1"/>
  <c r="BO426" i="2"/>
  <c r="BM426" i="2"/>
  <c r="Y426" i="2"/>
  <c r="Z426" i="2" s="1"/>
  <c r="BO425" i="2"/>
  <c r="BM425" i="2"/>
  <c r="Y425" i="2"/>
  <c r="BP425" i="2" s="1"/>
  <c r="P425" i="2"/>
  <c r="X423" i="2"/>
  <c r="X422" i="2"/>
  <c r="BO421" i="2"/>
  <c r="BM421" i="2"/>
  <c r="Y421" i="2"/>
  <c r="Y423" i="2" s="1"/>
  <c r="X418" i="2"/>
  <c r="X417" i="2"/>
  <c r="BO416" i="2"/>
  <c r="BM416" i="2"/>
  <c r="Y416" i="2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P409" i="2" s="1"/>
  <c r="P409" i="2"/>
  <c r="X407" i="2"/>
  <c r="X406" i="2"/>
  <c r="BO405" i="2"/>
  <c r="BM405" i="2"/>
  <c r="Y405" i="2"/>
  <c r="BO404" i="2"/>
  <c r="BM404" i="2"/>
  <c r="Y404" i="2"/>
  <c r="P404" i="2"/>
  <c r="BO403" i="2"/>
  <c r="BM403" i="2"/>
  <c r="Y403" i="2"/>
  <c r="BP403" i="2" s="1"/>
  <c r="BO402" i="2"/>
  <c r="BM402" i="2"/>
  <c r="Y402" i="2"/>
  <c r="BP402" i="2" s="1"/>
  <c r="BO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Y398" i="2"/>
  <c r="P398" i="2"/>
  <c r="BO397" i="2"/>
  <c r="BM397" i="2"/>
  <c r="Y397" i="2"/>
  <c r="BN397" i="2" s="1"/>
  <c r="BO396" i="2"/>
  <c r="BM396" i="2"/>
  <c r="Y396" i="2"/>
  <c r="P396" i="2"/>
  <c r="BO395" i="2"/>
  <c r="BM395" i="2"/>
  <c r="Y395" i="2"/>
  <c r="BO394" i="2"/>
  <c r="BM394" i="2"/>
  <c r="Y394" i="2"/>
  <c r="Z394" i="2" s="1"/>
  <c r="P394" i="2"/>
  <c r="BO393" i="2"/>
  <c r="BM393" i="2"/>
  <c r="Y393" i="2"/>
  <c r="Z393" i="2" s="1"/>
  <c r="BO392" i="2"/>
  <c r="BM392" i="2"/>
  <c r="Y392" i="2"/>
  <c r="BN392" i="2" s="1"/>
  <c r="P392" i="2"/>
  <c r="BO391" i="2"/>
  <c r="BM391" i="2"/>
  <c r="Y391" i="2"/>
  <c r="BO390" i="2"/>
  <c r="BM390" i="2"/>
  <c r="Y390" i="2"/>
  <c r="P390" i="2"/>
  <c r="BO389" i="2"/>
  <c r="BM389" i="2"/>
  <c r="Z389" i="2"/>
  <c r="Y389" i="2"/>
  <c r="BP389" i="2" s="1"/>
  <c r="P389" i="2"/>
  <c r="BO388" i="2"/>
  <c r="BM388" i="2"/>
  <c r="Y388" i="2"/>
  <c r="BP388" i="2" s="1"/>
  <c r="BP387" i="2"/>
  <c r="BO387" i="2"/>
  <c r="BM387" i="2"/>
  <c r="Y387" i="2"/>
  <c r="BO386" i="2"/>
  <c r="BM386" i="2"/>
  <c r="Y386" i="2"/>
  <c r="BO385" i="2"/>
  <c r="BM385" i="2"/>
  <c r="Y385" i="2"/>
  <c r="BN385" i="2" s="1"/>
  <c r="P385" i="2"/>
  <c r="BO384" i="2"/>
  <c r="BM384" i="2"/>
  <c r="Y384" i="2"/>
  <c r="BO383" i="2"/>
  <c r="BM383" i="2"/>
  <c r="Y383" i="2"/>
  <c r="BN383" i="2" s="1"/>
  <c r="P383" i="2"/>
  <c r="X381" i="2"/>
  <c r="X380" i="2"/>
  <c r="BO379" i="2"/>
  <c r="BM379" i="2"/>
  <c r="Y379" i="2"/>
  <c r="P379" i="2"/>
  <c r="X375" i="2"/>
  <c r="X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X362" i="2"/>
  <c r="X361" i="2"/>
  <c r="BO360" i="2"/>
  <c r="BM360" i="2"/>
  <c r="Y360" i="2"/>
  <c r="BN360" i="2" s="1"/>
  <c r="P360" i="2"/>
  <c r="BP359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M349" i="2"/>
  <c r="Y349" i="2"/>
  <c r="P349" i="2"/>
  <c r="BO348" i="2"/>
  <c r="BM348" i="2"/>
  <c r="Y348" i="2"/>
  <c r="P348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P332" i="2"/>
  <c r="BO332" i="2"/>
  <c r="BM332" i="2"/>
  <c r="Y332" i="2"/>
  <c r="P332" i="2"/>
  <c r="BO331" i="2"/>
  <c r="BM331" i="2"/>
  <c r="Y331" i="2"/>
  <c r="BN331" i="2" s="1"/>
  <c r="P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BN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Y303" i="2" s="1"/>
  <c r="P301" i="2"/>
  <c r="X298" i="2"/>
  <c r="X297" i="2"/>
  <c r="BO296" i="2"/>
  <c r="BM296" i="2"/>
  <c r="Y296" i="2"/>
  <c r="BN296" i="2" s="1"/>
  <c r="P296" i="2"/>
  <c r="BO295" i="2"/>
  <c r="BM295" i="2"/>
  <c r="Y295" i="2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O289" i="2"/>
  <c r="BM289" i="2"/>
  <c r="Y289" i="2"/>
  <c r="BP289" i="2" s="1"/>
  <c r="BO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X280" i="2"/>
  <c r="X279" i="2"/>
  <c r="BO278" i="2"/>
  <c r="BM278" i="2"/>
  <c r="Y278" i="2"/>
  <c r="BN278" i="2" s="1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P274" i="2"/>
  <c r="BO273" i="2"/>
  <c r="BM273" i="2"/>
  <c r="Y273" i="2"/>
  <c r="P273" i="2"/>
  <c r="BO272" i="2"/>
  <c r="BM272" i="2"/>
  <c r="Y272" i="2"/>
  <c r="BP272" i="2" s="1"/>
  <c r="P272" i="2"/>
  <c r="X270" i="2"/>
  <c r="X269" i="2"/>
  <c r="BO268" i="2"/>
  <c r="BM268" i="2"/>
  <c r="Y268" i="2"/>
  <c r="P268" i="2"/>
  <c r="BO267" i="2"/>
  <c r="BM267" i="2"/>
  <c r="Y267" i="2"/>
  <c r="BN267" i="2" s="1"/>
  <c r="P267" i="2"/>
  <c r="BO266" i="2"/>
  <c r="BM266" i="2"/>
  <c r="Y266" i="2"/>
  <c r="BP266" i="2" s="1"/>
  <c r="P266" i="2"/>
  <c r="X264" i="2"/>
  <c r="X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BN259" i="2" s="1"/>
  <c r="BO258" i="2"/>
  <c r="BM258" i="2"/>
  <c r="Y258" i="2"/>
  <c r="BO257" i="2"/>
  <c r="BM257" i="2"/>
  <c r="Y257" i="2"/>
  <c r="BP257" i="2" s="1"/>
  <c r="BO256" i="2"/>
  <c r="BM256" i="2"/>
  <c r="Y256" i="2"/>
  <c r="X253" i="2"/>
  <c r="X252" i="2"/>
  <c r="BO251" i="2"/>
  <c r="BM251" i="2"/>
  <c r="Y251" i="2"/>
  <c r="BO250" i="2"/>
  <c r="BM250" i="2"/>
  <c r="Y250" i="2"/>
  <c r="BO249" i="2"/>
  <c r="BM249" i="2"/>
  <c r="Y249" i="2"/>
  <c r="BO248" i="2"/>
  <c r="BM248" i="2"/>
  <c r="Y248" i="2"/>
  <c r="BO247" i="2"/>
  <c r="BM247" i="2"/>
  <c r="Y247" i="2"/>
  <c r="X244" i="2"/>
  <c r="X243" i="2"/>
  <c r="BO242" i="2"/>
  <c r="BM242" i="2"/>
  <c r="Y242" i="2"/>
  <c r="BP242" i="2" s="1"/>
  <c r="P242" i="2"/>
  <c r="BO241" i="2"/>
  <c r="BM241" i="2"/>
  <c r="Y241" i="2"/>
  <c r="P241" i="2"/>
  <c r="BO240" i="2"/>
  <c r="BM240" i="2"/>
  <c r="Y240" i="2"/>
  <c r="BN240" i="2" s="1"/>
  <c r="BO239" i="2"/>
  <c r="BM239" i="2"/>
  <c r="Y239" i="2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X227" i="2"/>
  <c r="X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O220" i="2"/>
  <c r="BM220" i="2"/>
  <c r="Y220" i="2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O202" i="2"/>
  <c r="BM202" i="2"/>
  <c r="Y202" i="2"/>
  <c r="BN202" i="2" s="1"/>
  <c r="BO201" i="2"/>
  <c r="BM201" i="2"/>
  <c r="Y201" i="2"/>
  <c r="BO200" i="2"/>
  <c r="BM200" i="2"/>
  <c r="Y200" i="2"/>
  <c r="BP200" i="2" s="1"/>
  <c r="BO199" i="2"/>
  <c r="BM199" i="2"/>
  <c r="Y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Y190" i="2"/>
  <c r="BN190" i="2" s="1"/>
  <c r="P190" i="2"/>
  <c r="BO189" i="2"/>
  <c r="BM189" i="2"/>
  <c r="Y189" i="2"/>
  <c r="P189" i="2"/>
  <c r="X187" i="2"/>
  <c r="X186" i="2"/>
  <c r="BO185" i="2"/>
  <c r="BM185" i="2"/>
  <c r="Y185" i="2"/>
  <c r="BN185" i="2" s="1"/>
  <c r="P185" i="2"/>
  <c r="BO184" i="2"/>
  <c r="BM184" i="2"/>
  <c r="Y184" i="2"/>
  <c r="P184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P178" i="2"/>
  <c r="X176" i="2"/>
  <c r="X175" i="2"/>
  <c r="BO174" i="2"/>
  <c r="BM174" i="2"/>
  <c r="Y174" i="2"/>
  <c r="P174" i="2"/>
  <c r="BO173" i="2"/>
  <c r="BM173" i="2"/>
  <c r="Y173" i="2"/>
  <c r="Z173" i="2" s="1"/>
  <c r="P173" i="2"/>
  <c r="X171" i="2"/>
  <c r="X170" i="2"/>
  <c r="BO169" i="2"/>
  <c r="BM169" i="2"/>
  <c r="Y169" i="2"/>
  <c r="Z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Y162" i="2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Z156" i="2" s="1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Y148" i="2"/>
  <c r="Z148" i="2" s="1"/>
  <c r="P148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P139" i="2"/>
  <c r="BO138" i="2"/>
  <c r="BM138" i="2"/>
  <c r="Y138" i="2"/>
  <c r="P138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Y125" i="2"/>
  <c r="BO124" i="2"/>
  <c r="BM124" i="2"/>
  <c r="Y124" i="2"/>
  <c r="BO123" i="2"/>
  <c r="BM123" i="2"/>
  <c r="Y123" i="2"/>
  <c r="BP123" i="2" s="1"/>
  <c r="P123" i="2"/>
  <c r="BO122" i="2"/>
  <c r="BM122" i="2"/>
  <c r="Y122" i="2"/>
  <c r="P122" i="2"/>
  <c r="BO121" i="2"/>
  <c r="BM121" i="2"/>
  <c r="Y121" i="2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P115" i="2"/>
  <c r="BO114" i="2"/>
  <c r="BM114" i="2"/>
  <c r="Y114" i="2"/>
  <c r="BN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Y99" i="2"/>
  <c r="BN99" i="2" s="1"/>
  <c r="BO98" i="2"/>
  <c r="BM98" i="2"/>
  <c r="Y98" i="2"/>
  <c r="Z98" i="2" s="1"/>
  <c r="BO97" i="2"/>
  <c r="BM97" i="2"/>
  <c r="Y97" i="2"/>
  <c r="BO96" i="2"/>
  <c r="BM96" i="2"/>
  <c r="Y96" i="2"/>
  <c r="Z96" i="2" s="1"/>
  <c r="BO95" i="2"/>
  <c r="BM95" i="2"/>
  <c r="Y95" i="2"/>
  <c r="BN95" i="2" s="1"/>
  <c r="X93" i="2"/>
  <c r="X92" i="2"/>
  <c r="BO91" i="2"/>
  <c r="BM91" i="2"/>
  <c r="Y91" i="2"/>
  <c r="BO90" i="2"/>
  <c r="BM90" i="2"/>
  <c r="Y90" i="2"/>
  <c r="BN90" i="2" s="1"/>
  <c r="P90" i="2"/>
  <c r="BO89" i="2"/>
  <c r="BM89" i="2"/>
  <c r="Y89" i="2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BO83" i="2"/>
  <c r="BM83" i="2"/>
  <c r="Y83" i="2"/>
  <c r="BN83" i="2" s="1"/>
  <c r="P83" i="2"/>
  <c r="BO82" i="2"/>
  <c r="BM82" i="2"/>
  <c r="Y82" i="2"/>
  <c r="P82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Y79" i="2"/>
  <c r="BP79" i="2" s="1"/>
  <c r="BO78" i="2"/>
  <c r="BM78" i="2"/>
  <c r="Y78" i="2"/>
  <c r="BP78" i="2" s="1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P72" i="2"/>
  <c r="BO71" i="2"/>
  <c r="BM71" i="2"/>
  <c r="Y71" i="2"/>
  <c r="BP71" i="2" s="1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Z65" i="2" s="1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Z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BP33" i="2" s="1"/>
  <c r="P33" i="2"/>
  <c r="BO32" i="2"/>
  <c r="BM32" i="2"/>
  <c r="Y32" i="2"/>
  <c r="BN32" i="2" s="1"/>
  <c r="P32" i="2"/>
  <c r="BO31" i="2"/>
  <c r="BM31" i="2"/>
  <c r="Y31" i="2"/>
  <c r="Z31" i="2" s="1"/>
  <c r="BO30" i="2"/>
  <c r="BM30" i="2"/>
  <c r="Y30" i="2"/>
  <c r="Z30" i="2" s="1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Z45" i="2" l="1"/>
  <c r="Z46" i="2" s="1"/>
  <c r="Z74" i="2"/>
  <c r="BN74" i="2"/>
  <c r="Z99" i="2"/>
  <c r="Z116" i="2"/>
  <c r="Z190" i="2"/>
  <c r="BP236" i="2"/>
  <c r="Z37" i="2"/>
  <c r="Z38" i="2" s="1"/>
  <c r="Z142" i="2"/>
  <c r="BP173" i="2"/>
  <c r="Z306" i="2"/>
  <c r="Z307" i="2" s="1"/>
  <c r="Y307" i="2"/>
  <c r="Z310" i="2"/>
  <c r="Z27" i="2"/>
  <c r="BN27" i="2"/>
  <c r="BP30" i="2"/>
  <c r="BP32" i="2"/>
  <c r="Z41" i="2"/>
  <c r="Z42" i="2" s="1"/>
  <c r="BP81" i="2"/>
  <c r="Z95" i="2"/>
  <c r="Z196" i="2"/>
  <c r="BN196" i="2"/>
  <c r="Z204" i="2"/>
  <c r="BP259" i="2"/>
  <c r="Z260" i="2"/>
  <c r="BN260" i="2"/>
  <c r="Z261" i="2"/>
  <c r="Z283" i="2"/>
  <c r="BN283" i="2"/>
  <c r="Z288" i="2"/>
  <c r="BN288" i="2"/>
  <c r="Z289" i="2"/>
  <c r="BN289" i="2"/>
  <c r="Z324" i="2"/>
  <c r="BN324" i="2"/>
  <c r="BP328" i="2"/>
  <c r="BP397" i="2"/>
  <c r="Z439" i="2"/>
  <c r="Z440" i="2" s="1"/>
  <c r="Y440" i="2"/>
  <c r="BP450" i="2"/>
  <c r="Z473" i="2"/>
  <c r="BN57" i="2"/>
  <c r="BN76" i="2"/>
  <c r="BP82" i="2"/>
  <c r="Z82" i="2"/>
  <c r="BN97" i="2"/>
  <c r="Z97" i="2"/>
  <c r="BP115" i="2"/>
  <c r="Z115" i="2"/>
  <c r="BP124" i="2"/>
  <c r="Z124" i="2"/>
  <c r="BP139" i="2"/>
  <c r="BN139" i="2"/>
  <c r="Z139" i="2"/>
  <c r="BN162" i="2"/>
  <c r="Z162" i="2"/>
  <c r="BP184" i="2"/>
  <c r="BN184" i="2"/>
  <c r="Z184" i="2"/>
  <c r="BN200" i="2"/>
  <c r="BP221" i="2"/>
  <c r="BN221" i="2"/>
  <c r="Z221" i="2"/>
  <c r="BP241" i="2"/>
  <c r="Z241" i="2"/>
  <c r="BP248" i="2"/>
  <c r="Z248" i="2"/>
  <c r="BP250" i="2"/>
  <c r="Z250" i="2"/>
  <c r="BN268" i="2"/>
  <c r="Z268" i="2"/>
  <c r="BN311" i="2"/>
  <c r="BN333" i="2"/>
  <c r="BP349" i="2"/>
  <c r="BN349" i="2"/>
  <c r="Z349" i="2"/>
  <c r="BP373" i="2"/>
  <c r="BN373" i="2"/>
  <c r="Z373" i="2"/>
  <c r="BN384" i="2"/>
  <c r="BP384" i="2"/>
  <c r="BN410" i="2"/>
  <c r="BN427" i="2"/>
  <c r="BN429" i="2"/>
  <c r="BP429" i="2"/>
  <c r="Y462" i="2"/>
  <c r="Z460" i="2"/>
  <c r="Z461" i="2" s="1"/>
  <c r="BN498" i="2"/>
  <c r="BP505" i="2"/>
  <c r="BN505" i="2"/>
  <c r="Z505" i="2"/>
  <c r="BN509" i="2"/>
  <c r="BN510" i="2"/>
  <c r="BN540" i="2"/>
  <c r="BN541" i="2"/>
  <c r="BP541" i="2"/>
  <c r="Y34" i="2"/>
  <c r="Z33" i="2"/>
  <c r="Y39" i="2"/>
  <c r="Y43" i="2"/>
  <c r="Y47" i="2"/>
  <c r="BN52" i="2"/>
  <c r="BP70" i="2"/>
  <c r="BN70" i="2"/>
  <c r="BN72" i="2"/>
  <c r="BP72" i="2"/>
  <c r="BN89" i="2"/>
  <c r="Z89" i="2"/>
  <c r="BP122" i="2"/>
  <c r="BN122" i="2"/>
  <c r="Z122" i="2"/>
  <c r="BP125" i="2"/>
  <c r="Z125" i="2"/>
  <c r="BP174" i="2"/>
  <c r="BN174" i="2"/>
  <c r="Z174" i="2"/>
  <c r="BP220" i="2"/>
  <c r="BN220" i="2"/>
  <c r="Z220" i="2"/>
  <c r="Y252" i="2"/>
  <c r="BP247" i="2"/>
  <c r="BN249" i="2"/>
  <c r="Z249" i="2"/>
  <c r="BN251" i="2"/>
  <c r="Z251" i="2"/>
  <c r="BP268" i="2"/>
  <c r="BP326" i="2"/>
  <c r="Z326" i="2"/>
  <c r="BN344" i="2"/>
  <c r="BN393" i="2"/>
  <c r="BP395" i="2"/>
  <c r="BN395" i="2"/>
  <c r="Z395" i="2"/>
  <c r="BN398" i="2"/>
  <c r="Z398" i="2"/>
  <c r="BN403" i="2"/>
  <c r="BN405" i="2"/>
  <c r="BP405" i="2"/>
  <c r="Y411" i="2"/>
  <c r="BN416" i="2"/>
  <c r="BP416" i="2"/>
  <c r="BP431" i="2"/>
  <c r="Z431" i="2"/>
  <c r="BP469" i="2"/>
  <c r="BN469" i="2"/>
  <c r="Z469" i="2"/>
  <c r="BN493" i="2"/>
  <c r="BN517" i="2"/>
  <c r="BN542" i="2"/>
  <c r="BN543" i="2"/>
  <c r="BP543" i="2"/>
  <c r="BN85" i="2"/>
  <c r="BN104" i="2"/>
  <c r="Z175" i="2"/>
  <c r="BN325" i="2"/>
  <c r="Y351" i="2"/>
  <c r="BN348" i="2"/>
  <c r="BN401" i="2"/>
  <c r="BN425" i="2"/>
  <c r="BN470" i="2"/>
  <c r="Y490" i="2"/>
  <c r="BN487" i="2"/>
  <c r="BN494" i="2"/>
  <c r="BN507" i="2"/>
  <c r="BN512" i="2"/>
  <c r="BN519" i="2"/>
  <c r="BN113" i="2"/>
  <c r="BP111" i="2"/>
  <c r="BN272" i="2"/>
  <c r="BN276" i="2"/>
  <c r="BN103" i="2"/>
  <c r="BP267" i="2"/>
  <c r="Y514" i="2"/>
  <c r="Y62" i="2"/>
  <c r="BP467" i="2"/>
  <c r="Y264" i="2"/>
  <c r="X546" i="2"/>
  <c r="BP478" i="2"/>
  <c r="BP118" i="2"/>
  <c r="Z121" i="2"/>
  <c r="BN121" i="2"/>
  <c r="Y144" i="2"/>
  <c r="BN138" i="2"/>
  <c r="BP262" i="2"/>
  <c r="Z262" i="2"/>
  <c r="BP278" i="2"/>
  <c r="Y375" i="2"/>
  <c r="Z372" i="2"/>
  <c r="Z479" i="2"/>
  <c r="Y480" i="2"/>
  <c r="BN479" i="2"/>
  <c r="Y532" i="2"/>
  <c r="Z524" i="2"/>
  <c r="Z77" i="2"/>
  <c r="Z79" i="2"/>
  <c r="BP107" i="2"/>
  <c r="Z159" i="2"/>
  <c r="BP169" i="2"/>
  <c r="Z256" i="2"/>
  <c r="BP258" i="2"/>
  <c r="Z258" i="2"/>
  <c r="BN274" i="2"/>
  <c r="BP274" i="2"/>
  <c r="BN332" i="2"/>
  <c r="Z332" i="2"/>
  <c r="Y350" i="2"/>
  <c r="BP368" i="2"/>
  <c r="BN368" i="2"/>
  <c r="BP396" i="2"/>
  <c r="Z396" i="2"/>
  <c r="BP448" i="2"/>
  <c r="Z448" i="2"/>
  <c r="BN474" i="2"/>
  <c r="BP474" i="2"/>
  <c r="BN485" i="2"/>
  <c r="BP485" i="2"/>
  <c r="BP527" i="2"/>
  <c r="BN527" i="2"/>
  <c r="BN91" i="2"/>
  <c r="Z91" i="2"/>
  <c r="BP114" i="2"/>
  <c r="BP365" i="2"/>
  <c r="BN365" i="2"/>
  <c r="Z68" i="2"/>
  <c r="BP69" i="2"/>
  <c r="Z71" i="2"/>
  <c r="Z78" i="2"/>
  <c r="Z114" i="2"/>
  <c r="Z118" i="2"/>
  <c r="Z133" i="2"/>
  <c r="BN133" i="2"/>
  <c r="Y175" i="2"/>
  <c r="BP178" i="2"/>
  <c r="Z178" i="2"/>
  <c r="Z194" i="2"/>
  <c r="BN194" i="2"/>
  <c r="BP197" i="2"/>
  <c r="Z197" i="2"/>
  <c r="BP209" i="2"/>
  <c r="Z209" i="2"/>
  <c r="Y263" i="2"/>
  <c r="BP275" i="2"/>
  <c r="Z278" i="2"/>
  <c r="C556" i="2"/>
  <c r="Z59" i="2"/>
  <c r="Z60" i="2"/>
  <c r="Y61" i="2"/>
  <c r="Y86" i="2"/>
  <c r="BP67" i="2"/>
  <c r="Z76" i="2"/>
  <c r="BP95" i="2"/>
  <c r="BP97" i="2"/>
  <c r="BP99" i="2"/>
  <c r="BP101" i="2"/>
  <c r="Z104" i="2"/>
  <c r="BN105" i="2"/>
  <c r="Z107" i="2"/>
  <c r="BP113" i="2"/>
  <c r="BN125" i="2"/>
  <c r="BN132" i="2"/>
  <c r="BP142" i="2"/>
  <c r="Y153" i="2"/>
  <c r="BP148" i="2"/>
  <c r="BP180" i="2"/>
  <c r="Z180" i="2"/>
  <c r="BP198" i="2"/>
  <c r="BP224" i="2"/>
  <c r="BN225" i="2"/>
  <c r="BP237" i="2"/>
  <c r="Z237" i="2"/>
  <c r="BP240" i="2"/>
  <c r="Z242" i="2"/>
  <c r="Z275" i="2"/>
  <c r="BN295" i="2"/>
  <c r="BP295" i="2"/>
  <c r="BP296" i="2"/>
  <c r="P556" i="2"/>
  <c r="Y302" i="2"/>
  <c r="BP301" i="2"/>
  <c r="BP323" i="2"/>
  <c r="Z327" i="2"/>
  <c r="Z344" i="2"/>
  <c r="Z348" i="2"/>
  <c r="Z368" i="2"/>
  <c r="BN372" i="2"/>
  <c r="Y381" i="2"/>
  <c r="BN379" i="2"/>
  <c r="Y380" i="2"/>
  <c r="BP385" i="2"/>
  <c r="BN387" i="2"/>
  <c r="Z387" i="2"/>
  <c r="BP392" i="2"/>
  <c r="BP400" i="2"/>
  <c r="BN409" i="2"/>
  <c r="Y412" i="2"/>
  <c r="BP421" i="2"/>
  <c r="BN421" i="2"/>
  <c r="Y422" i="2"/>
  <c r="BP428" i="2"/>
  <c r="BN428" i="2"/>
  <c r="Z443" i="2"/>
  <c r="Z444" i="2" s="1"/>
  <c r="Y444" i="2"/>
  <c r="Y481" i="2"/>
  <c r="BP526" i="2"/>
  <c r="Z526" i="2"/>
  <c r="BP530" i="2"/>
  <c r="Z530" i="2"/>
  <c r="BP140" i="2"/>
  <c r="Z140" i="2"/>
  <c r="BP159" i="2"/>
  <c r="BP191" i="2"/>
  <c r="Z191" i="2"/>
  <c r="BP343" i="2"/>
  <c r="Z343" i="2"/>
  <c r="Y370" i="2"/>
  <c r="BP367" i="2"/>
  <c r="Z367" i="2"/>
  <c r="BP528" i="2"/>
  <c r="Z528" i="2"/>
  <c r="Y24" i="2"/>
  <c r="Z28" i="2"/>
  <c r="BP52" i="2"/>
  <c r="BN69" i="2"/>
  <c r="Z83" i="2"/>
  <c r="BP83" i="2"/>
  <c r="BP85" i="2"/>
  <c r="BP89" i="2"/>
  <c r="BP91" i="2"/>
  <c r="BP121" i="2"/>
  <c r="BN131" i="2"/>
  <c r="Z131" i="2"/>
  <c r="BP138" i="2"/>
  <c r="BN141" i="2"/>
  <c r="BP162" i="2"/>
  <c r="BN163" i="2"/>
  <c r="Y165" i="2"/>
  <c r="BN169" i="2"/>
  <c r="Y176" i="2"/>
  <c r="BN178" i="2"/>
  <c r="BP183" i="2"/>
  <c r="BP190" i="2"/>
  <c r="BN197" i="2"/>
  <c r="Z198" i="2"/>
  <c r="Z200" i="2"/>
  <c r="BP202" i="2"/>
  <c r="Z202" i="2"/>
  <c r="Z224" i="2"/>
  <c r="Z240" i="2"/>
  <c r="BN247" i="2"/>
  <c r="Z247" i="2"/>
  <c r="BP251" i="2"/>
  <c r="Y253" i="2"/>
  <c r="BN256" i="2"/>
  <c r="BN258" i="2"/>
  <c r="Z266" i="2"/>
  <c r="Y269" i="2"/>
  <c r="Z272" i="2"/>
  <c r="BN282" i="2"/>
  <c r="BP282" i="2"/>
  <c r="Z296" i="2"/>
  <c r="Z301" i="2"/>
  <c r="Z302" i="2" s="1"/>
  <c r="Z323" i="2"/>
  <c r="Z325" i="2"/>
  <c r="BP329" i="2"/>
  <c r="Z329" i="2"/>
  <c r="BP331" i="2"/>
  <c r="Y374" i="2"/>
  <c r="Z379" i="2"/>
  <c r="Z380" i="2" s="1"/>
  <c r="Z385" i="2"/>
  <c r="BP386" i="2"/>
  <c r="Z386" i="2"/>
  <c r="BN390" i="2"/>
  <c r="BP390" i="2"/>
  <c r="Z392" i="2"/>
  <c r="BN396" i="2"/>
  <c r="Z399" i="2"/>
  <c r="Z400" i="2"/>
  <c r="Z414" i="2"/>
  <c r="BN414" i="2"/>
  <c r="Z421" i="2"/>
  <c r="Z422" i="2" s="1"/>
  <c r="Z428" i="2"/>
  <c r="BP471" i="2"/>
  <c r="BN471" i="2"/>
  <c r="BP479" i="2"/>
  <c r="Z508" i="2"/>
  <c r="BN508" i="2"/>
  <c r="BN511" i="2"/>
  <c r="BP511" i="2"/>
  <c r="Z511" i="2"/>
  <c r="Y513" i="2"/>
  <c r="BP525" i="2"/>
  <c r="BN525" i="2"/>
  <c r="BP529" i="2"/>
  <c r="BN529" i="2"/>
  <c r="BP486" i="2"/>
  <c r="Y500" i="2"/>
  <c r="BP506" i="2"/>
  <c r="Y538" i="2"/>
  <c r="BP360" i="2"/>
  <c r="BP364" i="2"/>
  <c r="Y407" i="2"/>
  <c r="BP393" i="2"/>
  <c r="BP410" i="2"/>
  <c r="Y417" i="2"/>
  <c r="BP430" i="2"/>
  <c r="Y489" i="2"/>
  <c r="BP483" i="2"/>
  <c r="Z486" i="2"/>
  <c r="Z494" i="2"/>
  <c r="Z498" i="2"/>
  <c r="Z499" i="2" s="1"/>
  <c r="BP504" i="2"/>
  <c r="Z509" i="2"/>
  <c r="BP512" i="2"/>
  <c r="BP517" i="2"/>
  <c r="BP519" i="2"/>
  <c r="Y537" i="2"/>
  <c r="BP103" i="2"/>
  <c r="Y164" i="2"/>
  <c r="BP249" i="2"/>
  <c r="BP306" i="2"/>
  <c r="Y340" i="2"/>
  <c r="Z360" i="2"/>
  <c r="Z364" i="2"/>
  <c r="Z383" i="2"/>
  <c r="Z388" i="2"/>
  <c r="BP398" i="2"/>
  <c r="Z402" i="2"/>
  <c r="Z425" i="2"/>
  <c r="Z427" i="2"/>
  <c r="Z430" i="2"/>
  <c r="Z435" i="2"/>
  <c r="Z436" i="2" s="1"/>
  <c r="Y436" i="2"/>
  <c r="Z449" i="2"/>
  <c r="Z470" i="2"/>
  <c r="Z472" i="2"/>
  <c r="Z493" i="2"/>
  <c r="Y499" i="2"/>
  <c r="BN506" i="2"/>
  <c r="Z507" i="2"/>
  <c r="BP510" i="2"/>
  <c r="A10" i="2"/>
  <c r="F10" i="2"/>
  <c r="Z53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117" i="2"/>
  <c r="BP210" i="2"/>
  <c r="BN210" i="2"/>
  <c r="BN29" i="2"/>
  <c r="Y53" i="2"/>
  <c r="BN73" i="2"/>
  <c r="Z75" i="2"/>
  <c r="Z84" i="2"/>
  <c r="Z90" i="2"/>
  <c r="BN102" i="2"/>
  <c r="Z106" i="2"/>
  <c r="Y108" i="2"/>
  <c r="Z112" i="2"/>
  <c r="BP117" i="2"/>
  <c r="Y126" i="2"/>
  <c r="Z130" i="2"/>
  <c r="Z149" i="2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BN524" i="2"/>
  <c r="BN526" i="2"/>
  <c r="BN528" i="2"/>
  <c r="BN530" i="2"/>
  <c r="BP540" i="2"/>
  <c r="BP542" i="2"/>
  <c r="Y285" i="2"/>
  <c r="Y291" i="2"/>
  <c r="Y355" i="2"/>
  <c r="BP534" i="2"/>
  <c r="Z257" i="2"/>
  <c r="Z259" i="2"/>
  <c r="Z274" i="2"/>
  <c r="Z295" i="2"/>
  <c r="Z331" i="2"/>
  <c r="Z359" i="2"/>
  <c r="Z384" i="2"/>
  <c r="Z397" i="2"/>
  <c r="Z416" i="2"/>
  <c r="Z429" i="2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Y356" i="2"/>
  <c r="Z365" i="2"/>
  <c r="Z401" i="2"/>
  <c r="Z403" i="2"/>
  <c r="Z455" i="2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82" i="2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Y457" i="2"/>
  <c r="Z467" i="2"/>
  <c r="BN472" i="2"/>
  <c r="Z474" i="2"/>
  <c r="Z478" i="2"/>
  <c r="BN535" i="2"/>
  <c r="V556" i="2"/>
  <c r="Y298" i="2"/>
  <c r="Y362" i="2"/>
  <c r="W556" i="2"/>
  <c r="Z415" i="2"/>
  <c r="Z484" i="2"/>
  <c r="BP229" i="2"/>
  <c r="BP337" i="2"/>
  <c r="BP455" i="2"/>
  <c r="Z540" i="2"/>
  <c r="Z451" i="2" l="1"/>
  <c r="Z285" i="2"/>
  <c r="Z339" i="2"/>
  <c r="Z361" i="2"/>
  <c r="Z297" i="2"/>
  <c r="Z108" i="2"/>
  <c r="Z92" i="2"/>
  <c r="Z350" i="2"/>
  <c r="Z457" i="2"/>
  <c r="Z495" i="2"/>
  <c r="Z252" i="2"/>
  <c r="Z374" i="2"/>
  <c r="Z152" i="2"/>
  <c r="Z537" i="2"/>
  <c r="Z263" i="2"/>
  <c r="Z186" i="2"/>
  <c r="Z369" i="2"/>
  <c r="Z531" i="2"/>
  <c r="Z269" i="2"/>
  <c r="Y548" i="2"/>
  <c r="Z345" i="2"/>
  <c r="Z475" i="2"/>
  <c r="Z432" i="2"/>
  <c r="Z513" i="2"/>
  <c r="Z86" i="2"/>
  <c r="Z417" i="2"/>
  <c r="Z406" i="2"/>
  <c r="Z480" i="2"/>
  <c r="Y546" i="2"/>
  <c r="X549" i="2"/>
  <c r="Z164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Z551" i="2" l="1"/>
  <c r="Y549" i="2"/>
</calcChain>
</file>

<file path=xl/sharedStrings.xml><?xml version="1.0" encoding="utf-8"?>
<sst xmlns="http://schemas.openxmlformats.org/spreadsheetml/2006/main" count="3735" uniqueCount="837">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</sst>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5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62" t="s">
        <v>29</v>
      </c>
      <c r="E1" s="762"/>
      <c r="F1" s="762"/>
      <c r="G1" s="14" t="s">
        <v>69</v>
      </c>
      <c r="H1" s="762" t="s">
        <v>49</v>
      </c>
      <c r="I1" s="762"/>
      <c r="J1" s="762"/>
      <c r="K1" s="762"/>
      <c r="L1" s="762"/>
      <c r="M1" s="762"/>
      <c r="N1" s="762"/>
      <c r="O1" s="762"/>
      <c r="P1" s="762"/>
      <c r="Q1" s="762"/>
      <c r="R1" s="763" t="s">
        <v>70</v>
      </c>
      <c r="S1" s="764"/>
      <c r="T1" s="76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5"/>
      <c r="Q3" s="765"/>
      <c r="R3" s="765"/>
      <c r="S3" s="765"/>
      <c r="T3" s="765"/>
      <c r="U3" s="765"/>
      <c r="V3" s="765"/>
      <c r="W3" s="76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66"/>
      <c r="E5" s="766"/>
      <c r="F5" s="767" t="s">
        <v>14</v>
      </c>
      <c r="G5" s="767"/>
      <c r="H5" s="766" t="s">
        <v>836</v>
      </c>
      <c r="I5" s="766"/>
      <c r="J5" s="766"/>
      <c r="K5" s="766"/>
      <c r="L5" s="766"/>
      <c r="M5" s="766"/>
      <c r="N5" s="70"/>
      <c r="P5" s="26" t="s">
        <v>4</v>
      </c>
      <c r="Q5" s="768">
        <v>45505</v>
      </c>
      <c r="R5" s="768"/>
      <c r="T5" s="769" t="s">
        <v>3</v>
      </c>
      <c r="U5" s="770"/>
      <c r="V5" s="771" t="s">
        <v>800</v>
      </c>
      <c r="W5" s="772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45" t="s">
        <v>813</v>
      </c>
      <c r="E6" s="745"/>
      <c r="F6" s="745"/>
      <c r="G6" s="745"/>
      <c r="H6" s="745"/>
      <c r="I6" s="745"/>
      <c r="J6" s="745"/>
      <c r="K6" s="745"/>
      <c r="L6" s="745"/>
      <c r="M6" s="745"/>
      <c r="N6" s="71"/>
      <c r="P6" s="26" t="s">
        <v>30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746"/>
      <c r="T6" s="747" t="s">
        <v>5</v>
      </c>
      <c r="U6" s="748"/>
      <c r="V6" s="749" t="s">
        <v>72</v>
      </c>
      <c r="W6" s="750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5" t="str">
        <f>IFERROR(VLOOKUP(DeliveryAddress,Table,3,0),1)</f>
        <v>5</v>
      </c>
      <c r="E7" s="756"/>
      <c r="F7" s="756"/>
      <c r="G7" s="756"/>
      <c r="H7" s="756"/>
      <c r="I7" s="756"/>
      <c r="J7" s="756"/>
      <c r="K7" s="756"/>
      <c r="L7" s="756"/>
      <c r="M7" s="757"/>
      <c r="N7" s="72"/>
      <c r="P7" s="26"/>
      <c r="Q7" s="47"/>
      <c r="R7" s="47"/>
      <c r="T7" s="747"/>
      <c r="U7" s="748"/>
      <c r="V7" s="751"/>
      <c r="W7" s="752"/>
      <c r="AB7" s="58"/>
      <c r="AC7" s="58"/>
      <c r="AD7" s="58"/>
      <c r="AE7" s="58"/>
    </row>
    <row r="8" spans="1:32" s="17" customFormat="1" ht="25.5" customHeight="1" x14ac:dyDescent="0.2">
      <c r="A8" s="758" t="s">
        <v>60</v>
      </c>
      <c r="B8" s="758"/>
      <c r="C8" s="758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3"/>
      <c r="P8" s="26" t="s">
        <v>11</v>
      </c>
      <c r="Q8" s="742">
        <v>0.41666666666666669</v>
      </c>
      <c r="R8" s="742"/>
      <c r="T8" s="747"/>
      <c r="U8" s="748"/>
      <c r="V8" s="751"/>
      <c r="W8" s="752"/>
      <c r="AB8" s="58"/>
      <c r="AC8" s="58"/>
      <c r="AD8" s="58"/>
      <c r="AE8" s="58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60" t="str">
        <f>IF(AND($A$9="Тип доверенности/получателя при получении в адресе перегруза:",$D$9="Разовая доверенность"),"Введите ФИО","")</f>
        <v/>
      </c>
      <c r="I9" s="760"/>
      <c r="J9" s="7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0"/>
      <c r="L9" s="760"/>
      <c r="M9" s="760"/>
      <c r="N9" s="68"/>
      <c r="P9" s="29" t="s">
        <v>15</v>
      </c>
      <c r="Q9" s="761"/>
      <c r="R9" s="761"/>
      <c r="T9" s="747"/>
      <c r="U9" s="748"/>
      <c r="V9" s="753"/>
      <c r="W9" s="754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69"/>
      <c r="P10" s="29" t="s">
        <v>35</v>
      </c>
      <c r="Q10" s="738"/>
      <c r="R10" s="738"/>
      <c r="U10" s="26" t="s">
        <v>12</v>
      </c>
      <c r="V10" s="739" t="s">
        <v>73</v>
      </c>
      <c r="W10" s="740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1"/>
      <c r="R11" s="741"/>
      <c r="U11" s="26" t="s">
        <v>31</v>
      </c>
      <c r="V11" s="726" t="s">
        <v>57</v>
      </c>
      <c r="W11" s="7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5" t="s">
        <v>74</v>
      </c>
      <c r="B12" s="725"/>
      <c r="C12" s="725"/>
      <c r="D12" s="725"/>
      <c r="E12" s="725"/>
      <c r="F12" s="725"/>
      <c r="G12" s="725"/>
      <c r="H12" s="725"/>
      <c r="I12" s="725"/>
      <c r="J12" s="725"/>
      <c r="K12" s="725"/>
      <c r="L12" s="725"/>
      <c r="M12" s="725"/>
      <c r="N12" s="74"/>
      <c r="P12" s="26" t="s">
        <v>33</v>
      </c>
      <c r="Q12" s="742"/>
      <c r="R12" s="742"/>
      <c r="S12" s="27"/>
      <c r="T12"/>
      <c r="U12" s="26" t="s">
        <v>48</v>
      </c>
      <c r="V12" s="743"/>
      <c r="W12" s="743"/>
      <c r="X12"/>
      <c r="AB12" s="58"/>
      <c r="AC12" s="58"/>
      <c r="AD12" s="58"/>
      <c r="AE12" s="58"/>
    </row>
    <row r="13" spans="1:32" s="17" customFormat="1" ht="23.25" customHeight="1" x14ac:dyDescent="0.2">
      <c r="A13" s="725" t="s">
        <v>75</v>
      </c>
      <c r="B13" s="725"/>
      <c r="C13" s="725"/>
      <c r="D13" s="725"/>
      <c r="E13" s="725"/>
      <c r="F13" s="725"/>
      <c r="G13" s="725"/>
      <c r="H13" s="725"/>
      <c r="I13" s="725"/>
      <c r="J13" s="725"/>
      <c r="K13" s="725"/>
      <c r="L13" s="725"/>
      <c r="M13" s="725"/>
      <c r="N13" s="74"/>
      <c r="O13" s="29"/>
      <c r="P13" s="29" t="s">
        <v>34</v>
      </c>
      <c r="Q13" s="726"/>
      <c r="R13" s="7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5" t="s">
        <v>76</v>
      </c>
      <c r="B14" s="725"/>
      <c r="C14" s="725"/>
      <c r="D14" s="725"/>
      <c r="E14" s="725"/>
      <c r="F14" s="725"/>
      <c r="G14" s="725"/>
      <c r="H14" s="725"/>
      <c r="I14" s="725"/>
      <c r="J14" s="725"/>
      <c r="K14" s="725"/>
      <c r="L14" s="725"/>
      <c r="M14" s="7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2" t="s">
        <v>61</v>
      </c>
      <c r="B17" s="712" t="s">
        <v>51</v>
      </c>
      <c r="C17" s="731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12" t="s">
        <v>28</v>
      </c>
      <c r="P17" s="712" t="s">
        <v>17</v>
      </c>
      <c r="Q17" s="712"/>
      <c r="R17" s="712"/>
      <c r="S17" s="712"/>
      <c r="T17" s="712"/>
      <c r="U17" s="730" t="s">
        <v>58</v>
      </c>
      <c r="V17" s="712"/>
      <c r="W17" s="712" t="s">
        <v>6</v>
      </c>
      <c r="X17" s="712" t="s">
        <v>44</v>
      </c>
      <c r="Y17" s="713" t="s">
        <v>56</v>
      </c>
      <c r="Z17" s="712" t="s">
        <v>18</v>
      </c>
      <c r="AA17" s="715" t="s">
        <v>62</v>
      </c>
      <c r="AB17" s="715" t="s">
        <v>19</v>
      </c>
      <c r="AC17" s="716" t="s">
        <v>68</v>
      </c>
      <c r="AD17" s="718" t="s">
        <v>59</v>
      </c>
      <c r="AE17" s="719"/>
      <c r="AF17" s="720"/>
      <c r="AG17" s="724"/>
      <c r="BD17" s="710" t="s">
        <v>64</v>
      </c>
    </row>
    <row r="18" spans="1:68" ht="14.25" customHeight="1" x14ac:dyDescent="0.2">
      <c r="A18" s="712"/>
      <c r="B18" s="712"/>
      <c r="C18" s="731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3"/>
      <c r="K18" s="733"/>
      <c r="L18" s="733"/>
      <c r="M18" s="733"/>
      <c r="N18" s="733"/>
      <c r="O18" s="712"/>
      <c r="P18" s="712"/>
      <c r="Q18" s="712"/>
      <c r="R18" s="712"/>
      <c r="S18" s="712"/>
      <c r="T18" s="712"/>
      <c r="U18" s="34" t="s">
        <v>47</v>
      </c>
      <c r="V18" s="34" t="s">
        <v>46</v>
      </c>
      <c r="W18" s="712"/>
      <c r="X18" s="712"/>
      <c r="Y18" s="714"/>
      <c r="Z18" s="712"/>
      <c r="AA18" s="715"/>
      <c r="AB18" s="715"/>
      <c r="AC18" s="717"/>
      <c r="AD18" s="721"/>
      <c r="AE18" s="722"/>
      <c r="AF18" s="723"/>
      <c r="AG18" s="724"/>
      <c r="BD18" s="710"/>
    </row>
    <row r="19" spans="1:68" ht="27.75" hidden="1" customHeight="1" x14ac:dyDescent="0.2">
      <c r="A19" s="428" t="s">
        <v>78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53"/>
      <c r="AB19" s="53"/>
      <c r="AC19" s="53"/>
    </row>
    <row r="20" spans="1:68" ht="16.5" hidden="1" customHeight="1" x14ac:dyDescent="0.25">
      <c r="A20" s="429" t="s">
        <v>78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63"/>
      <c r="AB20" s="63"/>
      <c r="AC20" s="63"/>
    </row>
    <row r="21" spans="1:68" ht="14.25" hidden="1" customHeight="1" x14ac:dyDescent="0.25">
      <c r="A21" s="399" t="s">
        <v>79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00">
        <v>4680115885004</v>
      </c>
      <c r="E22" s="40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2"/>
      <c r="R22" s="402"/>
      <c r="S22" s="402"/>
      <c r="T22" s="40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99" t="s">
        <v>84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4301051551</v>
      </c>
      <c r="D26" s="400">
        <v>4607091383881</v>
      </c>
      <c r="E26" s="40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2"/>
      <c r="R26" s="402"/>
      <c r="S26" s="402"/>
      <c r="T26" s="40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hidden="1" customHeight="1" x14ac:dyDescent="0.25">
      <c r="A27" s="61" t="s">
        <v>88</v>
      </c>
      <c r="B27" s="61" t="s">
        <v>89</v>
      </c>
      <c r="C27" s="35">
        <v>4301051552</v>
      </c>
      <c r="D27" s="400">
        <v>4607091388237</v>
      </c>
      <c r="E27" s="40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2"/>
      <c r="R27" s="402"/>
      <c r="S27" s="402"/>
      <c r="T27" s="40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90</v>
      </c>
      <c r="B28" s="61" t="s">
        <v>91</v>
      </c>
      <c r="C28" s="35">
        <v>4301051180</v>
      </c>
      <c r="D28" s="400">
        <v>4607091383935</v>
      </c>
      <c r="E28" s="40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2"/>
      <c r="R28" s="402"/>
      <c r="S28" s="402"/>
      <c r="T28" s="40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90</v>
      </c>
      <c r="B29" s="61" t="s">
        <v>92</v>
      </c>
      <c r="C29" s="35">
        <v>4301051692</v>
      </c>
      <c r="D29" s="400">
        <v>4607091383935</v>
      </c>
      <c r="E29" s="40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2"/>
      <c r="R29" s="402"/>
      <c r="S29" s="402"/>
      <c r="T29" s="40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94</v>
      </c>
      <c r="C30" s="35">
        <v>4301051783</v>
      </c>
      <c r="D30" s="400">
        <v>4680115881990</v>
      </c>
      <c r="E30" s="400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702" t="s">
        <v>95</v>
      </c>
      <c r="Q30" s="402"/>
      <c r="R30" s="402"/>
      <c r="S30" s="402"/>
      <c r="T30" s="40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4301051786</v>
      </c>
      <c r="D31" s="400">
        <v>4680115881853</v>
      </c>
      <c r="E31" s="40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703" t="s">
        <v>98</v>
      </c>
      <c r="Q31" s="402"/>
      <c r="R31" s="402"/>
      <c r="S31" s="402"/>
      <c r="T31" s="40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4301051593</v>
      </c>
      <c r="D32" s="400">
        <v>4607091383911</v>
      </c>
      <c r="E32" s="40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2"/>
      <c r="R32" s="402"/>
      <c r="S32" s="402"/>
      <c r="T32" s="40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4301051592</v>
      </c>
      <c r="D33" s="400">
        <v>4607091388244</v>
      </c>
      <c r="E33" s="40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2"/>
      <c r="R33" s="402"/>
      <c r="S33" s="402"/>
      <c r="T33" s="40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idden="1" x14ac:dyDescent="0.2">
      <c r="A34" s="393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0" t="s">
        <v>43</v>
      </c>
      <c r="Q34" s="391"/>
      <c r="R34" s="391"/>
      <c r="S34" s="391"/>
      <c r="T34" s="391"/>
      <c r="U34" s="391"/>
      <c r="V34" s="392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hidden="1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0" t="s">
        <v>43</v>
      </c>
      <c r="Q35" s="391"/>
      <c r="R35" s="391"/>
      <c r="S35" s="391"/>
      <c r="T35" s="391"/>
      <c r="U35" s="391"/>
      <c r="V35" s="392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hidden="1" customHeight="1" x14ac:dyDescent="0.25">
      <c r="A36" s="399" t="s">
        <v>103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64"/>
      <c r="AB36" s="64"/>
      <c r="AC36" s="64"/>
    </row>
    <row r="37" spans="1:68" ht="27" hidden="1" customHeight="1" x14ac:dyDescent="0.25">
      <c r="A37" s="61" t="s">
        <v>104</v>
      </c>
      <c r="B37" s="61" t="s">
        <v>105</v>
      </c>
      <c r="C37" s="35">
        <v>4301032013</v>
      </c>
      <c r="D37" s="400">
        <v>4607091388503</v>
      </c>
      <c r="E37" s="40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2"/>
      <c r="R37" s="402"/>
      <c r="S37" s="402"/>
      <c r="T37" s="403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hidden="1" x14ac:dyDescent="0.2">
      <c r="A38" s="393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0" t="s">
        <v>43</v>
      </c>
      <c r="Q38" s="391"/>
      <c r="R38" s="391"/>
      <c r="S38" s="391"/>
      <c r="T38" s="391"/>
      <c r="U38" s="391"/>
      <c r="V38" s="392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hidden="1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0" t="s">
        <v>43</v>
      </c>
      <c r="Q39" s="391"/>
      <c r="R39" s="391"/>
      <c r="S39" s="391"/>
      <c r="T39" s="391"/>
      <c r="U39" s="391"/>
      <c r="V39" s="392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hidden="1" customHeight="1" x14ac:dyDescent="0.25">
      <c r="A40" s="399" t="s">
        <v>108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4"/>
      <c r="AB40" s="64"/>
      <c r="AC40" s="64"/>
    </row>
    <row r="41" spans="1:68" ht="80.25" hidden="1" customHeight="1" x14ac:dyDescent="0.25">
      <c r="A41" s="61" t="s">
        <v>109</v>
      </c>
      <c r="B41" s="61" t="s">
        <v>110</v>
      </c>
      <c r="C41" s="35">
        <v>4301160001</v>
      </c>
      <c r="D41" s="400">
        <v>4607091388282</v>
      </c>
      <c r="E41" s="40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2"/>
      <c r="R41" s="402"/>
      <c r="S41" s="402"/>
      <c r="T41" s="403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hidden="1" x14ac:dyDescent="0.2">
      <c r="A42" s="393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0" t="s">
        <v>43</v>
      </c>
      <c r="Q42" s="391"/>
      <c r="R42" s="391"/>
      <c r="S42" s="391"/>
      <c r="T42" s="391"/>
      <c r="U42" s="391"/>
      <c r="V42" s="392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hidden="1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0" t="s">
        <v>43</v>
      </c>
      <c r="Q43" s="391"/>
      <c r="R43" s="391"/>
      <c r="S43" s="391"/>
      <c r="T43" s="391"/>
      <c r="U43" s="391"/>
      <c r="V43" s="392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hidden="1" customHeight="1" x14ac:dyDescent="0.25">
      <c r="A44" s="399" t="s">
        <v>112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64"/>
      <c r="AB44" s="64"/>
      <c r="AC44" s="64"/>
    </row>
    <row r="45" spans="1:68" ht="27" hidden="1" customHeight="1" x14ac:dyDescent="0.25">
      <c r="A45" s="61" t="s">
        <v>113</v>
      </c>
      <c r="B45" s="61" t="s">
        <v>114</v>
      </c>
      <c r="C45" s="35">
        <v>4301170002</v>
      </c>
      <c r="D45" s="400">
        <v>4607091389111</v>
      </c>
      <c r="E45" s="40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2"/>
      <c r="R45" s="402"/>
      <c r="S45" s="402"/>
      <c r="T45" s="403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hidden="1" x14ac:dyDescent="0.2">
      <c r="A46" s="393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0" t="s">
        <v>43</v>
      </c>
      <c r="Q46" s="391"/>
      <c r="R46" s="391"/>
      <c r="S46" s="391"/>
      <c r="T46" s="391"/>
      <c r="U46" s="391"/>
      <c r="V46" s="392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hidden="1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0" t="s">
        <v>43</v>
      </c>
      <c r="Q47" s="391"/>
      <c r="R47" s="391"/>
      <c r="S47" s="391"/>
      <c r="T47" s="391"/>
      <c r="U47" s="391"/>
      <c r="V47" s="392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hidden="1" customHeight="1" x14ac:dyDescent="0.2">
      <c r="A48" s="428" t="s">
        <v>115</v>
      </c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  <c r="X48" s="428"/>
      <c r="Y48" s="428"/>
      <c r="Z48" s="428"/>
      <c r="AA48" s="53"/>
      <c r="AB48" s="53"/>
      <c r="AC48" s="53"/>
    </row>
    <row r="49" spans="1:68" ht="16.5" hidden="1" customHeight="1" x14ac:dyDescent="0.25">
      <c r="A49" s="429" t="s">
        <v>116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63"/>
      <c r="AB49" s="63"/>
      <c r="AC49" s="63"/>
    </row>
    <row r="50" spans="1:68" ht="14.25" hidden="1" customHeight="1" x14ac:dyDescent="0.25">
      <c r="A50" s="399" t="s">
        <v>117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4301020234</v>
      </c>
      <c r="D51" s="400">
        <v>4680115881440</v>
      </c>
      <c r="E51" s="40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6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02"/>
      <c r="R51" s="402"/>
      <c r="S51" s="402"/>
      <c r="T51" s="403"/>
      <c r="U51" s="38" t="s">
        <v>48</v>
      </c>
      <c r="V51" s="38" t="s">
        <v>48</v>
      </c>
      <c r="W51" s="39" t="s">
        <v>0</v>
      </c>
      <c r="X51" s="57">
        <v>1100</v>
      </c>
      <c r="Y51" s="54">
        <f>IFERROR(IF(X51="",0,CEILING((X51/$H51),1)*$H51),"")</f>
        <v>1101.6000000000001</v>
      </c>
      <c r="Z51" s="40">
        <f>IFERROR(IF(Y51=0,"",ROUNDUP(Y51/H51,0)*0.02175),"")</f>
        <v>2.2184999999999997</v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1148.8888888888889</v>
      </c>
      <c r="BN51" s="76">
        <f>IFERROR(Y51*I51/H51,"0")</f>
        <v>1150.56</v>
      </c>
      <c r="BO51" s="76">
        <f>IFERROR(1/J51*(X51/H51),"0")</f>
        <v>1.8187830687830686</v>
      </c>
      <c r="BP51" s="76">
        <f>IFERROR(1/J51*(Y51/H51),"0")</f>
        <v>1.8214285714285714</v>
      </c>
    </row>
    <row r="52" spans="1:68" ht="27" customHeight="1" x14ac:dyDescent="0.25">
      <c r="A52" s="61" t="s">
        <v>122</v>
      </c>
      <c r="B52" s="61" t="s">
        <v>123</v>
      </c>
      <c r="C52" s="35">
        <v>4301020232</v>
      </c>
      <c r="D52" s="400">
        <v>4680115881433</v>
      </c>
      <c r="E52" s="40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6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8" t="s">
        <v>48</v>
      </c>
      <c r="V52" s="38" t="s">
        <v>48</v>
      </c>
      <c r="W52" s="39" t="s">
        <v>0</v>
      </c>
      <c r="X52" s="57">
        <v>421</v>
      </c>
      <c r="Y52" s="54">
        <f>IFERROR(IF(X52="",0,CEILING((X52/$H52),1)*$H52),"")</f>
        <v>421.20000000000005</v>
      </c>
      <c r="Z52" s="40">
        <f>IFERROR(IF(Y52=0,"",ROUNDUP(Y52/H52,0)*0.00753),"")</f>
        <v>1.1746799999999999</v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452.18518518518511</v>
      </c>
      <c r="BN52" s="76">
        <f>IFERROR(Y52*I52/H52,"0")</f>
        <v>452.4</v>
      </c>
      <c r="BO52" s="76">
        <f>IFERROR(1/J52*(X52/H52),"0")</f>
        <v>0.99952516619183285</v>
      </c>
      <c r="BP52" s="76">
        <f>IFERROR(1/J52*(Y52/H52),"0")</f>
        <v>1</v>
      </c>
    </row>
    <row r="53" spans="1:68" x14ac:dyDescent="0.2">
      <c r="A53" s="393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0" t="s">
        <v>43</v>
      </c>
      <c r="Q53" s="391"/>
      <c r="R53" s="391"/>
      <c r="S53" s="391"/>
      <c r="T53" s="391"/>
      <c r="U53" s="391"/>
      <c r="V53" s="392"/>
      <c r="W53" s="41" t="s">
        <v>42</v>
      </c>
      <c r="X53" s="42">
        <f>IFERROR(X51/H51,"0")+IFERROR(X52/H52,"0")</f>
        <v>257.77777777777777</v>
      </c>
      <c r="Y53" s="42">
        <f>IFERROR(Y51/H51,"0")+IFERROR(Y52/H52,"0")</f>
        <v>258</v>
      </c>
      <c r="Z53" s="42">
        <f>IFERROR(IF(Z51="",0,Z51),"0")+IFERROR(IF(Z52="",0,Z52),"0")</f>
        <v>3.3931799999999996</v>
      </c>
      <c r="AA53" s="65"/>
      <c r="AB53" s="65"/>
      <c r="AC53" s="6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0" t="s">
        <v>43</v>
      </c>
      <c r="Q54" s="391"/>
      <c r="R54" s="391"/>
      <c r="S54" s="391"/>
      <c r="T54" s="391"/>
      <c r="U54" s="391"/>
      <c r="V54" s="392"/>
      <c r="W54" s="41" t="s">
        <v>0</v>
      </c>
      <c r="X54" s="42">
        <f>IFERROR(SUM(X51:X52),"0")</f>
        <v>1521</v>
      </c>
      <c r="Y54" s="42">
        <f>IFERROR(SUM(Y51:Y52),"0")</f>
        <v>1522.8000000000002</v>
      </c>
      <c r="Z54" s="41"/>
      <c r="AA54" s="65"/>
      <c r="AB54" s="65"/>
      <c r="AC54" s="65"/>
    </row>
    <row r="55" spans="1:68" ht="16.5" hidden="1" customHeight="1" x14ac:dyDescent="0.25">
      <c r="A55" s="429" t="s">
        <v>124</v>
      </c>
      <c r="B55" s="429"/>
      <c r="C55" s="429"/>
      <c r="D55" s="429"/>
      <c r="E55" s="429"/>
      <c r="F55" s="429"/>
      <c r="G55" s="429"/>
      <c r="H55" s="429"/>
      <c r="I55" s="429"/>
      <c r="J55" s="429"/>
      <c r="K55" s="429"/>
      <c r="L55" s="429"/>
      <c r="M55" s="429"/>
      <c r="N55" s="429"/>
      <c r="O55" s="429"/>
      <c r="P55" s="429"/>
      <c r="Q55" s="429"/>
      <c r="R55" s="429"/>
      <c r="S55" s="429"/>
      <c r="T55" s="429"/>
      <c r="U55" s="429"/>
      <c r="V55" s="429"/>
      <c r="W55" s="429"/>
      <c r="X55" s="429"/>
      <c r="Y55" s="429"/>
      <c r="Z55" s="429"/>
      <c r="AA55" s="63"/>
      <c r="AB55" s="63"/>
      <c r="AC55" s="63"/>
    </row>
    <row r="56" spans="1:68" ht="14.25" hidden="1" customHeight="1" x14ac:dyDescent="0.25">
      <c r="A56" s="399" t="s">
        <v>125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64"/>
      <c r="AB56" s="64"/>
      <c r="AC56" s="64"/>
    </row>
    <row r="57" spans="1:68" ht="27" hidden="1" customHeight="1" x14ac:dyDescent="0.25">
      <c r="A57" s="61" t="s">
        <v>126</v>
      </c>
      <c r="B57" s="61" t="s">
        <v>127</v>
      </c>
      <c r="C57" s="35">
        <v>4301011452</v>
      </c>
      <c r="D57" s="400">
        <v>4680115881426</v>
      </c>
      <c r="E57" s="40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02"/>
      <c r="R57" s="402"/>
      <c r="S57" s="402"/>
      <c r="T57" s="403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IFERROR(IF(Y57=0,"",ROUNDUP(Y57/H57,0)*0.02175),"")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27" hidden="1" customHeight="1" x14ac:dyDescent="0.25">
      <c r="A58" s="61" t="s">
        <v>126</v>
      </c>
      <c r="B58" s="61" t="s">
        <v>128</v>
      </c>
      <c r="C58" s="35">
        <v>4301011481</v>
      </c>
      <c r="D58" s="400">
        <v>4680115881426</v>
      </c>
      <c r="E58" s="40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02"/>
      <c r="R58" s="402"/>
      <c r="S58" s="402"/>
      <c r="T58" s="403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00">
        <v>4680115881419</v>
      </c>
      <c r="E59" s="40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6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02"/>
      <c r="R59" s="402"/>
      <c r="S59" s="402"/>
      <c r="T59" s="403"/>
      <c r="U59" s="38" t="s">
        <v>48</v>
      </c>
      <c r="V59" s="38" t="s">
        <v>48</v>
      </c>
      <c r="W59" s="39" t="s">
        <v>0</v>
      </c>
      <c r="X59" s="57">
        <v>540</v>
      </c>
      <c r="Y59" s="54">
        <f>IFERROR(IF(X59="",0,CEILING((X59/$H59),1)*$H59),"")</f>
        <v>540</v>
      </c>
      <c r="Z59" s="40">
        <f>IFERROR(IF(Y59=0,"",ROUNDUP(Y59/H59,0)*0.00937),"")</f>
        <v>1.1244000000000001</v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568.79999999999995</v>
      </c>
      <c r="BN59" s="76">
        <f>IFERROR(Y59*I59/H59,"0")</f>
        <v>568.79999999999995</v>
      </c>
      <c r="BO59" s="76">
        <f>IFERROR(1/J59*(X59/H59),"0")</f>
        <v>1</v>
      </c>
      <c r="BP59" s="76">
        <f>IFERROR(1/J59*(Y59/H59),"0")</f>
        <v>1</v>
      </c>
    </row>
    <row r="60" spans="1:68" ht="27" hidden="1" customHeight="1" x14ac:dyDescent="0.25">
      <c r="A60" s="61" t="s">
        <v>132</v>
      </c>
      <c r="B60" s="61" t="s">
        <v>133</v>
      </c>
      <c r="C60" s="35">
        <v>4301012008</v>
      </c>
      <c r="D60" s="400">
        <v>4680115881525</v>
      </c>
      <c r="E60" s="400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696" t="s">
        <v>134</v>
      </c>
      <c r="Q60" s="402"/>
      <c r="R60" s="402"/>
      <c r="S60" s="402"/>
      <c r="T60" s="403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393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0" t="s">
        <v>43</v>
      </c>
      <c r="Q61" s="391"/>
      <c r="R61" s="391"/>
      <c r="S61" s="391"/>
      <c r="T61" s="391"/>
      <c r="U61" s="391"/>
      <c r="V61" s="392"/>
      <c r="W61" s="41" t="s">
        <v>42</v>
      </c>
      <c r="X61" s="42">
        <f>IFERROR(X57/H57,"0")+IFERROR(X58/H58,"0")+IFERROR(X59/H59,"0")+IFERROR(X60/H60,"0")</f>
        <v>120</v>
      </c>
      <c r="Y61" s="42">
        <f>IFERROR(Y57/H57,"0")+IFERROR(Y58/H58,"0")+IFERROR(Y59/H59,"0")+IFERROR(Y60/H60,"0")</f>
        <v>120</v>
      </c>
      <c r="Z61" s="42">
        <f>IFERROR(IF(Z57="",0,Z57),"0")+IFERROR(IF(Z58="",0,Z58),"0")+IFERROR(IF(Z59="",0,Z59),"0")+IFERROR(IF(Z60="",0,Z60),"0")</f>
        <v>1.1244000000000001</v>
      </c>
      <c r="AA61" s="65"/>
      <c r="AB61" s="65"/>
      <c r="AC61" s="6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0" t="s">
        <v>43</v>
      </c>
      <c r="Q62" s="391"/>
      <c r="R62" s="391"/>
      <c r="S62" s="391"/>
      <c r="T62" s="391"/>
      <c r="U62" s="391"/>
      <c r="V62" s="392"/>
      <c r="W62" s="41" t="s">
        <v>0</v>
      </c>
      <c r="X62" s="42">
        <f>IFERROR(SUM(X57:X60),"0")</f>
        <v>540</v>
      </c>
      <c r="Y62" s="42">
        <f>IFERROR(SUM(Y57:Y60),"0")</f>
        <v>540</v>
      </c>
      <c r="Z62" s="41"/>
      <c r="AA62" s="65"/>
      <c r="AB62" s="65"/>
      <c r="AC62" s="65"/>
    </row>
    <row r="63" spans="1:68" ht="16.5" hidden="1" customHeight="1" x14ac:dyDescent="0.25">
      <c r="A63" s="429" t="s">
        <v>115</v>
      </c>
      <c r="B63" s="429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63"/>
      <c r="AB63" s="63"/>
      <c r="AC63" s="63"/>
    </row>
    <row r="64" spans="1:68" ht="14.25" hidden="1" customHeight="1" x14ac:dyDescent="0.25">
      <c r="A64" s="399" t="s">
        <v>125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64"/>
      <c r="AB64" s="64"/>
      <c r="AC64" s="64"/>
    </row>
    <row r="65" spans="1:68" ht="27" hidden="1" customHeight="1" x14ac:dyDescent="0.25">
      <c r="A65" s="61" t="s">
        <v>136</v>
      </c>
      <c r="B65" s="61" t="s">
        <v>137</v>
      </c>
      <c r="C65" s="35">
        <v>4301011623</v>
      </c>
      <c r="D65" s="400">
        <v>4607091382945</v>
      </c>
      <c r="E65" s="40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6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02"/>
      <c r="R65" s="402"/>
      <c r="S65" s="402"/>
      <c r="T65" s="403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customHeight="1" x14ac:dyDescent="0.25">
      <c r="A66" s="61" t="s">
        <v>138</v>
      </c>
      <c r="B66" s="61" t="s">
        <v>139</v>
      </c>
      <c r="C66" s="35">
        <v>4301011380</v>
      </c>
      <c r="D66" s="400">
        <v>4607091385670</v>
      </c>
      <c r="E66" s="40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02"/>
      <c r="R66" s="402"/>
      <c r="S66" s="402"/>
      <c r="T66" s="403"/>
      <c r="U66" s="38" t="s">
        <v>48</v>
      </c>
      <c r="V66" s="38" t="s">
        <v>48</v>
      </c>
      <c r="W66" s="39" t="s">
        <v>0</v>
      </c>
      <c r="X66" s="57">
        <v>200</v>
      </c>
      <c r="Y66" s="54">
        <f t="shared" si="6"/>
        <v>205.20000000000002</v>
      </c>
      <c r="Z66" s="40">
        <f t="shared" si="7"/>
        <v>0.41324999999999995</v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208.88888888888889</v>
      </c>
      <c r="BN66" s="76">
        <f t="shared" si="9"/>
        <v>214.32</v>
      </c>
      <c r="BO66" s="76">
        <f t="shared" si="10"/>
        <v>0.3306878306878307</v>
      </c>
      <c r="BP66" s="76">
        <f t="shared" si="11"/>
        <v>0.33928571428571425</v>
      </c>
    </row>
    <row r="67" spans="1:68" ht="27" hidden="1" customHeight="1" x14ac:dyDescent="0.25">
      <c r="A67" s="61" t="s">
        <v>138</v>
      </c>
      <c r="B67" s="61" t="s">
        <v>140</v>
      </c>
      <c r="C67" s="35">
        <v>4301011540</v>
      </c>
      <c r="D67" s="400">
        <v>4607091385670</v>
      </c>
      <c r="E67" s="40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6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02"/>
      <c r="R67" s="402"/>
      <c r="S67" s="402"/>
      <c r="T67" s="403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hidden="1" customHeight="1" x14ac:dyDescent="0.25">
      <c r="A68" s="61" t="s">
        <v>142</v>
      </c>
      <c r="B68" s="61" t="s">
        <v>143</v>
      </c>
      <c r="C68" s="35">
        <v>4301011625</v>
      </c>
      <c r="D68" s="400">
        <v>4680115883956</v>
      </c>
      <c r="E68" s="40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6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02"/>
      <c r="R68" s="402"/>
      <c r="S68" s="402"/>
      <c r="T68" s="40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customHeight="1" x14ac:dyDescent="0.25">
      <c r="A69" s="61" t="s">
        <v>144</v>
      </c>
      <c r="B69" s="61" t="s">
        <v>145</v>
      </c>
      <c r="C69" s="35">
        <v>4301011468</v>
      </c>
      <c r="D69" s="400">
        <v>4680115881327</v>
      </c>
      <c r="E69" s="40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6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02"/>
      <c r="R69" s="402"/>
      <c r="S69" s="402"/>
      <c r="T69" s="403"/>
      <c r="U69" s="38" t="s">
        <v>48</v>
      </c>
      <c r="V69" s="38" t="s">
        <v>48</v>
      </c>
      <c r="W69" s="39" t="s">
        <v>0</v>
      </c>
      <c r="X69" s="57">
        <v>200</v>
      </c>
      <c r="Y69" s="54">
        <f t="shared" si="6"/>
        <v>205.20000000000002</v>
      </c>
      <c r="Z69" s="40">
        <f t="shared" si="7"/>
        <v>0.41324999999999995</v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208.88888888888889</v>
      </c>
      <c r="BN69" s="76">
        <f t="shared" si="9"/>
        <v>214.32</v>
      </c>
      <c r="BO69" s="76">
        <f t="shared" si="10"/>
        <v>0.3306878306878307</v>
      </c>
      <c r="BP69" s="76">
        <f t="shared" si="11"/>
        <v>0.33928571428571425</v>
      </c>
    </row>
    <row r="70" spans="1:68" ht="16.5" hidden="1" customHeight="1" x14ac:dyDescent="0.25">
      <c r="A70" s="61" t="s">
        <v>146</v>
      </c>
      <c r="B70" s="61" t="s">
        <v>147</v>
      </c>
      <c r="C70" s="35">
        <v>4301011514</v>
      </c>
      <c r="D70" s="400">
        <v>4680115882133</v>
      </c>
      <c r="E70" s="40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6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02"/>
      <c r="R70" s="402"/>
      <c r="S70" s="402"/>
      <c r="T70" s="40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hidden="1" customHeight="1" x14ac:dyDescent="0.25">
      <c r="A71" s="61" t="s">
        <v>146</v>
      </c>
      <c r="B71" s="61" t="s">
        <v>148</v>
      </c>
      <c r="C71" s="35">
        <v>4301011703</v>
      </c>
      <c r="D71" s="400">
        <v>4680115882133</v>
      </c>
      <c r="E71" s="40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02"/>
      <c r="R71" s="402"/>
      <c r="S71" s="402"/>
      <c r="T71" s="40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hidden="1" customHeight="1" x14ac:dyDescent="0.25">
      <c r="A72" s="61" t="s">
        <v>149</v>
      </c>
      <c r="B72" s="61" t="s">
        <v>150</v>
      </c>
      <c r="C72" s="35">
        <v>4301011192</v>
      </c>
      <c r="D72" s="400">
        <v>4607091382952</v>
      </c>
      <c r="E72" s="40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02"/>
      <c r="R72" s="402"/>
      <c r="S72" s="402"/>
      <c r="T72" s="40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customHeight="1" x14ac:dyDescent="0.25">
      <c r="A73" s="61" t="s">
        <v>151</v>
      </c>
      <c r="B73" s="61" t="s">
        <v>152</v>
      </c>
      <c r="C73" s="35">
        <v>4301011382</v>
      </c>
      <c r="D73" s="400">
        <v>4607091385687</v>
      </c>
      <c r="E73" s="40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6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02"/>
      <c r="R73" s="402"/>
      <c r="S73" s="402"/>
      <c r="T73" s="403"/>
      <c r="U73" s="38" t="s">
        <v>48</v>
      </c>
      <c r="V73" s="38" t="s">
        <v>48</v>
      </c>
      <c r="W73" s="39" t="s">
        <v>0</v>
      </c>
      <c r="X73" s="57">
        <v>120</v>
      </c>
      <c r="Y73" s="54">
        <f t="shared" si="6"/>
        <v>120</v>
      </c>
      <c r="Z73" s="40">
        <f t="shared" ref="Z73:Z79" si="12">IFERROR(IF(Y73=0,"",ROUNDUP(Y73/H73,0)*0.00937),"")</f>
        <v>0.28110000000000002</v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127.2</v>
      </c>
      <c r="BN73" s="76">
        <f t="shared" si="9"/>
        <v>127.2</v>
      </c>
      <c r="BO73" s="76">
        <f t="shared" si="10"/>
        <v>0.25</v>
      </c>
      <c r="BP73" s="76">
        <f t="shared" si="11"/>
        <v>0.25</v>
      </c>
    </row>
    <row r="74" spans="1:68" ht="27" hidden="1" customHeight="1" x14ac:dyDescent="0.25">
      <c r="A74" s="61" t="s">
        <v>153</v>
      </c>
      <c r="B74" s="61" t="s">
        <v>154</v>
      </c>
      <c r="C74" s="35">
        <v>4301011565</v>
      </c>
      <c r="D74" s="400">
        <v>4680115882539</v>
      </c>
      <c r="E74" s="400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02"/>
      <c r="R74" s="402"/>
      <c r="S74" s="402"/>
      <c r="T74" s="40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hidden="1" customHeight="1" x14ac:dyDescent="0.25">
      <c r="A75" s="61" t="s">
        <v>155</v>
      </c>
      <c r="B75" s="61" t="s">
        <v>156</v>
      </c>
      <c r="C75" s="35">
        <v>4301011705</v>
      </c>
      <c r="D75" s="400">
        <v>4607091384604</v>
      </c>
      <c r="E75" s="40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6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02"/>
      <c r="R75" s="402"/>
      <c r="S75" s="402"/>
      <c r="T75" s="403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hidden="1" customHeight="1" x14ac:dyDescent="0.25">
      <c r="A76" s="61" t="s">
        <v>157</v>
      </c>
      <c r="B76" s="61" t="s">
        <v>158</v>
      </c>
      <c r="C76" s="35">
        <v>4301011386</v>
      </c>
      <c r="D76" s="400">
        <v>4680115880283</v>
      </c>
      <c r="E76" s="40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02"/>
      <c r="R76" s="402"/>
      <c r="S76" s="402"/>
      <c r="T76" s="403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hidden="1" customHeight="1" x14ac:dyDescent="0.25">
      <c r="A77" s="61" t="s">
        <v>159</v>
      </c>
      <c r="B77" s="61" t="s">
        <v>160</v>
      </c>
      <c r="C77" s="35">
        <v>4301011624</v>
      </c>
      <c r="D77" s="400">
        <v>4680115883949</v>
      </c>
      <c r="E77" s="40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6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02"/>
      <c r="R77" s="402"/>
      <c r="S77" s="402"/>
      <c r="T77" s="403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hidden="1" customHeight="1" x14ac:dyDescent="0.25">
      <c r="A78" s="61" t="s">
        <v>161</v>
      </c>
      <c r="B78" s="61" t="s">
        <v>162</v>
      </c>
      <c r="C78" s="35">
        <v>4301012006</v>
      </c>
      <c r="D78" s="400">
        <v>4680115881518</v>
      </c>
      <c r="E78" s="400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677" t="s">
        <v>163</v>
      </c>
      <c r="Q78" s="402"/>
      <c r="R78" s="402"/>
      <c r="S78" s="402"/>
      <c r="T78" s="403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customHeight="1" x14ac:dyDescent="0.25">
      <c r="A79" s="61" t="s">
        <v>164</v>
      </c>
      <c r="B79" s="61" t="s">
        <v>165</v>
      </c>
      <c r="C79" s="35">
        <v>4301012007</v>
      </c>
      <c r="D79" s="400">
        <v>4680115881303</v>
      </c>
      <c r="E79" s="40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678" t="s">
        <v>166</v>
      </c>
      <c r="Q79" s="402"/>
      <c r="R79" s="402"/>
      <c r="S79" s="402"/>
      <c r="T79" s="403"/>
      <c r="U79" s="38" t="s">
        <v>48</v>
      </c>
      <c r="V79" s="38" t="s">
        <v>48</v>
      </c>
      <c r="W79" s="39" t="s">
        <v>0</v>
      </c>
      <c r="X79" s="57">
        <v>180</v>
      </c>
      <c r="Y79" s="54">
        <f t="shared" si="6"/>
        <v>180</v>
      </c>
      <c r="Z79" s="40">
        <f t="shared" si="12"/>
        <v>0.37480000000000002</v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188.39999999999998</v>
      </c>
      <c r="BN79" s="76">
        <f t="shared" si="9"/>
        <v>188.39999999999998</v>
      </c>
      <c r="BO79" s="76">
        <f t="shared" si="10"/>
        <v>0.33333333333333331</v>
      </c>
      <c r="BP79" s="76">
        <f t="shared" si="11"/>
        <v>0.33333333333333331</v>
      </c>
    </row>
    <row r="80" spans="1:68" ht="27" hidden="1" customHeight="1" x14ac:dyDescent="0.25">
      <c r="A80" s="61" t="s">
        <v>167</v>
      </c>
      <c r="B80" s="61" t="s">
        <v>168</v>
      </c>
      <c r="C80" s="35">
        <v>4301011562</v>
      </c>
      <c r="D80" s="400">
        <v>4680115882577</v>
      </c>
      <c r="E80" s="40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6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02"/>
      <c r="R80" s="402"/>
      <c r="S80" s="402"/>
      <c r="T80" s="403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hidden="1" customHeight="1" x14ac:dyDescent="0.25">
      <c r="A81" s="61" t="s">
        <v>167</v>
      </c>
      <c r="B81" s="61" t="s">
        <v>169</v>
      </c>
      <c r="C81" s="35">
        <v>4301011564</v>
      </c>
      <c r="D81" s="400">
        <v>4680115882577</v>
      </c>
      <c r="E81" s="40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6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02"/>
      <c r="R81" s="402"/>
      <c r="S81" s="402"/>
      <c r="T81" s="403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hidden="1" customHeight="1" x14ac:dyDescent="0.25">
      <c r="A82" s="61" t="s">
        <v>170</v>
      </c>
      <c r="B82" s="61" t="s">
        <v>171</v>
      </c>
      <c r="C82" s="35">
        <v>4301011432</v>
      </c>
      <c r="D82" s="400">
        <v>4680115882720</v>
      </c>
      <c r="E82" s="40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02"/>
      <c r="R82" s="402"/>
      <c r="S82" s="402"/>
      <c r="T82" s="40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hidden="1" customHeight="1" x14ac:dyDescent="0.25">
      <c r="A83" s="61" t="s">
        <v>172</v>
      </c>
      <c r="B83" s="61" t="s">
        <v>173</v>
      </c>
      <c r="C83" s="35">
        <v>4301011417</v>
      </c>
      <c r="D83" s="400">
        <v>4680115880269</v>
      </c>
      <c r="E83" s="400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02"/>
      <c r="R83" s="402"/>
      <c r="S83" s="402"/>
      <c r="T83" s="40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hidden="1" customHeight="1" x14ac:dyDescent="0.25">
      <c r="A84" s="61" t="s">
        <v>174</v>
      </c>
      <c r="B84" s="61" t="s">
        <v>175</v>
      </c>
      <c r="C84" s="35">
        <v>4301011995</v>
      </c>
      <c r="D84" s="400">
        <v>4680115880429</v>
      </c>
      <c r="E84" s="40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674" t="s">
        <v>176</v>
      </c>
      <c r="Q84" s="402"/>
      <c r="R84" s="402"/>
      <c r="S84" s="402"/>
      <c r="T84" s="40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hidden="1" customHeight="1" x14ac:dyDescent="0.25">
      <c r="A85" s="61" t="s">
        <v>177</v>
      </c>
      <c r="B85" s="61" t="s">
        <v>178</v>
      </c>
      <c r="C85" s="35">
        <v>4301011462</v>
      </c>
      <c r="D85" s="400">
        <v>4680115881457</v>
      </c>
      <c r="E85" s="40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6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02"/>
      <c r="R85" s="402"/>
      <c r="S85" s="402"/>
      <c r="T85" s="40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x14ac:dyDescent="0.2">
      <c r="A86" s="393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0" t="s">
        <v>43</v>
      </c>
      <c r="Q86" s="391"/>
      <c r="R86" s="391"/>
      <c r="S86" s="391"/>
      <c r="T86" s="391"/>
      <c r="U86" s="391"/>
      <c r="V86" s="392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107.03703703703704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108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1.4823999999999999</v>
      </c>
      <c r="AA86" s="65"/>
      <c r="AB86" s="65"/>
      <c r="AC86" s="6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0" t="s">
        <v>43</v>
      </c>
      <c r="Q87" s="391"/>
      <c r="R87" s="391"/>
      <c r="S87" s="391"/>
      <c r="T87" s="391"/>
      <c r="U87" s="391"/>
      <c r="V87" s="392"/>
      <c r="W87" s="41" t="s">
        <v>0</v>
      </c>
      <c r="X87" s="42">
        <f>IFERROR(SUM(X65:X85),"0")</f>
        <v>700</v>
      </c>
      <c r="Y87" s="42">
        <f>IFERROR(SUM(Y65:Y85),"0")</f>
        <v>710.40000000000009</v>
      </c>
      <c r="Z87" s="41"/>
      <c r="AA87" s="65"/>
      <c r="AB87" s="65"/>
      <c r="AC87" s="65"/>
    </row>
    <row r="88" spans="1:68" ht="14.25" hidden="1" customHeight="1" x14ac:dyDescent="0.25">
      <c r="A88" s="399" t="s">
        <v>117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64"/>
      <c r="AB88" s="64"/>
      <c r="AC88" s="64"/>
    </row>
    <row r="89" spans="1:68" ht="16.5" hidden="1" customHeight="1" x14ac:dyDescent="0.25">
      <c r="A89" s="61" t="s">
        <v>179</v>
      </c>
      <c r="B89" s="61" t="s">
        <v>180</v>
      </c>
      <c r="C89" s="35">
        <v>4301020235</v>
      </c>
      <c r="D89" s="400">
        <v>4680115881488</v>
      </c>
      <c r="E89" s="40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02"/>
      <c r="R89" s="402"/>
      <c r="S89" s="402"/>
      <c r="T89" s="403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27" hidden="1" customHeight="1" x14ac:dyDescent="0.25">
      <c r="A90" s="61" t="s">
        <v>181</v>
      </c>
      <c r="B90" s="61" t="s">
        <v>182</v>
      </c>
      <c r="C90" s="35">
        <v>4301020258</v>
      </c>
      <c r="D90" s="400">
        <v>4680115882775</v>
      </c>
      <c r="E90" s="40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6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02"/>
      <c r="R90" s="402"/>
      <c r="S90" s="402"/>
      <c r="T90" s="403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hidden="1" customHeight="1" x14ac:dyDescent="0.25">
      <c r="A91" s="61" t="s">
        <v>183</v>
      </c>
      <c r="B91" s="61" t="s">
        <v>184</v>
      </c>
      <c r="C91" s="35">
        <v>4301020339</v>
      </c>
      <c r="D91" s="400">
        <v>4680115880658</v>
      </c>
      <c r="E91" s="40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671" t="s">
        <v>185</v>
      </c>
      <c r="Q91" s="402"/>
      <c r="R91" s="402"/>
      <c r="S91" s="402"/>
      <c r="T91" s="40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idden="1" x14ac:dyDescent="0.2">
      <c r="A92" s="393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0" t="s">
        <v>43</v>
      </c>
      <c r="Q92" s="391"/>
      <c r="R92" s="391"/>
      <c r="S92" s="391"/>
      <c r="T92" s="391"/>
      <c r="U92" s="391"/>
      <c r="V92" s="392"/>
      <c r="W92" s="41" t="s">
        <v>42</v>
      </c>
      <c r="X92" s="42">
        <f>IFERROR(X89/H89,"0")+IFERROR(X90/H90,"0")+IFERROR(X91/H91,"0")</f>
        <v>0</v>
      </c>
      <c r="Y92" s="42">
        <f>IFERROR(Y89/H89,"0")+IFERROR(Y90/H90,"0")+IFERROR(Y91/H91,"0")</f>
        <v>0</v>
      </c>
      <c r="Z92" s="42">
        <f>IFERROR(IF(Z89="",0,Z89),"0")+IFERROR(IF(Z90="",0,Z90),"0")+IFERROR(IF(Z91="",0,Z91),"0")</f>
        <v>0</v>
      </c>
      <c r="AA92" s="65"/>
      <c r="AB92" s="65"/>
      <c r="AC92" s="65"/>
    </row>
    <row r="93" spans="1:68" hidden="1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0" t="s">
        <v>43</v>
      </c>
      <c r="Q93" s="391"/>
      <c r="R93" s="391"/>
      <c r="S93" s="391"/>
      <c r="T93" s="391"/>
      <c r="U93" s="391"/>
      <c r="V93" s="392"/>
      <c r="W93" s="41" t="s">
        <v>0</v>
      </c>
      <c r="X93" s="42">
        <f>IFERROR(SUM(X89:X91),"0")</f>
        <v>0</v>
      </c>
      <c r="Y93" s="42">
        <f>IFERROR(SUM(Y89:Y91),"0")</f>
        <v>0</v>
      </c>
      <c r="Z93" s="41"/>
      <c r="AA93" s="65"/>
      <c r="AB93" s="65"/>
      <c r="AC93" s="65"/>
    </row>
    <row r="94" spans="1:68" ht="14.25" hidden="1" customHeight="1" x14ac:dyDescent="0.25">
      <c r="A94" s="399" t="s">
        <v>79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64"/>
      <c r="AB94" s="64"/>
      <c r="AC94" s="64"/>
    </row>
    <row r="95" spans="1:68" ht="27" hidden="1" customHeight="1" x14ac:dyDescent="0.25">
      <c r="A95" s="61" t="s">
        <v>186</v>
      </c>
      <c r="B95" s="61" t="s">
        <v>187</v>
      </c>
      <c r="C95" s="35">
        <v>4301031242</v>
      </c>
      <c r="D95" s="400">
        <v>4680115885066</v>
      </c>
      <c r="E95" s="400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665" t="s">
        <v>188</v>
      </c>
      <c r="Q95" s="402"/>
      <c r="R95" s="402"/>
      <c r="S95" s="402"/>
      <c r="T95" s="403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hidden="1" customHeight="1" x14ac:dyDescent="0.25">
      <c r="A96" s="61" t="s">
        <v>190</v>
      </c>
      <c r="B96" s="61" t="s">
        <v>191</v>
      </c>
      <c r="C96" s="35">
        <v>4301031243</v>
      </c>
      <c r="D96" s="400">
        <v>4680115885073</v>
      </c>
      <c r="E96" s="400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666" t="s">
        <v>192</v>
      </c>
      <c r="Q96" s="402"/>
      <c r="R96" s="402"/>
      <c r="S96" s="402"/>
      <c r="T96" s="403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hidden="1" customHeight="1" x14ac:dyDescent="0.25">
      <c r="A97" s="61" t="s">
        <v>193</v>
      </c>
      <c r="B97" s="61" t="s">
        <v>194</v>
      </c>
      <c r="C97" s="35">
        <v>4301031240</v>
      </c>
      <c r="D97" s="400">
        <v>4680115885042</v>
      </c>
      <c r="E97" s="400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667" t="s">
        <v>195</v>
      </c>
      <c r="Q97" s="402"/>
      <c r="R97" s="402"/>
      <c r="S97" s="402"/>
      <c r="T97" s="403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hidden="1" customHeight="1" x14ac:dyDescent="0.25">
      <c r="A98" s="61" t="s">
        <v>196</v>
      </c>
      <c r="B98" s="61" t="s">
        <v>197</v>
      </c>
      <c r="C98" s="35">
        <v>4301031241</v>
      </c>
      <c r="D98" s="400">
        <v>4680115885059</v>
      </c>
      <c r="E98" s="400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668" t="s">
        <v>198</v>
      </c>
      <c r="Q98" s="402"/>
      <c r="R98" s="402"/>
      <c r="S98" s="402"/>
      <c r="T98" s="403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hidden="1" customHeight="1" x14ac:dyDescent="0.25">
      <c r="A99" s="61" t="s">
        <v>199</v>
      </c>
      <c r="B99" s="61" t="s">
        <v>200</v>
      </c>
      <c r="C99" s="35">
        <v>4301031315</v>
      </c>
      <c r="D99" s="400">
        <v>4680115885080</v>
      </c>
      <c r="E99" s="400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660" t="s">
        <v>201</v>
      </c>
      <c r="Q99" s="402"/>
      <c r="R99" s="402"/>
      <c r="S99" s="402"/>
      <c r="T99" s="403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hidden="1" customHeight="1" x14ac:dyDescent="0.25">
      <c r="A100" s="61" t="s">
        <v>202</v>
      </c>
      <c r="B100" s="61" t="s">
        <v>203</v>
      </c>
      <c r="C100" s="35">
        <v>4301031316</v>
      </c>
      <c r="D100" s="400">
        <v>4680115885097</v>
      </c>
      <c r="E100" s="400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661" t="s">
        <v>204</v>
      </c>
      <c r="Q100" s="402"/>
      <c r="R100" s="402"/>
      <c r="S100" s="402"/>
      <c r="T100" s="403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customHeight="1" x14ac:dyDescent="0.25">
      <c r="A101" s="61" t="s">
        <v>205</v>
      </c>
      <c r="B101" s="61" t="s">
        <v>206</v>
      </c>
      <c r="C101" s="35">
        <v>4301030895</v>
      </c>
      <c r="D101" s="400">
        <v>4607091387667</v>
      </c>
      <c r="E101" s="400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02"/>
      <c r="R101" s="402"/>
      <c r="S101" s="402"/>
      <c r="T101" s="403"/>
      <c r="U101" s="38" t="s">
        <v>48</v>
      </c>
      <c r="V101" s="38" t="s">
        <v>48</v>
      </c>
      <c r="W101" s="39" t="s">
        <v>0</v>
      </c>
      <c r="X101" s="57">
        <v>80</v>
      </c>
      <c r="Y101" s="54">
        <f t="shared" si="13"/>
        <v>81</v>
      </c>
      <c r="Z101" s="40">
        <f>IFERROR(IF(Y101=0,"",ROUNDUP(Y101/H101,0)*0.02175),"")</f>
        <v>0.19574999999999998</v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85.600000000000009</v>
      </c>
      <c r="BN101" s="76">
        <f t="shared" si="15"/>
        <v>86.670000000000016</v>
      </c>
      <c r="BO101" s="76">
        <f t="shared" si="16"/>
        <v>0.15873015873015872</v>
      </c>
      <c r="BP101" s="76">
        <f t="shared" si="17"/>
        <v>0.1607142857142857</v>
      </c>
    </row>
    <row r="102" spans="1:68" ht="27" hidden="1" customHeight="1" x14ac:dyDescent="0.25">
      <c r="A102" s="61" t="s">
        <v>207</v>
      </c>
      <c r="B102" s="61" t="s">
        <v>208</v>
      </c>
      <c r="C102" s="35">
        <v>4301030961</v>
      </c>
      <c r="D102" s="400">
        <v>4607091387636</v>
      </c>
      <c r="E102" s="400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02"/>
      <c r="R102" s="402"/>
      <c r="S102" s="402"/>
      <c r="T102" s="403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customHeight="1" x14ac:dyDescent="0.25">
      <c r="A103" s="61" t="s">
        <v>209</v>
      </c>
      <c r="B103" s="61" t="s">
        <v>210</v>
      </c>
      <c r="C103" s="35">
        <v>4301030963</v>
      </c>
      <c r="D103" s="400">
        <v>4607091382426</v>
      </c>
      <c r="E103" s="400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6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02"/>
      <c r="R103" s="402"/>
      <c r="S103" s="402"/>
      <c r="T103" s="403"/>
      <c r="U103" s="38" t="s">
        <v>48</v>
      </c>
      <c r="V103" s="38" t="s">
        <v>48</v>
      </c>
      <c r="W103" s="39" t="s">
        <v>0</v>
      </c>
      <c r="X103" s="57">
        <v>350</v>
      </c>
      <c r="Y103" s="54">
        <f t="shared" si="13"/>
        <v>351</v>
      </c>
      <c r="Z103" s="40">
        <f>IFERROR(IF(Y103=0,"",ROUNDUP(Y103/H103,0)*0.02175),"")</f>
        <v>0.84824999999999995</v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374.50000000000006</v>
      </c>
      <c r="BN103" s="76">
        <f t="shared" si="15"/>
        <v>375.57</v>
      </c>
      <c r="BO103" s="76">
        <f t="shared" si="16"/>
        <v>0.69444444444444431</v>
      </c>
      <c r="BP103" s="76">
        <f t="shared" si="17"/>
        <v>0.6964285714285714</v>
      </c>
    </row>
    <row r="104" spans="1:68" ht="27" hidden="1" customHeight="1" x14ac:dyDescent="0.25">
      <c r="A104" s="61" t="s">
        <v>211</v>
      </c>
      <c r="B104" s="61" t="s">
        <v>212</v>
      </c>
      <c r="C104" s="35">
        <v>4301030962</v>
      </c>
      <c r="D104" s="400">
        <v>4607091386547</v>
      </c>
      <c r="E104" s="400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6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02"/>
      <c r="R104" s="402"/>
      <c r="S104" s="402"/>
      <c r="T104" s="403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hidden="1" customHeight="1" x14ac:dyDescent="0.25">
      <c r="A105" s="61" t="s">
        <v>213</v>
      </c>
      <c r="B105" s="61" t="s">
        <v>214</v>
      </c>
      <c r="C105" s="35">
        <v>4301030964</v>
      </c>
      <c r="D105" s="400">
        <v>4607091382464</v>
      </c>
      <c r="E105" s="400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6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02"/>
      <c r="R105" s="402"/>
      <c r="S105" s="402"/>
      <c r="T105" s="403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hidden="1" customHeight="1" x14ac:dyDescent="0.25">
      <c r="A106" s="61" t="s">
        <v>215</v>
      </c>
      <c r="B106" s="61" t="s">
        <v>216</v>
      </c>
      <c r="C106" s="35">
        <v>4301031235</v>
      </c>
      <c r="D106" s="400">
        <v>4680115883444</v>
      </c>
      <c r="E106" s="400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02"/>
      <c r="R106" s="402"/>
      <c r="S106" s="402"/>
      <c r="T106" s="403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hidden="1" customHeight="1" x14ac:dyDescent="0.25">
      <c r="A107" s="61" t="s">
        <v>215</v>
      </c>
      <c r="B107" s="61" t="s">
        <v>217</v>
      </c>
      <c r="C107" s="35">
        <v>4301031234</v>
      </c>
      <c r="D107" s="400">
        <v>4680115883444</v>
      </c>
      <c r="E107" s="400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02"/>
      <c r="R107" s="402"/>
      <c r="S107" s="402"/>
      <c r="T107" s="403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47.777777777777771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48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1.044</v>
      </c>
      <c r="AA108" s="65"/>
      <c r="AB108" s="65"/>
      <c r="AC108" s="6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0" t="s">
        <v>43</v>
      </c>
      <c r="Q109" s="391"/>
      <c r="R109" s="391"/>
      <c r="S109" s="391"/>
      <c r="T109" s="391"/>
      <c r="U109" s="391"/>
      <c r="V109" s="392"/>
      <c r="W109" s="41" t="s">
        <v>0</v>
      </c>
      <c r="X109" s="42">
        <f>IFERROR(SUM(X95:X107),"0")</f>
        <v>430</v>
      </c>
      <c r="Y109" s="42">
        <f>IFERROR(SUM(Y95:Y107),"0")</f>
        <v>432</v>
      </c>
      <c r="Z109" s="41"/>
      <c r="AA109" s="65"/>
      <c r="AB109" s="65"/>
      <c r="AC109" s="65"/>
    </row>
    <row r="110" spans="1:68" ht="14.25" hidden="1" customHeight="1" x14ac:dyDescent="0.25">
      <c r="A110" s="399" t="s">
        <v>84</v>
      </c>
      <c r="B110" s="399"/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00">
        <v>4607091386967</v>
      </c>
      <c r="E111" s="40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2"/>
      <c r="R111" s="402"/>
      <c r="S111" s="402"/>
      <c r="T111" s="403"/>
      <c r="U111" s="38" t="s">
        <v>48</v>
      </c>
      <c r="V111" s="38" t="s">
        <v>48</v>
      </c>
      <c r="W111" s="39" t="s">
        <v>0</v>
      </c>
      <c r="X111" s="57">
        <v>500</v>
      </c>
      <c r="Y111" s="54">
        <f t="shared" ref="Y111:Y125" si="18">IFERROR(IF(X111="",0,CEILING((X111/$H111),1)*$H111),"")</f>
        <v>502.2</v>
      </c>
      <c r="Z111" s="40">
        <f>IFERROR(IF(Y111=0,"",ROUNDUP(Y111/H111,0)*0.02175),"")</f>
        <v>1.3484999999999998</v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534.81481481481489</v>
      </c>
      <c r="BN111" s="76">
        <f t="shared" ref="BN111:BN125" si="20">IFERROR(Y111*I111/H111,"0")</f>
        <v>537.16800000000001</v>
      </c>
      <c r="BO111" s="76">
        <f t="shared" ref="BO111:BO125" si="21">IFERROR(1/J111*(X111/H111),"0")</f>
        <v>1.1022927689594357</v>
      </c>
      <c r="BP111" s="76">
        <f t="shared" ref="BP111:BP125" si="22">IFERROR(1/J111*(Y111/H111),"0")</f>
        <v>1.107142857142857</v>
      </c>
    </row>
    <row r="112" spans="1:68" ht="27" hidden="1" customHeight="1" x14ac:dyDescent="0.25">
      <c r="A112" s="61" t="s">
        <v>218</v>
      </c>
      <c r="B112" s="61" t="s">
        <v>220</v>
      </c>
      <c r="C112" s="35">
        <v>4301051543</v>
      </c>
      <c r="D112" s="400">
        <v>4607091386967</v>
      </c>
      <c r="E112" s="400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02"/>
      <c r="R112" s="402"/>
      <c r="S112" s="402"/>
      <c r="T112" s="403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00">
        <v>4607091385304</v>
      </c>
      <c r="E113" s="400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02"/>
      <c r="R113" s="402"/>
      <c r="S113" s="402"/>
      <c r="T113" s="403"/>
      <c r="U113" s="38" t="s">
        <v>48</v>
      </c>
      <c r="V113" s="38" t="s">
        <v>48</v>
      </c>
      <c r="W113" s="39" t="s">
        <v>0</v>
      </c>
      <c r="X113" s="57">
        <v>200</v>
      </c>
      <c r="Y113" s="54">
        <f t="shared" si="18"/>
        <v>201.60000000000002</v>
      </c>
      <c r="Z113" s="40">
        <f>IFERROR(IF(Y113=0,"",ROUNDUP(Y113/H113,0)*0.02175),"")</f>
        <v>0.52200000000000002</v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213.42857142857144</v>
      </c>
      <c r="BN113" s="76">
        <f t="shared" si="20"/>
        <v>215.13600000000002</v>
      </c>
      <c r="BO113" s="76">
        <f t="shared" si="21"/>
        <v>0.42517006802721086</v>
      </c>
      <c r="BP113" s="76">
        <f t="shared" si="22"/>
        <v>0.42857142857142855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00">
        <v>4607091386264</v>
      </c>
      <c r="E114" s="400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6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02"/>
      <c r="R114" s="402"/>
      <c r="S114" s="402"/>
      <c r="T114" s="403"/>
      <c r="U114" s="38" t="s">
        <v>48</v>
      </c>
      <c r="V114" s="38" t="s">
        <v>48</v>
      </c>
      <c r="W114" s="39" t="s">
        <v>0</v>
      </c>
      <c r="X114" s="57">
        <v>30</v>
      </c>
      <c r="Y114" s="54">
        <f t="shared" si="18"/>
        <v>30</v>
      </c>
      <c r="Z114" s="40">
        <f>IFERROR(IF(Y114=0,"",ROUNDUP(Y114/H114,0)*0.00753),"")</f>
        <v>7.5300000000000006E-2</v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32.78</v>
      </c>
      <c r="BN114" s="76">
        <f t="shared" si="20"/>
        <v>32.78</v>
      </c>
      <c r="BO114" s="76">
        <f t="shared" si="21"/>
        <v>6.4102564102564097E-2</v>
      </c>
      <c r="BP114" s="76">
        <f t="shared" si="22"/>
        <v>6.4102564102564097E-2</v>
      </c>
    </row>
    <row r="115" spans="1:68" ht="16.5" hidden="1" customHeight="1" x14ac:dyDescent="0.25">
      <c r="A115" s="61" t="s">
        <v>225</v>
      </c>
      <c r="B115" s="61" t="s">
        <v>226</v>
      </c>
      <c r="C115" s="35">
        <v>4301051477</v>
      </c>
      <c r="D115" s="400">
        <v>4680115882584</v>
      </c>
      <c r="E115" s="400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02"/>
      <c r="R115" s="402"/>
      <c r="S115" s="402"/>
      <c r="T115" s="403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hidden="1" customHeight="1" x14ac:dyDescent="0.25">
      <c r="A116" s="61" t="s">
        <v>225</v>
      </c>
      <c r="B116" s="61" t="s">
        <v>227</v>
      </c>
      <c r="C116" s="35">
        <v>4301051476</v>
      </c>
      <c r="D116" s="400">
        <v>4680115882584</v>
      </c>
      <c r="E116" s="400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02"/>
      <c r="R116" s="402"/>
      <c r="S116" s="402"/>
      <c r="T116" s="403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hidden="1" customHeight="1" x14ac:dyDescent="0.25">
      <c r="A117" s="61" t="s">
        <v>228</v>
      </c>
      <c r="B117" s="61" t="s">
        <v>229</v>
      </c>
      <c r="C117" s="35">
        <v>4301051436</v>
      </c>
      <c r="D117" s="400">
        <v>4607091385731</v>
      </c>
      <c r="E117" s="400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02"/>
      <c r="R117" s="402"/>
      <c r="S117" s="402"/>
      <c r="T117" s="403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hidden="1" customHeight="1" x14ac:dyDescent="0.25">
      <c r="A118" s="61" t="s">
        <v>230</v>
      </c>
      <c r="B118" s="61" t="s">
        <v>231</v>
      </c>
      <c r="C118" s="35">
        <v>4301051438</v>
      </c>
      <c r="D118" s="400">
        <v>4680115880894</v>
      </c>
      <c r="E118" s="400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6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02"/>
      <c r="R118" s="402"/>
      <c r="S118" s="402"/>
      <c r="T118" s="403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hidden="1" customHeight="1" x14ac:dyDescent="0.25">
      <c r="A119" s="61" t="s">
        <v>232</v>
      </c>
      <c r="B119" s="61" t="s">
        <v>233</v>
      </c>
      <c r="C119" s="35">
        <v>4301051439</v>
      </c>
      <c r="D119" s="400">
        <v>4680115880214</v>
      </c>
      <c r="E119" s="400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65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02"/>
      <c r="R119" s="402"/>
      <c r="S119" s="402"/>
      <c r="T119" s="403"/>
      <c r="U119" s="38" t="s">
        <v>48</v>
      </c>
      <c r="V119" s="38" t="s">
        <v>48</v>
      </c>
      <c r="W119" s="39" t="s">
        <v>0</v>
      </c>
      <c r="X119" s="57">
        <v>0</v>
      </c>
      <c r="Y119" s="54">
        <f t="shared" si="18"/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0</v>
      </c>
      <c r="BN119" s="76">
        <f t="shared" si="20"/>
        <v>0</v>
      </c>
      <c r="BO119" s="76">
        <f t="shared" si="21"/>
        <v>0</v>
      </c>
      <c r="BP119" s="76">
        <f t="shared" si="22"/>
        <v>0</v>
      </c>
    </row>
    <row r="120" spans="1:68" ht="16.5" hidden="1" customHeight="1" x14ac:dyDescent="0.25">
      <c r="A120" s="61" t="s">
        <v>234</v>
      </c>
      <c r="B120" s="61" t="s">
        <v>235</v>
      </c>
      <c r="C120" s="35">
        <v>4301051842</v>
      </c>
      <c r="D120" s="400">
        <v>4680115885233</v>
      </c>
      <c r="E120" s="400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642" t="s">
        <v>236</v>
      </c>
      <c r="Q120" s="402"/>
      <c r="R120" s="402"/>
      <c r="S120" s="402"/>
      <c r="T120" s="403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hidden="1" customHeight="1" x14ac:dyDescent="0.25">
      <c r="A121" s="61" t="s">
        <v>237</v>
      </c>
      <c r="B121" s="61" t="s">
        <v>238</v>
      </c>
      <c r="C121" s="35">
        <v>4301051820</v>
      </c>
      <c r="D121" s="400">
        <v>4680115884915</v>
      </c>
      <c r="E121" s="40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643" t="s">
        <v>239</v>
      </c>
      <c r="Q121" s="402"/>
      <c r="R121" s="402"/>
      <c r="S121" s="402"/>
      <c r="T121" s="403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hidden="1" customHeight="1" x14ac:dyDescent="0.25">
      <c r="A122" s="61" t="s">
        <v>240</v>
      </c>
      <c r="B122" s="61" t="s">
        <v>241</v>
      </c>
      <c r="C122" s="35">
        <v>4301051313</v>
      </c>
      <c r="D122" s="400">
        <v>4607091385427</v>
      </c>
      <c r="E122" s="400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6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02"/>
      <c r="R122" s="402"/>
      <c r="S122" s="402"/>
      <c r="T122" s="403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hidden="1" customHeight="1" x14ac:dyDescent="0.25">
      <c r="A123" s="61" t="s">
        <v>242</v>
      </c>
      <c r="B123" s="61" t="s">
        <v>243</v>
      </c>
      <c r="C123" s="35">
        <v>4301051480</v>
      </c>
      <c r="D123" s="400">
        <v>4680115882645</v>
      </c>
      <c r="E123" s="400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6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02"/>
      <c r="R123" s="402"/>
      <c r="S123" s="402"/>
      <c r="T123" s="403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hidden="1" customHeight="1" x14ac:dyDescent="0.25">
      <c r="A124" s="61" t="s">
        <v>244</v>
      </c>
      <c r="B124" s="61" t="s">
        <v>245</v>
      </c>
      <c r="C124" s="35">
        <v>4301051837</v>
      </c>
      <c r="D124" s="400">
        <v>4680115884311</v>
      </c>
      <c r="E124" s="400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646" t="s">
        <v>246</v>
      </c>
      <c r="Q124" s="402"/>
      <c r="R124" s="402"/>
      <c r="S124" s="402"/>
      <c r="T124" s="403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hidden="1" customHeight="1" x14ac:dyDescent="0.25">
      <c r="A125" s="61" t="s">
        <v>247</v>
      </c>
      <c r="B125" s="61" t="s">
        <v>248</v>
      </c>
      <c r="C125" s="35">
        <v>4301051827</v>
      </c>
      <c r="D125" s="400">
        <v>4680115884403</v>
      </c>
      <c r="E125" s="400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639" t="s">
        <v>249</v>
      </c>
      <c r="Q125" s="402"/>
      <c r="R125" s="402"/>
      <c r="S125" s="402"/>
      <c r="T125" s="403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393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0" t="s">
        <v>43</v>
      </c>
      <c r="Q126" s="391"/>
      <c r="R126" s="391"/>
      <c r="S126" s="391"/>
      <c r="T126" s="391"/>
      <c r="U126" s="391"/>
      <c r="V126" s="392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95.537918871252202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96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1.9457999999999998</v>
      </c>
      <c r="AA126" s="65"/>
      <c r="AB126" s="65"/>
      <c r="AC126" s="6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0" t="s">
        <v>43</v>
      </c>
      <c r="Q127" s="391"/>
      <c r="R127" s="391"/>
      <c r="S127" s="391"/>
      <c r="T127" s="391"/>
      <c r="U127" s="391"/>
      <c r="V127" s="392"/>
      <c r="W127" s="41" t="s">
        <v>0</v>
      </c>
      <c r="X127" s="42">
        <f>IFERROR(SUM(X111:X125),"0")</f>
        <v>730</v>
      </c>
      <c r="Y127" s="42">
        <f>IFERROR(SUM(Y111:Y125),"0")</f>
        <v>733.8</v>
      </c>
      <c r="Z127" s="41"/>
      <c r="AA127" s="65"/>
      <c r="AB127" s="65"/>
      <c r="AC127" s="65"/>
    </row>
    <row r="128" spans="1:68" ht="14.25" hidden="1" customHeight="1" x14ac:dyDescent="0.25">
      <c r="A128" s="399" t="s">
        <v>250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4"/>
      <c r="AB128" s="64"/>
      <c r="AC128" s="64"/>
    </row>
    <row r="129" spans="1:68" ht="27" hidden="1" customHeight="1" x14ac:dyDescent="0.25">
      <c r="A129" s="61" t="s">
        <v>251</v>
      </c>
      <c r="B129" s="61" t="s">
        <v>252</v>
      </c>
      <c r="C129" s="35">
        <v>4301060366</v>
      </c>
      <c r="D129" s="400">
        <v>4680115881532</v>
      </c>
      <c r="E129" s="400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6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02"/>
      <c r="R129" s="402"/>
      <c r="S129" s="402"/>
      <c r="T129" s="40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IFERROR(IF(Y129=0,"",ROUNDUP(Y129/H129,0)*0.02175),"")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27" hidden="1" customHeight="1" x14ac:dyDescent="0.25">
      <c r="A130" s="61" t="s">
        <v>251</v>
      </c>
      <c r="B130" s="61" t="s">
        <v>253</v>
      </c>
      <c r="C130" s="35">
        <v>4301060371</v>
      </c>
      <c r="D130" s="400">
        <v>4680115881532</v>
      </c>
      <c r="E130" s="400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02"/>
      <c r="R130" s="402"/>
      <c r="S130" s="402"/>
      <c r="T130" s="40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hidden="1" customHeight="1" x14ac:dyDescent="0.25">
      <c r="A131" s="61" t="s">
        <v>254</v>
      </c>
      <c r="B131" s="61" t="s">
        <v>255</v>
      </c>
      <c r="C131" s="35">
        <v>4301060356</v>
      </c>
      <c r="D131" s="400">
        <v>4680115882652</v>
      </c>
      <c r="E131" s="400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6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02"/>
      <c r="R131" s="402"/>
      <c r="S131" s="402"/>
      <c r="T131" s="40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256</v>
      </c>
      <c r="B132" s="61" t="s">
        <v>257</v>
      </c>
      <c r="C132" s="35">
        <v>4301060309</v>
      </c>
      <c r="D132" s="400">
        <v>4680115880238</v>
      </c>
      <c r="E132" s="400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6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02"/>
      <c r="R132" s="402"/>
      <c r="S132" s="402"/>
      <c r="T132" s="403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hidden="1" customHeight="1" x14ac:dyDescent="0.25">
      <c r="A133" s="61" t="s">
        <v>258</v>
      </c>
      <c r="B133" s="61" t="s">
        <v>259</v>
      </c>
      <c r="C133" s="35">
        <v>4301060351</v>
      </c>
      <c r="D133" s="400">
        <v>4680115881464</v>
      </c>
      <c r="E133" s="400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6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02"/>
      <c r="R133" s="402"/>
      <c r="S133" s="402"/>
      <c r="T133" s="403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idden="1" x14ac:dyDescent="0.2">
      <c r="A134" s="393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0" t="s">
        <v>43</v>
      </c>
      <c r="Q134" s="391"/>
      <c r="R134" s="391"/>
      <c r="S134" s="391"/>
      <c r="T134" s="391"/>
      <c r="U134" s="391"/>
      <c r="V134" s="392"/>
      <c r="W134" s="41" t="s">
        <v>42</v>
      </c>
      <c r="X134" s="42">
        <f>IFERROR(X129/H129,"0")+IFERROR(X130/H130,"0")+IFERROR(X131/H131,"0")+IFERROR(X132/H132,"0")+IFERROR(X133/H133,"0")</f>
        <v>0</v>
      </c>
      <c r="Y134" s="42">
        <f>IFERROR(Y129/H129,"0")+IFERROR(Y130/H130,"0")+IFERROR(Y131/H131,"0")+IFERROR(Y132/H132,"0")+IFERROR(Y133/H133,"0")</f>
        <v>0</v>
      </c>
      <c r="Z134" s="42">
        <f>IFERROR(IF(Z129="",0,Z129),"0")+IFERROR(IF(Z130="",0,Z130),"0")+IFERROR(IF(Z131="",0,Z131),"0")+IFERROR(IF(Z132="",0,Z132),"0")+IFERROR(IF(Z133="",0,Z133),"0")</f>
        <v>0</v>
      </c>
      <c r="AA134" s="65"/>
      <c r="AB134" s="65"/>
      <c r="AC134" s="65"/>
    </row>
    <row r="135" spans="1:68" hidden="1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0" t="s">
        <v>43</v>
      </c>
      <c r="Q135" s="391"/>
      <c r="R135" s="391"/>
      <c r="S135" s="391"/>
      <c r="T135" s="391"/>
      <c r="U135" s="391"/>
      <c r="V135" s="392"/>
      <c r="W135" s="41" t="s">
        <v>0</v>
      </c>
      <c r="X135" s="42">
        <f>IFERROR(SUM(X129:X133),"0")</f>
        <v>0</v>
      </c>
      <c r="Y135" s="42">
        <f>IFERROR(SUM(Y129:Y133),"0")</f>
        <v>0</v>
      </c>
      <c r="Z135" s="41"/>
      <c r="AA135" s="65"/>
      <c r="AB135" s="65"/>
      <c r="AC135" s="65"/>
    </row>
    <row r="136" spans="1:68" ht="16.5" hidden="1" customHeight="1" x14ac:dyDescent="0.25">
      <c r="A136" s="429" t="s">
        <v>260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29"/>
      <c r="Z136" s="429"/>
      <c r="AA136" s="63"/>
      <c r="AB136" s="63"/>
      <c r="AC136" s="63"/>
    </row>
    <row r="137" spans="1:68" ht="14.25" hidden="1" customHeight="1" x14ac:dyDescent="0.25">
      <c r="A137" s="399" t="s">
        <v>84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64"/>
      <c r="AB137" s="64"/>
      <c r="AC137" s="64"/>
    </row>
    <row r="138" spans="1:68" ht="27" customHeight="1" x14ac:dyDescent="0.25">
      <c r="A138" s="61" t="s">
        <v>261</v>
      </c>
      <c r="B138" s="61" t="s">
        <v>262</v>
      </c>
      <c r="C138" s="35">
        <v>4301051360</v>
      </c>
      <c r="D138" s="400">
        <v>4607091385168</v>
      </c>
      <c r="E138" s="400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2"/>
      <c r="R138" s="402"/>
      <c r="S138" s="402"/>
      <c r="T138" s="403"/>
      <c r="U138" s="38" t="s">
        <v>48</v>
      </c>
      <c r="V138" s="38" t="s">
        <v>48</v>
      </c>
      <c r="W138" s="39" t="s">
        <v>0</v>
      </c>
      <c r="X138" s="57">
        <v>500</v>
      </c>
      <c r="Y138" s="54">
        <f>IFERROR(IF(X138="",0,CEILING((X138/$H138),1)*$H138),"")</f>
        <v>502.2</v>
      </c>
      <c r="Z138" s="40">
        <f>IFERROR(IF(Y138=0,"",ROUNDUP(Y138/H138,0)*0.02175),"")</f>
        <v>1.3484999999999998</v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534.44444444444446</v>
      </c>
      <c r="BN138" s="76">
        <f>IFERROR(Y138*I138/H138,"0")</f>
        <v>536.79600000000005</v>
      </c>
      <c r="BO138" s="76">
        <f>IFERROR(1/J138*(X138/H138),"0")</f>
        <v>1.1022927689594357</v>
      </c>
      <c r="BP138" s="76">
        <f>IFERROR(1/J138*(Y138/H138),"0")</f>
        <v>1.107142857142857</v>
      </c>
    </row>
    <row r="139" spans="1:68" ht="27" hidden="1" customHeight="1" x14ac:dyDescent="0.25">
      <c r="A139" s="61" t="s">
        <v>261</v>
      </c>
      <c r="B139" s="61" t="s">
        <v>263</v>
      </c>
      <c r="C139" s="35">
        <v>4301051612</v>
      </c>
      <c r="D139" s="400">
        <v>4607091385168</v>
      </c>
      <c r="E139" s="400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2"/>
      <c r="R139" s="402"/>
      <c r="S139" s="402"/>
      <c r="T139" s="403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hidden="1" customHeight="1" x14ac:dyDescent="0.25">
      <c r="A140" s="61" t="s">
        <v>264</v>
      </c>
      <c r="B140" s="61" t="s">
        <v>265</v>
      </c>
      <c r="C140" s="35">
        <v>4301051362</v>
      </c>
      <c r="D140" s="400">
        <v>4607091383256</v>
      </c>
      <c r="E140" s="400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2"/>
      <c r="R140" s="402"/>
      <c r="S140" s="402"/>
      <c r="T140" s="403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hidden="1" customHeight="1" x14ac:dyDescent="0.25">
      <c r="A141" s="61" t="s">
        <v>266</v>
      </c>
      <c r="B141" s="61" t="s">
        <v>267</v>
      </c>
      <c r="C141" s="35">
        <v>4301051358</v>
      </c>
      <c r="D141" s="400">
        <v>4607091385748</v>
      </c>
      <c r="E141" s="400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2"/>
      <c r="R141" s="402"/>
      <c r="S141" s="402"/>
      <c r="T141" s="403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27" hidden="1" customHeight="1" x14ac:dyDescent="0.25">
      <c r="A142" s="61" t="s">
        <v>268</v>
      </c>
      <c r="B142" s="61" t="s">
        <v>269</v>
      </c>
      <c r="C142" s="35">
        <v>4301051738</v>
      </c>
      <c r="D142" s="400">
        <v>4680115884533</v>
      </c>
      <c r="E142" s="400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2"/>
      <c r="R142" s="402"/>
      <c r="S142" s="402"/>
      <c r="T142" s="40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393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0" t="s">
        <v>43</v>
      </c>
      <c r="Q143" s="391"/>
      <c r="R143" s="391"/>
      <c r="S143" s="391"/>
      <c r="T143" s="391"/>
      <c r="U143" s="391"/>
      <c r="V143" s="392"/>
      <c r="W143" s="41" t="s">
        <v>42</v>
      </c>
      <c r="X143" s="42">
        <f>IFERROR(X138/H138,"0")+IFERROR(X139/H139,"0")+IFERROR(X140/H140,"0")+IFERROR(X141/H141,"0")+IFERROR(X142/H142,"0")</f>
        <v>61.728395061728399</v>
      </c>
      <c r="Y143" s="42">
        <f>IFERROR(Y138/H138,"0")+IFERROR(Y139/H139,"0")+IFERROR(Y140/H140,"0")+IFERROR(Y141/H141,"0")+IFERROR(Y142/H142,"0")</f>
        <v>62</v>
      </c>
      <c r="Z143" s="42">
        <f>IFERROR(IF(Z138="",0,Z138),"0")+IFERROR(IF(Z139="",0,Z139),"0")+IFERROR(IF(Z140="",0,Z140),"0")+IFERROR(IF(Z141="",0,Z141),"0")+IFERROR(IF(Z142="",0,Z142),"0")</f>
        <v>1.3484999999999998</v>
      </c>
      <c r="AA143" s="65"/>
      <c r="AB143" s="65"/>
      <c r="AC143" s="6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0" t="s">
        <v>43</v>
      </c>
      <c r="Q144" s="391"/>
      <c r="R144" s="391"/>
      <c r="S144" s="391"/>
      <c r="T144" s="391"/>
      <c r="U144" s="391"/>
      <c r="V144" s="392"/>
      <c r="W144" s="41" t="s">
        <v>0</v>
      </c>
      <c r="X144" s="42">
        <f>IFERROR(SUM(X138:X142),"0")</f>
        <v>500</v>
      </c>
      <c r="Y144" s="42">
        <f>IFERROR(SUM(Y138:Y142),"0")</f>
        <v>502.2</v>
      </c>
      <c r="Z144" s="41"/>
      <c r="AA144" s="65"/>
      <c r="AB144" s="65"/>
      <c r="AC144" s="65"/>
    </row>
    <row r="145" spans="1:68" ht="27.75" hidden="1" customHeight="1" x14ac:dyDescent="0.2">
      <c r="A145" s="428" t="s">
        <v>270</v>
      </c>
      <c r="B145" s="428"/>
      <c r="C145" s="428"/>
      <c r="D145" s="428"/>
      <c r="E145" s="428"/>
      <c r="F145" s="428"/>
      <c r="G145" s="428"/>
      <c r="H145" s="428"/>
      <c r="I145" s="428"/>
      <c r="J145" s="428"/>
      <c r="K145" s="428"/>
      <c r="L145" s="428"/>
      <c r="M145" s="428"/>
      <c r="N145" s="428"/>
      <c r="O145" s="428"/>
      <c r="P145" s="428"/>
      <c r="Q145" s="428"/>
      <c r="R145" s="428"/>
      <c r="S145" s="428"/>
      <c r="T145" s="428"/>
      <c r="U145" s="428"/>
      <c r="V145" s="428"/>
      <c r="W145" s="428"/>
      <c r="X145" s="428"/>
      <c r="Y145" s="428"/>
      <c r="Z145" s="428"/>
      <c r="AA145" s="53"/>
      <c r="AB145" s="53"/>
      <c r="AC145" s="53"/>
    </row>
    <row r="146" spans="1:68" ht="16.5" hidden="1" customHeight="1" x14ac:dyDescent="0.25">
      <c r="A146" s="429" t="s">
        <v>271</v>
      </c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29"/>
      <c r="V146" s="429"/>
      <c r="W146" s="429"/>
      <c r="X146" s="429"/>
      <c r="Y146" s="429"/>
      <c r="Z146" s="429"/>
      <c r="AA146" s="63"/>
      <c r="AB146" s="63"/>
      <c r="AC146" s="63"/>
    </row>
    <row r="147" spans="1:68" ht="14.25" hidden="1" customHeight="1" x14ac:dyDescent="0.25">
      <c r="A147" s="399" t="s">
        <v>125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64"/>
      <c r="AB147" s="64"/>
      <c r="AC147" s="64"/>
    </row>
    <row r="148" spans="1:68" ht="27" hidden="1" customHeight="1" x14ac:dyDescent="0.25">
      <c r="A148" s="61" t="s">
        <v>272</v>
      </c>
      <c r="B148" s="61" t="s">
        <v>273</v>
      </c>
      <c r="C148" s="35">
        <v>4301011223</v>
      </c>
      <c r="D148" s="400">
        <v>4607091383423</v>
      </c>
      <c r="E148" s="400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02"/>
      <c r="R148" s="402"/>
      <c r="S148" s="402"/>
      <c r="T148" s="40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hidden="1" customHeight="1" x14ac:dyDescent="0.25">
      <c r="A149" s="61" t="s">
        <v>274</v>
      </c>
      <c r="B149" s="61" t="s">
        <v>275</v>
      </c>
      <c r="C149" s="35">
        <v>4301011876</v>
      </c>
      <c r="D149" s="400">
        <v>4680115885707</v>
      </c>
      <c r="E149" s="400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627" t="s">
        <v>276</v>
      </c>
      <c r="Q149" s="402"/>
      <c r="R149" s="402"/>
      <c r="S149" s="402"/>
      <c r="T149" s="40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hidden="1" customHeight="1" x14ac:dyDescent="0.25">
      <c r="A150" s="61" t="s">
        <v>277</v>
      </c>
      <c r="B150" s="61" t="s">
        <v>278</v>
      </c>
      <c r="C150" s="35">
        <v>4301011878</v>
      </c>
      <c r="D150" s="400">
        <v>4680115885660</v>
      </c>
      <c r="E150" s="400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628" t="s">
        <v>279</v>
      </c>
      <c r="Q150" s="402"/>
      <c r="R150" s="402"/>
      <c r="S150" s="402"/>
      <c r="T150" s="403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hidden="1" customHeight="1" x14ac:dyDescent="0.25">
      <c r="A151" s="61" t="s">
        <v>280</v>
      </c>
      <c r="B151" s="61" t="s">
        <v>281</v>
      </c>
      <c r="C151" s="35">
        <v>4301011879</v>
      </c>
      <c r="D151" s="400">
        <v>4680115885691</v>
      </c>
      <c r="E151" s="400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629" t="s">
        <v>282</v>
      </c>
      <c r="Q151" s="402"/>
      <c r="R151" s="402"/>
      <c r="S151" s="402"/>
      <c r="T151" s="40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hidden="1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hidden="1" customHeight="1" x14ac:dyDescent="0.25">
      <c r="A154" s="429" t="s">
        <v>283</v>
      </c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429"/>
      <c r="AA154" s="63"/>
      <c r="AB154" s="63"/>
      <c r="AC154" s="63"/>
    </row>
    <row r="155" spans="1:68" ht="14.25" hidden="1" customHeight="1" x14ac:dyDescent="0.25">
      <c r="A155" s="399" t="s">
        <v>79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4"/>
      <c r="AB155" s="64"/>
      <c r="AC155" s="64"/>
    </row>
    <row r="156" spans="1:68" ht="27" hidden="1" customHeight="1" x14ac:dyDescent="0.25">
      <c r="A156" s="61" t="s">
        <v>284</v>
      </c>
      <c r="B156" s="61" t="s">
        <v>285</v>
      </c>
      <c r="C156" s="35">
        <v>4301031191</v>
      </c>
      <c r="D156" s="400">
        <v>4680115880993</v>
      </c>
      <c r="E156" s="400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02"/>
      <c r="R156" s="402"/>
      <c r="S156" s="402"/>
      <c r="T156" s="403"/>
      <c r="U156" s="38" t="s">
        <v>48</v>
      </c>
      <c r="V156" s="38" t="s">
        <v>48</v>
      </c>
      <c r="W156" s="39" t="s">
        <v>0</v>
      </c>
      <c r="X156" s="57">
        <v>0</v>
      </c>
      <c r="Y156" s="54">
        <f t="shared" ref="Y156:Y163" si="23"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0</v>
      </c>
      <c r="BN156" s="76">
        <f t="shared" ref="BN156:BN163" si="25">IFERROR(Y156*I156/H156,"0")</f>
        <v>0</v>
      </c>
      <c r="BO156" s="76">
        <f t="shared" ref="BO156:BO163" si="26">IFERROR(1/J156*(X156/H156),"0")</f>
        <v>0</v>
      </c>
      <c r="BP156" s="76">
        <f t="shared" ref="BP156:BP163" si="27">IFERROR(1/J156*(Y156/H156),"0")</f>
        <v>0</v>
      </c>
    </row>
    <row r="157" spans="1:68" ht="27" hidden="1" customHeight="1" x14ac:dyDescent="0.25">
      <c r="A157" s="61" t="s">
        <v>286</v>
      </c>
      <c r="B157" s="61" t="s">
        <v>287</v>
      </c>
      <c r="C157" s="35">
        <v>4301031204</v>
      </c>
      <c r="D157" s="400">
        <v>4680115881761</v>
      </c>
      <c r="E157" s="400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02"/>
      <c r="R157" s="402"/>
      <c r="S157" s="402"/>
      <c r="T157" s="403"/>
      <c r="U157" s="38" t="s">
        <v>48</v>
      </c>
      <c r="V157" s="38" t="s">
        <v>48</v>
      </c>
      <c r="W157" s="39" t="s">
        <v>0</v>
      </c>
      <c r="X157" s="57">
        <v>0</v>
      </c>
      <c r="Y157" s="54">
        <f t="shared" si="23"/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0</v>
      </c>
      <c r="BN157" s="76">
        <f t="shared" si="25"/>
        <v>0</v>
      </c>
      <c r="BO157" s="76">
        <f t="shared" si="26"/>
        <v>0</v>
      </c>
      <c r="BP157" s="76">
        <f t="shared" si="27"/>
        <v>0</v>
      </c>
    </row>
    <row r="158" spans="1:68" ht="27" hidden="1" customHeight="1" x14ac:dyDescent="0.25">
      <c r="A158" s="61" t="s">
        <v>288</v>
      </c>
      <c r="B158" s="61" t="s">
        <v>289</v>
      </c>
      <c r="C158" s="35">
        <v>4301031201</v>
      </c>
      <c r="D158" s="400">
        <v>4680115881563</v>
      </c>
      <c r="E158" s="400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02"/>
      <c r="R158" s="402"/>
      <c r="S158" s="402"/>
      <c r="T158" s="403"/>
      <c r="U158" s="38" t="s">
        <v>48</v>
      </c>
      <c r="V158" s="38" t="s">
        <v>48</v>
      </c>
      <c r="W158" s="39" t="s">
        <v>0</v>
      </c>
      <c r="X158" s="57">
        <v>0</v>
      </c>
      <c r="Y158" s="54">
        <f t="shared" si="23"/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0</v>
      </c>
      <c r="BN158" s="76">
        <f t="shared" si="25"/>
        <v>0</v>
      </c>
      <c r="BO158" s="76">
        <f t="shared" si="26"/>
        <v>0</v>
      </c>
      <c r="BP158" s="76">
        <f t="shared" si="27"/>
        <v>0</v>
      </c>
    </row>
    <row r="159" spans="1:68" ht="27" hidden="1" customHeight="1" x14ac:dyDescent="0.25">
      <c r="A159" s="61" t="s">
        <v>290</v>
      </c>
      <c r="B159" s="61" t="s">
        <v>291</v>
      </c>
      <c r="C159" s="35">
        <v>4301031199</v>
      </c>
      <c r="D159" s="400">
        <v>4680115880986</v>
      </c>
      <c r="E159" s="400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02"/>
      <c r="R159" s="402"/>
      <c r="S159" s="402"/>
      <c r="T159" s="403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hidden="1" customHeight="1" x14ac:dyDescent="0.25">
      <c r="A160" s="61" t="s">
        <v>292</v>
      </c>
      <c r="B160" s="61" t="s">
        <v>293</v>
      </c>
      <c r="C160" s="35">
        <v>4301031205</v>
      </c>
      <c r="D160" s="400">
        <v>4680115881785</v>
      </c>
      <c r="E160" s="400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6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02"/>
      <c r="R160" s="402"/>
      <c r="S160" s="402"/>
      <c r="T160" s="403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hidden="1" customHeight="1" x14ac:dyDescent="0.25">
      <c r="A161" s="61" t="s">
        <v>294</v>
      </c>
      <c r="B161" s="61" t="s">
        <v>295</v>
      </c>
      <c r="C161" s="35">
        <v>4301031202</v>
      </c>
      <c r="D161" s="400">
        <v>4680115881679</v>
      </c>
      <c r="E161" s="400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02"/>
      <c r="R161" s="402"/>
      <c r="S161" s="402"/>
      <c r="T161" s="403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hidden="1" customHeight="1" x14ac:dyDescent="0.25">
      <c r="A162" s="61" t="s">
        <v>296</v>
      </c>
      <c r="B162" s="61" t="s">
        <v>297</v>
      </c>
      <c r="C162" s="35">
        <v>4301031158</v>
      </c>
      <c r="D162" s="400">
        <v>4680115880191</v>
      </c>
      <c r="E162" s="400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6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02"/>
      <c r="R162" s="402"/>
      <c r="S162" s="402"/>
      <c r="T162" s="403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hidden="1" customHeight="1" x14ac:dyDescent="0.25">
      <c r="A163" s="61" t="s">
        <v>298</v>
      </c>
      <c r="B163" s="61" t="s">
        <v>299</v>
      </c>
      <c r="C163" s="35">
        <v>4301031245</v>
      </c>
      <c r="D163" s="400">
        <v>4680115883963</v>
      </c>
      <c r="E163" s="400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02"/>
      <c r="R163" s="402"/>
      <c r="S163" s="402"/>
      <c r="T163" s="403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hidden="1" x14ac:dyDescent="0.2">
      <c r="A164" s="39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0" t="s">
        <v>43</v>
      </c>
      <c r="Q164" s="391"/>
      <c r="R164" s="391"/>
      <c r="S164" s="391"/>
      <c r="T164" s="391"/>
      <c r="U164" s="391"/>
      <c r="V164" s="392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0</v>
      </c>
      <c r="Y164" s="42">
        <f>IFERROR(Y156/H156,"0")+IFERROR(Y157/H157,"0")+IFERROR(Y158/H158,"0")+IFERROR(Y159/H159,"0")+IFERROR(Y160/H160,"0")+IFERROR(Y161/H161,"0")+IFERROR(Y162/H162,"0")+IFERROR(Y163/H163,"0")</f>
        <v>0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65"/>
      <c r="AB164" s="65"/>
      <c r="AC164" s="65"/>
    </row>
    <row r="165" spans="1:68" hidden="1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0" t="s">
        <v>43</v>
      </c>
      <c r="Q165" s="391"/>
      <c r="R165" s="391"/>
      <c r="S165" s="391"/>
      <c r="T165" s="391"/>
      <c r="U165" s="391"/>
      <c r="V165" s="392"/>
      <c r="W165" s="41" t="s">
        <v>0</v>
      </c>
      <c r="X165" s="42">
        <f>IFERROR(SUM(X156:X163),"0")</f>
        <v>0</v>
      </c>
      <c r="Y165" s="42">
        <f>IFERROR(SUM(Y156:Y163),"0")</f>
        <v>0</v>
      </c>
      <c r="Z165" s="41"/>
      <c r="AA165" s="65"/>
      <c r="AB165" s="65"/>
      <c r="AC165" s="65"/>
    </row>
    <row r="166" spans="1:68" ht="16.5" hidden="1" customHeight="1" x14ac:dyDescent="0.25">
      <c r="A166" s="429" t="s">
        <v>300</v>
      </c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63"/>
      <c r="AB166" s="63"/>
      <c r="AC166" s="63"/>
    </row>
    <row r="167" spans="1:68" ht="14.25" hidden="1" customHeight="1" x14ac:dyDescent="0.25">
      <c r="A167" s="399" t="s">
        <v>125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99"/>
      <c r="AA167" s="64"/>
      <c r="AB167" s="64"/>
      <c r="AC167" s="64"/>
    </row>
    <row r="168" spans="1:68" ht="16.5" hidden="1" customHeight="1" x14ac:dyDescent="0.25">
      <c r="A168" s="61" t="s">
        <v>301</v>
      </c>
      <c r="B168" s="61" t="s">
        <v>302</v>
      </c>
      <c r="C168" s="35">
        <v>4301011450</v>
      </c>
      <c r="D168" s="400">
        <v>4680115881402</v>
      </c>
      <c r="E168" s="40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6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02"/>
      <c r="R168" s="402"/>
      <c r="S168" s="402"/>
      <c r="T168" s="40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hidden="1" customHeight="1" x14ac:dyDescent="0.25">
      <c r="A169" s="61" t="s">
        <v>303</v>
      </c>
      <c r="B169" s="61" t="s">
        <v>304</v>
      </c>
      <c r="C169" s="35">
        <v>4301011454</v>
      </c>
      <c r="D169" s="400">
        <v>4680115881396</v>
      </c>
      <c r="E169" s="400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02"/>
      <c r="R169" s="402"/>
      <c r="S169" s="402"/>
      <c r="T169" s="403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idden="1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42</v>
      </c>
      <c r="X170" s="42">
        <f>IFERROR(X168/H168,"0")+IFERROR(X169/H169,"0")</f>
        <v>0</v>
      </c>
      <c r="Y170" s="42">
        <f>IFERROR(Y168/H168,"0")+IFERROR(Y169/H169,"0")</f>
        <v>0</v>
      </c>
      <c r="Z170" s="42">
        <f>IFERROR(IF(Z168="",0,Z168),"0")+IFERROR(IF(Z169="",0,Z169),"0")</f>
        <v>0</v>
      </c>
      <c r="AA170" s="65"/>
      <c r="AB170" s="65"/>
      <c r="AC170" s="65"/>
    </row>
    <row r="171" spans="1:68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0" t="s">
        <v>43</v>
      </c>
      <c r="Q171" s="391"/>
      <c r="R171" s="391"/>
      <c r="S171" s="391"/>
      <c r="T171" s="391"/>
      <c r="U171" s="391"/>
      <c r="V171" s="392"/>
      <c r="W171" s="41" t="s">
        <v>0</v>
      </c>
      <c r="X171" s="42">
        <f>IFERROR(SUM(X168:X169),"0")</f>
        <v>0</v>
      </c>
      <c r="Y171" s="42">
        <f>IFERROR(SUM(Y168:Y169),"0")</f>
        <v>0</v>
      </c>
      <c r="Z171" s="41"/>
      <c r="AA171" s="65"/>
      <c r="AB171" s="65"/>
      <c r="AC171" s="65"/>
    </row>
    <row r="172" spans="1:68" ht="14.25" hidden="1" customHeight="1" x14ac:dyDescent="0.25">
      <c r="A172" s="399" t="s">
        <v>117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64"/>
      <c r="AB172" s="64"/>
      <c r="AC172" s="64"/>
    </row>
    <row r="173" spans="1:68" ht="16.5" hidden="1" customHeight="1" x14ac:dyDescent="0.25">
      <c r="A173" s="61" t="s">
        <v>305</v>
      </c>
      <c r="B173" s="61" t="s">
        <v>306</v>
      </c>
      <c r="C173" s="35">
        <v>4301020262</v>
      </c>
      <c r="D173" s="400">
        <v>4680115882935</v>
      </c>
      <c r="E173" s="400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02"/>
      <c r="R173" s="402"/>
      <c r="S173" s="402"/>
      <c r="T173" s="40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hidden="1" customHeight="1" x14ac:dyDescent="0.25">
      <c r="A174" s="61" t="s">
        <v>307</v>
      </c>
      <c r="B174" s="61" t="s">
        <v>308</v>
      </c>
      <c r="C174" s="35">
        <v>4301020220</v>
      </c>
      <c r="D174" s="400">
        <v>4680115880764</v>
      </c>
      <c r="E174" s="400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02"/>
      <c r="R174" s="402"/>
      <c r="S174" s="402"/>
      <c r="T174" s="40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0" t="s">
        <v>43</v>
      </c>
      <c r="Q175" s="391"/>
      <c r="R175" s="391"/>
      <c r="S175" s="391"/>
      <c r="T175" s="391"/>
      <c r="U175" s="391"/>
      <c r="V175" s="392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hidden="1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0" t="s">
        <v>43</v>
      </c>
      <c r="Q176" s="391"/>
      <c r="R176" s="391"/>
      <c r="S176" s="391"/>
      <c r="T176" s="391"/>
      <c r="U176" s="391"/>
      <c r="V176" s="392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hidden="1" customHeight="1" x14ac:dyDescent="0.25">
      <c r="A177" s="399" t="s">
        <v>79</v>
      </c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00">
        <v>4680115882683</v>
      </c>
      <c r="E178" s="400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02"/>
      <c r="R178" s="402"/>
      <c r="S178" s="402"/>
      <c r="T178" s="403"/>
      <c r="U178" s="38" t="s">
        <v>48</v>
      </c>
      <c r="V178" s="38" t="s">
        <v>48</v>
      </c>
      <c r="W178" s="39" t="s">
        <v>0</v>
      </c>
      <c r="X178" s="57">
        <v>150</v>
      </c>
      <c r="Y178" s="54">
        <f t="shared" ref="Y178:Y185" si="28">IFERROR(IF(X178="",0,CEILING((X178/$H178),1)*$H178),"")</f>
        <v>151.20000000000002</v>
      </c>
      <c r="Z178" s="40">
        <f>IFERROR(IF(Y178=0,"",ROUNDUP(Y178/H178,0)*0.00937),"")</f>
        <v>0.26235999999999998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155.83333333333331</v>
      </c>
      <c r="BN178" s="76">
        <f t="shared" ref="BN178:BN185" si="30">IFERROR(Y178*I178/H178,"0")</f>
        <v>157.08000000000001</v>
      </c>
      <c r="BO178" s="76">
        <f t="shared" ref="BO178:BO185" si="31">IFERROR(1/J178*(X178/H178),"0")</f>
        <v>0.23148148148148145</v>
      </c>
      <c r="BP178" s="76">
        <f t="shared" ref="BP178:BP185" si="32">IFERROR(1/J178*(Y178/H178),"0")</f>
        <v>0.23333333333333334</v>
      </c>
    </row>
    <row r="179" spans="1:68" ht="27" hidden="1" customHeight="1" x14ac:dyDescent="0.25">
      <c r="A179" s="61" t="s">
        <v>311</v>
      </c>
      <c r="B179" s="61" t="s">
        <v>312</v>
      </c>
      <c r="C179" s="35">
        <v>4301031230</v>
      </c>
      <c r="D179" s="400">
        <v>4680115882690</v>
      </c>
      <c r="E179" s="400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02"/>
      <c r="R179" s="402"/>
      <c r="S179" s="402"/>
      <c r="T179" s="403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8"/>
        <v>0</v>
      </c>
      <c r="Z179" s="40" t="str">
        <f>IFERROR(IF(Y179=0,"",ROUNDUP(Y179/H179,0)*0.00937),"")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0</v>
      </c>
      <c r="BN179" s="76">
        <f t="shared" si="30"/>
        <v>0</v>
      </c>
      <c r="BO179" s="76">
        <f t="shared" si="31"/>
        <v>0</v>
      </c>
      <c r="BP179" s="76">
        <f t="shared" si="32"/>
        <v>0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00">
        <v>4680115882669</v>
      </c>
      <c r="E180" s="400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6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02"/>
      <c r="R180" s="402"/>
      <c r="S180" s="402"/>
      <c r="T180" s="403"/>
      <c r="U180" s="38" t="s">
        <v>48</v>
      </c>
      <c r="V180" s="38" t="s">
        <v>48</v>
      </c>
      <c r="W180" s="39" t="s">
        <v>0</v>
      </c>
      <c r="X180" s="57">
        <v>300</v>
      </c>
      <c r="Y180" s="54">
        <f t="shared" si="28"/>
        <v>302.40000000000003</v>
      </c>
      <c r="Z180" s="40">
        <f>IFERROR(IF(Y180=0,"",ROUNDUP(Y180/H180,0)*0.00937),"")</f>
        <v>0.52471999999999996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311.66666666666663</v>
      </c>
      <c r="BN180" s="76">
        <f t="shared" si="30"/>
        <v>314.16000000000003</v>
      </c>
      <c r="BO180" s="76">
        <f t="shared" si="31"/>
        <v>0.46296296296296291</v>
      </c>
      <c r="BP180" s="76">
        <f t="shared" si="32"/>
        <v>0.46666666666666667</v>
      </c>
    </row>
    <row r="181" spans="1:68" ht="27" hidden="1" customHeight="1" x14ac:dyDescent="0.25">
      <c r="A181" s="61" t="s">
        <v>315</v>
      </c>
      <c r="B181" s="61" t="s">
        <v>316</v>
      </c>
      <c r="C181" s="35">
        <v>4301031221</v>
      </c>
      <c r="D181" s="400">
        <v>4680115882676</v>
      </c>
      <c r="E181" s="400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6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02"/>
      <c r="R181" s="402"/>
      <c r="S181" s="402"/>
      <c r="T181" s="403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8"/>
        <v>0</v>
      </c>
      <c r="Z181" s="40" t="str">
        <f>IFERROR(IF(Y181=0,"",ROUNDUP(Y181/H181,0)*0.00937),"")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0</v>
      </c>
      <c r="BN181" s="76">
        <f t="shared" si="30"/>
        <v>0</v>
      </c>
      <c r="BO181" s="76">
        <f t="shared" si="31"/>
        <v>0</v>
      </c>
      <c r="BP181" s="76">
        <f t="shared" si="32"/>
        <v>0</v>
      </c>
    </row>
    <row r="182" spans="1:68" ht="27" hidden="1" customHeight="1" x14ac:dyDescent="0.25">
      <c r="A182" s="61" t="s">
        <v>317</v>
      </c>
      <c r="B182" s="61" t="s">
        <v>318</v>
      </c>
      <c r="C182" s="35">
        <v>4301031223</v>
      </c>
      <c r="D182" s="400">
        <v>4680115884014</v>
      </c>
      <c r="E182" s="400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02"/>
      <c r="R182" s="402"/>
      <c r="S182" s="402"/>
      <c r="T182" s="403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hidden="1" customHeight="1" x14ac:dyDescent="0.25">
      <c r="A183" s="61" t="s">
        <v>319</v>
      </c>
      <c r="B183" s="61" t="s">
        <v>320</v>
      </c>
      <c r="C183" s="35">
        <v>4301031222</v>
      </c>
      <c r="D183" s="400">
        <v>4680115884007</v>
      </c>
      <c r="E183" s="400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02"/>
      <c r="R183" s="402"/>
      <c r="S183" s="402"/>
      <c r="T183" s="403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hidden="1" customHeight="1" x14ac:dyDescent="0.25">
      <c r="A184" s="61" t="s">
        <v>321</v>
      </c>
      <c r="B184" s="61" t="s">
        <v>322</v>
      </c>
      <c r="C184" s="35">
        <v>4301031229</v>
      </c>
      <c r="D184" s="400">
        <v>4680115884038</v>
      </c>
      <c r="E184" s="400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02"/>
      <c r="R184" s="402"/>
      <c r="S184" s="402"/>
      <c r="T184" s="403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hidden="1" customHeight="1" x14ac:dyDescent="0.25">
      <c r="A185" s="61" t="s">
        <v>323</v>
      </c>
      <c r="B185" s="61" t="s">
        <v>324</v>
      </c>
      <c r="C185" s="35">
        <v>4301031225</v>
      </c>
      <c r="D185" s="400">
        <v>4680115884021</v>
      </c>
      <c r="E185" s="400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02"/>
      <c r="R185" s="402"/>
      <c r="S185" s="402"/>
      <c r="T185" s="40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393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0" t="s">
        <v>43</v>
      </c>
      <c r="Q186" s="391"/>
      <c r="R186" s="391"/>
      <c r="S186" s="391"/>
      <c r="T186" s="391"/>
      <c r="U186" s="391"/>
      <c r="V186" s="392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83.333333333333329</v>
      </c>
      <c r="Y186" s="42">
        <f>IFERROR(Y178/H178,"0")+IFERROR(Y179/H179,"0")+IFERROR(Y180/H180,"0")+IFERROR(Y181/H181,"0")+IFERROR(Y182/H182,"0")+IFERROR(Y183/H183,"0")+IFERROR(Y184/H184,"0")+IFERROR(Y185/H185,"0")</f>
        <v>84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0.78708</v>
      </c>
      <c r="AA186" s="65"/>
      <c r="AB186" s="65"/>
      <c r="AC186" s="6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0" t="s">
        <v>43</v>
      </c>
      <c r="Q187" s="391"/>
      <c r="R187" s="391"/>
      <c r="S187" s="391"/>
      <c r="T187" s="391"/>
      <c r="U187" s="391"/>
      <c r="V187" s="392"/>
      <c r="W187" s="41" t="s">
        <v>0</v>
      </c>
      <c r="X187" s="42">
        <f>IFERROR(SUM(X178:X185),"0")</f>
        <v>450</v>
      </c>
      <c r="Y187" s="42">
        <f>IFERROR(SUM(Y178:Y185),"0")</f>
        <v>453.6</v>
      </c>
      <c r="Z187" s="41"/>
      <c r="AA187" s="65"/>
      <c r="AB187" s="65"/>
      <c r="AC187" s="65"/>
    </row>
    <row r="188" spans="1:68" ht="14.25" hidden="1" customHeight="1" x14ac:dyDescent="0.25">
      <c r="A188" s="399" t="s">
        <v>84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64"/>
      <c r="AB188" s="64"/>
      <c r="AC188" s="64"/>
    </row>
    <row r="189" spans="1:68" ht="27" hidden="1" customHeight="1" x14ac:dyDescent="0.25">
      <c r="A189" s="61" t="s">
        <v>325</v>
      </c>
      <c r="B189" s="61" t="s">
        <v>326</v>
      </c>
      <c r="C189" s="35">
        <v>4301051409</v>
      </c>
      <c r="D189" s="400">
        <v>4680115881556</v>
      </c>
      <c r="E189" s="400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02"/>
      <c r="R189" s="402"/>
      <c r="S189" s="402"/>
      <c r="T189" s="40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hidden="1" customHeight="1" x14ac:dyDescent="0.25">
      <c r="A190" s="61" t="s">
        <v>327</v>
      </c>
      <c r="B190" s="61" t="s">
        <v>328</v>
      </c>
      <c r="C190" s="35">
        <v>4301051408</v>
      </c>
      <c r="D190" s="400">
        <v>4680115881594</v>
      </c>
      <c r="E190" s="400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02"/>
      <c r="R190" s="402"/>
      <c r="S190" s="402"/>
      <c r="T190" s="40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33"/>
        <v>0</v>
      </c>
      <c r="Z190" s="40" t="str">
        <f>IFERROR(IF(Y190=0,"",ROUNDUP(Y190/H190,0)*0.02175),"")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0</v>
      </c>
      <c r="BN190" s="76">
        <f t="shared" si="35"/>
        <v>0</v>
      </c>
      <c r="BO190" s="76">
        <f t="shared" si="36"/>
        <v>0</v>
      </c>
      <c r="BP190" s="76">
        <f t="shared" si="37"/>
        <v>0</v>
      </c>
    </row>
    <row r="191" spans="1:68" ht="16.5" hidden="1" customHeight="1" x14ac:dyDescent="0.25">
      <c r="A191" s="61" t="s">
        <v>329</v>
      </c>
      <c r="B191" s="61" t="s">
        <v>330</v>
      </c>
      <c r="C191" s="35">
        <v>4301051754</v>
      </c>
      <c r="D191" s="400">
        <v>4680115880962</v>
      </c>
      <c r="E191" s="400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605" t="s">
        <v>331</v>
      </c>
      <c r="Q191" s="402"/>
      <c r="R191" s="402"/>
      <c r="S191" s="402"/>
      <c r="T191" s="40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33"/>
        <v>0</v>
      </c>
      <c r="Z191" s="40" t="str">
        <f>IFERROR(IF(Y191=0,"",ROUNDUP(Y191/H191,0)*0.02175),"")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0</v>
      </c>
      <c r="BN191" s="76">
        <f t="shared" si="35"/>
        <v>0</v>
      </c>
      <c r="BO191" s="76">
        <f t="shared" si="36"/>
        <v>0</v>
      </c>
      <c r="BP191" s="76">
        <f t="shared" si="37"/>
        <v>0</v>
      </c>
    </row>
    <row r="192" spans="1:68" ht="27" hidden="1" customHeight="1" x14ac:dyDescent="0.25">
      <c r="A192" s="61" t="s">
        <v>332</v>
      </c>
      <c r="B192" s="61" t="s">
        <v>333</v>
      </c>
      <c r="C192" s="35">
        <v>4301051411</v>
      </c>
      <c r="D192" s="400">
        <v>4680115881617</v>
      </c>
      <c r="E192" s="400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02"/>
      <c r="R192" s="402"/>
      <c r="S192" s="402"/>
      <c r="T192" s="40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hidden="1" customHeight="1" x14ac:dyDescent="0.25">
      <c r="A193" s="61" t="s">
        <v>334</v>
      </c>
      <c r="B193" s="61" t="s">
        <v>335</v>
      </c>
      <c r="C193" s="35">
        <v>4301051632</v>
      </c>
      <c r="D193" s="400">
        <v>4680115880573</v>
      </c>
      <c r="E193" s="400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98" t="s">
        <v>336</v>
      </c>
      <c r="Q193" s="402"/>
      <c r="R193" s="402"/>
      <c r="S193" s="402"/>
      <c r="T193" s="40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33"/>
        <v>0</v>
      </c>
      <c r="Z193" s="40" t="str">
        <f>IFERROR(IF(Y193=0,"",ROUNDUP(Y193/H193,0)*0.02175),"")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0</v>
      </c>
      <c r="BN193" s="76">
        <f t="shared" si="35"/>
        <v>0</v>
      </c>
      <c r="BO193" s="76">
        <f t="shared" si="36"/>
        <v>0</v>
      </c>
      <c r="BP193" s="76">
        <f t="shared" si="37"/>
        <v>0</v>
      </c>
    </row>
    <row r="194" spans="1:68" ht="27" hidden="1" customHeight="1" x14ac:dyDescent="0.25">
      <c r="A194" s="61" t="s">
        <v>337</v>
      </c>
      <c r="B194" s="61" t="s">
        <v>338</v>
      </c>
      <c r="C194" s="35">
        <v>4301051487</v>
      </c>
      <c r="D194" s="400">
        <v>4680115881228</v>
      </c>
      <c r="E194" s="40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02"/>
      <c r="R194" s="402"/>
      <c r="S194" s="402"/>
      <c r="T194" s="403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33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0</v>
      </c>
      <c r="BN194" s="76">
        <f t="shared" si="35"/>
        <v>0</v>
      </c>
      <c r="BO194" s="76">
        <f t="shared" si="36"/>
        <v>0</v>
      </c>
      <c r="BP194" s="76">
        <f t="shared" si="37"/>
        <v>0</v>
      </c>
    </row>
    <row r="195" spans="1:68" ht="27" hidden="1" customHeight="1" x14ac:dyDescent="0.25">
      <c r="A195" s="61" t="s">
        <v>339</v>
      </c>
      <c r="B195" s="61" t="s">
        <v>340</v>
      </c>
      <c r="C195" s="35">
        <v>4301051506</v>
      </c>
      <c r="D195" s="400">
        <v>4680115881037</v>
      </c>
      <c r="E195" s="400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6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02"/>
      <c r="R195" s="402"/>
      <c r="S195" s="402"/>
      <c r="T195" s="40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hidden="1" customHeight="1" x14ac:dyDescent="0.25">
      <c r="A196" s="61" t="s">
        <v>341</v>
      </c>
      <c r="B196" s="61" t="s">
        <v>342</v>
      </c>
      <c r="C196" s="35">
        <v>4301051384</v>
      </c>
      <c r="D196" s="400">
        <v>4680115881211</v>
      </c>
      <c r="E196" s="400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02"/>
      <c r="R196" s="402"/>
      <c r="S196" s="402"/>
      <c r="T196" s="403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hidden="1" customHeight="1" x14ac:dyDescent="0.25">
      <c r="A197" s="61" t="s">
        <v>343</v>
      </c>
      <c r="B197" s="61" t="s">
        <v>344</v>
      </c>
      <c r="C197" s="35">
        <v>4301051378</v>
      </c>
      <c r="D197" s="400">
        <v>4680115881020</v>
      </c>
      <c r="E197" s="400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02"/>
      <c r="R197" s="402"/>
      <c r="S197" s="402"/>
      <c r="T197" s="403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hidden="1" customHeight="1" x14ac:dyDescent="0.25">
      <c r="A198" s="61" t="s">
        <v>345</v>
      </c>
      <c r="B198" s="61" t="s">
        <v>346</v>
      </c>
      <c r="C198" s="35">
        <v>4301051407</v>
      </c>
      <c r="D198" s="400">
        <v>4680115882195</v>
      </c>
      <c r="E198" s="400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02"/>
      <c r="R198" s="402"/>
      <c r="S198" s="402"/>
      <c r="T198" s="403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3"/>
        <v>0</v>
      </c>
      <c r="Z198" s="40" t="str">
        <f t="shared" ref="Z198:Z204" si="38"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0</v>
      </c>
      <c r="BN198" s="76">
        <f t="shared" si="35"/>
        <v>0</v>
      </c>
      <c r="BO198" s="76">
        <f t="shared" si="36"/>
        <v>0</v>
      </c>
      <c r="BP198" s="76">
        <f t="shared" si="37"/>
        <v>0</v>
      </c>
    </row>
    <row r="199" spans="1:68" ht="27" hidden="1" customHeight="1" x14ac:dyDescent="0.25">
      <c r="A199" s="61" t="s">
        <v>347</v>
      </c>
      <c r="B199" s="61" t="s">
        <v>348</v>
      </c>
      <c r="C199" s="35">
        <v>4301051752</v>
      </c>
      <c r="D199" s="400">
        <v>4680115882607</v>
      </c>
      <c r="E199" s="40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94" t="s">
        <v>349</v>
      </c>
      <c r="Q199" s="402"/>
      <c r="R199" s="402"/>
      <c r="S199" s="402"/>
      <c r="T199" s="403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hidden="1" customHeight="1" x14ac:dyDescent="0.25">
      <c r="A200" s="61" t="s">
        <v>350</v>
      </c>
      <c r="B200" s="61" t="s">
        <v>351</v>
      </c>
      <c r="C200" s="35">
        <v>4301051630</v>
      </c>
      <c r="D200" s="400">
        <v>4680115880092</v>
      </c>
      <c r="E200" s="40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95" t="s">
        <v>352</v>
      </c>
      <c r="Q200" s="402"/>
      <c r="R200" s="402"/>
      <c r="S200" s="402"/>
      <c r="T200" s="403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3"/>
        <v>0</v>
      </c>
      <c r="Z200" s="40" t="str">
        <f t="shared" si="38"/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0</v>
      </c>
      <c r="BN200" s="76">
        <f t="shared" si="35"/>
        <v>0</v>
      </c>
      <c r="BO200" s="76">
        <f t="shared" si="36"/>
        <v>0</v>
      </c>
      <c r="BP200" s="76">
        <f t="shared" si="37"/>
        <v>0</v>
      </c>
    </row>
    <row r="201" spans="1:68" ht="27" hidden="1" customHeight="1" x14ac:dyDescent="0.25">
      <c r="A201" s="61" t="s">
        <v>353</v>
      </c>
      <c r="B201" s="61" t="s">
        <v>354</v>
      </c>
      <c r="C201" s="35">
        <v>4301051631</v>
      </c>
      <c r="D201" s="400">
        <v>4680115880221</v>
      </c>
      <c r="E201" s="40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96" t="s">
        <v>355</v>
      </c>
      <c r="Q201" s="402"/>
      <c r="R201" s="402"/>
      <c r="S201" s="402"/>
      <c r="T201" s="403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3"/>
        <v>0</v>
      </c>
      <c r="Z201" s="40" t="str">
        <f t="shared" si="38"/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0</v>
      </c>
      <c r="BN201" s="76">
        <f t="shared" si="35"/>
        <v>0</v>
      </c>
      <c r="BO201" s="76">
        <f t="shared" si="36"/>
        <v>0</v>
      </c>
      <c r="BP201" s="76">
        <f t="shared" si="37"/>
        <v>0</v>
      </c>
    </row>
    <row r="202" spans="1:68" ht="27" hidden="1" customHeight="1" x14ac:dyDescent="0.25">
      <c r="A202" s="61" t="s">
        <v>356</v>
      </c>
      <c r="B202" s="61" t="s">
        <v>357</v>
      </c>
      <c r="C202" s="35">
        <v>4301051749</v>
      </c>
      <c r="D202" s="400">
        <v>4680115882942</v>
      </c>
      <c r="E202" s="400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97" t="s">
        <v>358</v>
      </c>
      <c r="Q202" s="402"/>
      <c r="R202" s="402"/>
      <c r="S202" s="402"/>
      <c r="T202" s="403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hidden="1" customHeight="1" x14ac:dyDescent="0.25">
      <c r="A203" s="61" t="s">
        <v>359</v>
      </c>
      <c r="B203" s="61" t="s">
        <v>360</v>
      </c>
      <c r="C203" s="35">
        <v>4301051753</v>
      </c>
      <c r="D203" s="400">
        <v>4680115880504</v>
      </c>
      <c r="E203" s="40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90" t="s">
        <v>361</v>
      </c>
      <c r="Q203" s="402"/>
      <c r="R203" s="402"/>
      <c r="S203" s="402"/>
      <c r="T203" s="403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3"/>
        <v>0</v>
      </c>
      <c r="Z203" s="40" t="str">
        <f t="shared" si="38"/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0</v>
      </c>
      <c r="BN203" s="76">
        <f t="shared" si="35"/>
        <v>0</v>
      </c>
      <c r="BO203" s="76">
        <f t="shared" si="36"/>
        <v>0</v>
      </c>
      <c r="BP203" s="76">
        <f t="shared" si="37"/>
        <v>0</v>
      </c>
    </row>
    <row r="204" spans="1:68" ht="27" hidden="1" customHeight="1" x14ac:dyDescent="0.25">
      <c r="A204" s="61" t="s">
        <v>362</v>
      </c>
      <c r="B204" s="61" t="s">
        <v>363</v>
      </c>
      <c r="C204" s="35">
        <v>4301051410</v>
      </c>
      <c r="D204" s="400">
        <v>4680115882164</v>
      </c>
      <c r="E204" s="400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02"/>
      <c r="R204" s="402"/>
      <c r="S204" s="402"/>
      <c r="T204" s="403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3"/>
        <v>0</v>
      </c>
      <c r="Z204" s="40" t="str">
        <f t="shared" si="38"/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0</v>
      </c>
      <c r="BN204" s="76">
        <f t="shared" si="35"/>
        <v>0</v>
      </c>
      <c r="BO204" s="76">
        <f t="shared" si="36"/>
        <v>0</v>
      </c>
      <c r="BP204" s="76">
        <f t="shared" si="37"/>
        <v>0</v>
      </c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0" t="s">
        <v>43</v>
      </c>
      <c r="Q205" s="391"/>
      <c r="R205" s="391"/>
      <c r="S205" s="391"/>
      <c r="T205" s="391"/>
      <c r="U205" s="391"/>
      <c r="V205" s="392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hidden="1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0" t="s">
        <v>43</v>
      </c>
      <c r="Q206" s="391"/>
      <c r="R206" s="391"/>
      <c r="S206" s="391"/>
      <c r="T206" s="391"/>
      <c r="U206" s="391"/>
      <c r="V206" s="392"/>
      <c r="W206" s="41" t="s">
        <v>0</v>
      </c>
      <c r="X206" s="42">
        <f>IFERROR(SUM(X189:X204),"0")</f>
        <v>0</v>
      </c>
      <c r="Y206" s="42">
        <f>IFERROR(SUM(Y189:Y204),"0")</f>
        <v>0</v>
      </c>
      <c r="Z206" s="41"/>
      <c r="AA206" s="65"/>
      <c r="AB206" s="65"/>
      <c r="AC206" s="65"/>
    </row>
    <row r="207" spans="1:68" ht="14.25" hidden="1" customHeight="1" x14ac:dyDescent="0.25">
      <c r="A207" s="399" t="s">
        <v>250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4"/>
      <c r="AB207" s="64"/>
      <c r="AC207" s="64"/>
    </row>
    <row r="208" spans="1:68" ht="16.5" hidden="1" customHeight="1" x14ac:dyDescent="0.25">
      <c r="A208" s="61" t="s">
        <v>364</v>
      </c>
      <c r="B208" s="61" t="s">
        <v>365</v>
      </c>
      <c r="C208" s="35">
        <v>4301060360</v>
      </c>
      <c r="D208" s="400">
        <v>4680115882874</v>
      </c>
      <c r="E208" s="400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02"/>
      <c r="R208" s="402"/>
      <c r="S208" s="402"/>
      <c r="T208" s="403"/>
      <c r="U208" s="38" t="s">
        <v>48</v>
      </c>
      <c r="V208" s="38" t="s">
        <v>48</v>
      </c>
      <c r="W208" s="39" t="s">
        <v>0</v>
      </c>
      <c r="X208" s="57">
        <v>0</v>
      </c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hidden="1" customHeight="1" x14ac:dyDescent="0.25">
      <c r="A209" s="61" t="s">
        <v>364</v>
      </c>
      <c r="B209" s="61" t="s">
        <v>366</v>
      </c>
      <c r="C209" s="35">
        <v>4301060404</v>
      </c>
      <c r="D209" s="400">
        <v>4680115882874</v>
      </c>
      <c r="E209" s="400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6" t="s">
        <v>367</v>
      </c>
      <c r="Q209" s="402"/>
      <c r="R209" s="402"/>
      <c r="S209" s="402"/>
      <c r="T209" s="403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hidden="1" customHeight="1" x14ac:dyDescent="0.25">
      <c r="A210" s="61" t="s">
        <v>368</v>
      </c>
      <c r="B210" s="61" t="s">
        <v>369</v>
      </c>
      <c r="C210" s="35">
        <v>4301060359</v>
      </c>
      <c r="D210" s="400">
        <v>4680115884434</v>
      </c>
      <c r="E210" s="400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02"/>
      <c r="R210" s="402"/>
      <c r="S210" s="402"/>
      <c r="T210" s="403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hidden="1" customHeight="1" x14ac:dyDescent="0.25">
      <c r="A211" s="61" t="s">
        <v>370</v>
      </c>
      <c r="B211" s="61" t="s">
        <v>371</v>
      </c>
      <c r="C211" s="35">
        <v>4301060375</v>
      </c>
      <c r="D211" s="400">
        <v>4680115880818</v>
      </c>
      <c r="E211" s="400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8" t="s">
        <v>372</v>
      </c>
      <c r="Q211" s="402"/>
      <c r="R211" s="402"/>
      <c r="S211" s="402"/>
      <c r="T211" s="403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ht="16.5" hidden="1" customHeight="1" x14ac:dyDescent="0.25">
      <c r="A212" s="61" t="s">
        <v>373</v>
      </c>
      <c r="B212" s="61" t="s">
        <v>374</v>
      </c>
      <c r="C212" s="35">
        <v>4301060389</v>
      </c>
      <c r="D212" s="400">
        <v>4680115880801</v>
      </c>
      <c r="E212" s="400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9" t="s">
        <v>375</v>
      </c>
      <c r="Q212" s="402"/>
      <c r="R212" s="402"/>
      <c r="S212" s="402"/>
      <c r="T212" s="403"/>
      <c r="U212" s="38" t="s">
        <v>48</v>
      </c>
      <c r="V212" s="38" t="s">
        <v>48</v>
      </c>
      <c r="W212" s="39" t="s">
        <v>0</v>
      </c>
      <c r="X212" s="57">
        <v>0</v>
      </c>
      <c r="Y212" s="54">
        <f>IFERROR(IF(X212="",0,CEILING((X212/$H212),1)*$H212),"")</f>
        <v>0</v>
      </c>
      <c r="Z212" s="40" t="str">
        <f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0</v>
      </c>
      <c r="BN212" s="76">
        <f>IFERROR(Y212*I212/H212,"0")</f>
        <v>0</v>
      </c>
      <c r="BO212" s="76">
        <f>IFERROR(1/J212*(X212/H212),"0")</f>
        <v>0</v>
      </c>
      <c r="BP212" s="76">
        <f>IFERROR(1/J212*(Y212/H212),"0")</f>
        <v>0</v>
      </c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0" t="s">
        <v>43</v>
      </c>
      <c r="Q213" s="391"/>
      <c r="R213" s="391"/>
      <c r="S213" s="391"/>
      <c r="T213" s="391"/>
      <c r="U213" s="391"/>
      <c r="V213" s="392"/>
      <c r="W213" s="41" t="s">
        <v>42</v>
      </c>
      <c r="X213" s="42">
        <f>IFERROR(X208/H208,"0")+IFERROR(X209/H209,"0")+IFERROR(X210/H210,"0")+IFERROR(X211/H211,"0")+IFERROR(X212/H212,"0")</f>
        <v>0</v>
      </c>
      <c r="Y213" s="42">
        <f>IFERROR(Y208/H208,"0")+IFERROR(Y209/H209,"0")+IFERROR(Y210/H210,"0")+IFERROR(Y211/H211,"0")+IFERROR(Y212/H212,"0")</f>
        <v>0</v>
      </c>
      <c r="Z213" s="42">
        <f>IFERROR(IF(Z208="",0,Z208),"0")+IFERROR(IF(Z209="",0,Z209),"0")+IFERROR(IF(Z210="",0,Z210),"0")+IFERROR(IF(Z211="",0,Z211),"0")+IFERROR(IF(Z212="",0,Z212),"0")</f>
        <v>0</v>
      </c>
      <c r="AA213" s="65"/>
      <c r="AB213" s="65"/>
      <c r="AC213" s="65"/>
    </row>
    <row r="214" spans="1:68" hidden="1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0" t="s">
        <v>43</v>
      </c>
      <c r="Q214" s="391"/>
      <c r="R214" s="391"/>
      <c r="S214" s="391"/>
      <c r="T214" s="391"/>
      <c r="U214" s="391"/>
      <c r="V214" s="392"/>
      <c r="W214" s="41" t="s">
        <v>0</v>
      </c>
      <c r="X214" s="42">
        <f>IFERROR(SUM(X208:X212),"0")</f>
        <v>0</v>
      </c>
      <c r="Y214" s="42">
        <f>IFERROR(SUM(Y208:Y212),"0")</f>
        <v>0</v>
      </c>
      <c r="Z214" s="41"/>
      <c r="AA214" s="65"/>
      <c r="AB214" s="65"/>
      <c r="AC214" s="65"/>
    </row>
    <row r="215" spans="1:68" ht="16.5" hidden="1" customHeight="1" x14ac:dyDescent="0.25">
      <c r="A215" s="429" t="s">
        <v>376</v>
      </c>
      <c r="B215" s="429"/>
      <c r="C215" s="429"/>
      <c r="D215" s="429"/>
      <c r="E215" s="429"/>
      <c r="F215" s="429"/>
      <c r="G215" s="429"/>
      <c r="H215" s="429"/>
      <c r="I215" s="429"/>
      <c r="J215" s="429"/>
      <c r="K215" s="429"/>
      <c r="L215" s="429"/>
      <c r="M215" s="429"/>
      <c r="N215" s="429"/>
      <c r="O215" s="429"/>
      <c r="P215" s="429"/>
      <c r="Q215" s="429"/>
      <c r="R215" s="429"/>
      <c r="S215" s="429"/>
      <c r="T215" s="429"/>
      <c r="U215" s="429"/>
      <c r="V215" s="429"/>
      <c r="W215" s="429"/>
      <c r="X215" s="429"/>
      <c r="Y215" s="429"/>
      <c r="Z215" s="429"/>
      <c r="AA215" s="63"/>
      <c r="AB215" s="63"/>
      <c r="AC215" s="63"/>
    </row>
    <row r="216" spans="1:68" ht="14.25" hidden="1" customHeight="1" x14ac:dyDescent="0.25">
      <c r="A216" s="399" t="s">
        <v>125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64"/>
      <c r="AB216" s="64"/>
      <c r="AC216" s="64"/>
    </row>
    <row r="217" spans="1:68" ht="27" hidden="1" customHeight="1" x14ac:dyDescent="0.25">
      <c r="A217" s="61" t="s">
        <v>377</v>
      </c>
      <c r="B217" s="61" t="s">
        <v>378</v>
      </c>
      <c r="C217" s="35">
        <v>4301011717</v>
      </c>
      <c r="D217" s="400">
        <v>4680115884274</v>
      </c>
      <c r="E217" s="400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02"/>
      <c r="R217" s="402"/>
      <c r="S217" s="402"/>
      <c r="T217" s="40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hidden="1" customHeight="1" x14ac:dyDescent="0.25">
      <c r="A218" s="61" t="s">
        <v>377</v>
      </c>
      <c r="B218" s="61" t="s">
        <v>379</v>
      </c>
      <c r="C218" s="35">
        <v>4301011945</v>
      </c>
      <c r="D218" s="400">
        <v>4680115884274</v>
      </c>
      <c r="E218" s="400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3" t="s">
        <v>380</v>
      </c>
      <c r="Q218" s="402"/>
      <c r="R218" s="402"/>
      <c r="S218" s="402"/>
      <c r="T218" s="40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hidden="1" customHeight="1" x14ac:dyDescent="0.25">
      <c r="A219" s="61" t="s">
        <v>381</v>
      </c>
      <c r="B219" s="61" t="s">
        <v>382</v>
      </c>
      <c r="C219" s="35">
        <v>4301011719</v>
      </c>
      <c r="D219" s="400">
        <v>4680115884298</v>
      </c>
      <c r="E219" s="400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02"/>
      <c r="R219" s="402"/>
      <c r="S219" s="402"/>
      <c r="T219" s="40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hidden="1" customHeight="1" x14ac:dyDescent="0.25">
      <c r="A220" s="61" t="s">
        <v>383</v>
      </c>
      <c r="B220" s="61" t="s">
        <v>384</v>
      </c>
      <c r="C220" s="35">
        <v>4301011733</v>
      </c>
      <c r="D220" s="400">
        <v>4680115884250</v>
      </c>
      <c r="E220" s="40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02"/>
      <c r="R220" s="402"/>
      <c r="S220" s="402"/>
      <c r="T220" s="40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hidden="1" customHeight="1" x14ac:dyDescent="0.25">
      <c r="A221" s="61" t="s">
        <v>383</v>
      </c>
      <c r="B221" s="61" t="s">
        <v>385</v>
      </c>
      <c r="C221" s="35">
        <v>4301011944</v>
      </c>
      <c r="D221" s="400">
        <v>4680115884250</v>
      </c>
      <c r="E221" s="400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77" t="s">
        <v>386</v>
      </c>
      <c r="Q221" s="402"/>
      <c r="R221" s="402"/>
      <c r="S221" s="402"/>
      <c r="T221" s="40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hidden="1" customHeight="1" x14ac:dyDescent="0.25">
      <c r="A222" s="61" t="s">
        <v>387</v>
      </c>
      <c r="B222" s="61" t="s">
        <v>388</v>
      </c>
      <c r="C222" s="35">
        <v>4301011718</v>
      </c>
      <c r="D222" s="400">
        <v>4680115884281</v>
      </c>
      <c r="E222" s="400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02"/>
      <c r="R222" s="402"/>
      <c r="S222" s="402"/>
      <c r="T222" s="40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hidden="1" customHeight="1" x14ac:dyDescent="0.25">
      <c r="A223" s="61" t="s">
        <v>389</v>
      </c>
      <c r="B223" s="61" t="s">
        <v>390</v>
      </c>
      <c r="C223" s="35">
        <v>4301011720</v>
      </c>
      <c r="D223" s="400">
        <v>4680115884199</v>
      </c>
      <c r="E223" s="400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02"/>
      <c r="R223" s="402"/>
      <c r="S223" s="402"/>
      <c r="T223" s="40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hidden="1" customHeight="1" x14ac:dyDescent="0.25">
      <c r="A224" s="61" t="s">
        <v>391</v>
      </c>
      <c r="B224" s="61" t="s">
        <v>392</v>
      </c>
      <c r="C224" s="35">
        <v>4301011716</v>
      </c>
      <c r="D224" s="400">
        <v>4680115884267</v>
      </c>
      <c r="E224" s="400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02"/>
      <c r="R224" s="402"/>
      <c r="S224" s="402"/>
      <c r="T224" s="40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hidden="1" customHeight="1" x14ac:dyDescent="0.25">
      <c r="A225" s="61" t="s">
        <v>393</v>
      </c>
      <c r="B225" s="61" t="s">
        <v>394</v>
      </c>
      <c r="C225" s="35">
        <v>4301011593</v>
      </c>
      <c r="D225" s="400">
        <v>4680115882973</v>
      </c>
      <c r="E225" s="400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02"/>
      <c r="R225" s="402"/>
      <c r="S225" s="402"/>
      <c r="T225" s="40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0" t="s">
        <v>43</v>
      </c>
      <c r="Q226" s="391"/>
      <c r="R226" s="391"/>
      <c r="S226" s="391"/>
      <c r="T226" s="391"/>
      <c r="U226" s="391"/>
      <c r="V226" s="392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hidden="1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0" t="s">
        <v>43</v>
      </c>
      <c r="Q227" s="391"/>
      <c r="R227" s="391"/>
      <c r="S227" s="391"/>
      <c r="T227" s="391"/>
      <c r="U227" s="391"/>
      <c r="V227" s="392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hidden="1" customHeight="1" x14ac:dyDescent="0.25">
      <c r="A228" s="399" t="s">
        <v>79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64"/>
      <c r="AB228" s="64"/>
      <c r="AC228" s="64"/>
    </row>
    <row r="229" spans="1:68" ht="27" hidden="1" customHeight="1" x14ac:dyDescent="0.25">
      <c r="A229" s="61" t="s">
        <v>395</v>
      </c>
      <c r="B229" s="61" t="s">
        <v>396</v>
      </c>
      <c r="C229" s="35">
        <v>4301031305</v>
      </c>
      <c r="D229" s="400">
        <v>4607091389845</v>
      </c>
      <c r="E229" s="400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7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02"/>
      <c r="R229" s="402"/>
      <c r="S229" s="402"/>
      <c r="T229" s="403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hidden="1" customHeight="1" x14ac:dyDescent="0.25">
      <c r="A230" s="61" t="s">
        <v>397</v>
      </c>
      <c r="B230" s="61" t="s">
        <v>398</v>
      </c>
      <c r="C230" s="35">
        <v>4301031306</v>
      </c>
      <c r="D230" s="400">
        <v>4680115882881</v>
      </c>
      <c r="E230" s="400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7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02"/>
      <c r="R230" s="402"/>
      <c r="S230" s="402"/>
      <c r="T230" s="403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hidden="1" x14ac:dyDescent="0.2">
      <c r="A231" s="393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0" t="s">
        <v>43</v>
      </c>
      <c r="Q231" s="391"/>
      <c r="R231" s="391"/>
      <c r="S231" s="391"/>
      <c r="T231" s="391"/>
      <c r="U231" s="391"/>
      <c r="V231" s="392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hidden="1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hidden="1" customHeight="1" x14ac:dyDescent="0.25">
      <c r="A233" s="429" t="s">
        <v>399</v>
      </c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429"/>
      <c r="S233" s="429"/>
      <c r="T233" s="429"/>
      <c r="U233" s="429"/>
      <c r="V233" s="429"/>
      <c r="W233" s="429"/>
      <c r="X233" s="429"/>
      <c r="Y233" s="429"/>
      <c r="Z233" s="429"/>
      <c r="AA233" s="63"/>
      <c r="AB233" s="63"/>
      <c r="AC233" s="63"/>
    </row>
    <row r="234" spans="1:68" ht="14.25" hidden="1" customHeight="1" x14ac:dyDescent="0.25">
      <c r="A234" s="399" t="s">
        <v>125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4"/>
      <c r="AB234" s="64"/>
      <c r="AC234" s="64"/>
    </row>
    <row r="235" spans="1:68" ht="27" hidden="1" customHeight="1" x14ac:dyDescent="0.25">
      <c r="A235" s="61" t="s">
        <v>400</v>
      </c>
      <c r="B235" s="61" t="s">
        <v>401</v>
      </c>
      <c r="C235" s="35">
        <v>4301011826</v>
      </c>
      <c r="D235" s="400">
        <v>4680115884137</v>
      </c>
      <c r="E235" s="400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02"/>
      <c r="R235" s="402"/>
      <c r="S235" s="402"/>
      <c r="T235" s="403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hidden="1" customHeight="1" x14ac:dyDescent="0.25">
      <c r="A236" s="61" t="s">
        <v>400</v>
      </c>
      <c r="B236" s="61" t="s">
        <v>402</v>
      </c>
      <c r="C236" s="35">
        <v>4301011942</v>
      </c>
      <c r="D236" s="400">
        <v>4680115884137</v>
      </c>
      <c r="E236" s="400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72" t="s">
        <v>403</v>
      </c>
      <c r="Q236" s="402"/>
      <c r="R236" s="402"/>
      <c r="S236" s="402"/>
      <c r="T236" s="403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hidden="1" customHeight="1" x14ac:dyDescent="0.25">
      <c r="A237" s="61" t="s">
        <v>404</v>
      </c>
      <c r="B237" s="61" t="s">
        <v>405</v>
      </c>
      <c r="C237" s="35">
        <v>4301011724</v>
      </c>
      <c r="D237" s="400">
        <v>4680115884236</v>
      </c>
      <c r="E237" s="400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02"/>
      <c r="R237" s="402"/>
      <c r="S237" s="402"/>
      <c r="T237" s="403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hidden="1" customHeight="1" x14ac:dyDescent="0.25">
      <c r="A238" s="61" t="s">
        <v>406</v>
      </c>
      <c r="B238" s="61" t="s">
        <v>407</v>
      </c>
      <c r="C238" s="35">
        <v>4301011721</v>
      </c>
      <c r="D238" s="400">
        <v>4680115884175</v>
      </c>
      <c r="E238" s="400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02"/>
      <c r="R238" s="402"/>
      <c r="S238" s="402"/>
      <c r="T238" s="403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hidden="1" customHeight="1" x14ac:dyDescent="0.25">
      <c r="A239" s="61" t="s">
        <v>408</v>
      </c>
      <c r="B239" s="61" t="s">
        <v>409</v>
      </c>
      <c r="C239" s="35">
        <v>4301011824</v>
      </c>
      <c r="D239" s="400">
        <v>4680115884144</v>
      </c>
      <c r="E239" s="400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02"/>
      <c r="R239" s="402"/>
      <c r="S239" s="402"/>
      <c r="T239" s="403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hidden="1" customHeight="1" x14ac:dyDescent="0.25">
      <c r="A240" s="61" t="s">
        <v>410</v>
      </c>
      <c r="B240" s="61" t="s">
        <v>411</v>
      </c>
      <c r="C240" s="35">
        <v>4301011963</v>
      </c>
      <c r="D240" s="400">
        <v>4680115885288</v>
      </c>
      <c r="E240" s="400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568" t="s">
        <v>412</v>
      </c>
      <c r="Q240" s="402"/>
      <c r="R240" s="402"/>
      <c r="S240" s="402"/>
      <c r="T240" s="403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hidden="1" customHeight="1" x14ac:dyDescent="0.25">
      <c r="A241" s="61" t="s">
        <v>413</v>
      </c>
      <c r="B241" s="61" t="s">
        <v>414</v>
      </c>
      <c r="C241" s="35">
        <v>4301011726</v>
      </c>
      <c r="D241" s="400">
        <v>4680115884182</v>
      </c>
      <c r="E241" s="400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02"/>
      <c r="R241" s="402"/>
      <c r="S241" s="402"/>
      <c r="T241" s="40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hidden="1" customHeight="1" x14ac:dyDescent="0.25">
      <c r="A242" s="61" t="s">
        <v>415</v>
      </c>
      <c r="B242" s="61" t="s">
        <v>416</v>
      </c>
      <c r="C242" s="35">
        <v>4301011722</v>
      </c>
      <c r="D242" s="400">
        <v>4680115884205</v>
      </c>
      <c r="E242" s="40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5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02"/>
      <c r="R242" s="402"/>
      <c r="S242" s="402"/>
      <c r="T242" s="40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hidden="1" x14ac:dyDescent="0.2">
      <c r="A243" s="393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0" t="s">
        <v>43</v>
      </c>
      <c r="Q243" s="391"/>
      <c r="R243" s="391"/>
      <c r="S243" s="391"/>
      <c r="T243" s="391"/>
      <c r="U243" s="391"/>
      <c r="V243" s="392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hidden="1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0" t="s">
        <v>43</v>
      </c>
      <c r="Q244" s="391"/>
      <c r="R244" s="391"/>
      <c r="S244" s="391"/>
      <c r="T244" s="391"/>
      <c r="U244" s="391"/>
      <c r="V244" s="392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hidden="1" customHeight="1" x14ac:dyDescent="0.25">
      <c r="A245" s="429" t="s">
        <v>417</v>
      </c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29"/>
      <c r="N245" s="429"/>
      <c r="O245" s="429"/>
      <c r="P245" s="429"/>
      <c r="Q245" s="429"/>
      <c r="R245" s="429"/>
      <c r="S245" s="429"/>
      <c r="T245" s="429"/>
      <c r="U245" s="429"/>
      <c r="V245" s="429"/>
      <c r="W245" s="429"/>
      <c r="X245" s="429"/>
      <c r="Y245" s="429"/>
      <c r="Z245" s="429"/>
      <c r="AA245" s="63"/>
      <c r="AB245" s="63"/>
      <c r="AC245" s="63"/>
    </row>
    <row r="246" spans="1:68" ht="14.25" hidden="1" customHeight="1" x14ac:dyDescent="0.25">
      <c r="A246" s="399" t="s">
        <v>125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64"/>
      <c r="AB246" s="64"/>
      <c r="AC246" s="64"/>
    </row>
    <row r="247" spans="1:68" ht="27" hidden="1" customHeight="1" x14ac:dyDescent="0.25">
      <c r="A247" s="61" t="s">
        <v>418</v>
      </c>
      <c r="B247" s="61" t="s">
        <v>419</v>
      </c>
      <c r="C247" s="35">
        <v>4301011850</v>
      </c>
      <c r="D247" s="400">
        <v>4680115885806</v>
      </c>
      <c r="E247" s="400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563" t="s">
        <v>420</v>
      </c>
      <c r="Q247" s="402"/>
      <c r="R247" s="402"/>
      <c r="S247" s="402"/>
      <c r="T247" s="403"/>
      <c r="U247" s="38" t="s">
        <v>48</v>
      </c>
      <c r="V247" s="38" t="s">
        <v>48</v>
      </c>
      <c r="W247" s="39" t="s">
        <v>0</v>
      </c>
      <c r="X247" s="57">
        <v>0</v>
      </c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hidden="1" customHeight="1" x14ac:dyDescent="0.25">
      <c r="A248" s="61" t="s">
        <v>421</v>
      </c>
      <c r="B248" s="61" t="s">
        <v>422</v>
      </c>
      <c r="C248" s="35">
        <v>4301011855</v>
      </c>
      <c r="D248" s="400">
        <v>4680115885837</v>
      </c>
      <c r="E248" s="400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564" t="s">
        <v>423</v>
      </c>
      <c r="Q248" s="402"/>
      <c r="R248" s="402"/>
      <c r="S248" s="402"/>
      <c r="T248" s="403"/>
      <c r="U248" s="38" t="s">
        <v>48</v>
      </c>
      <c r="V248" s="38" t="s">
        <v>48</v>
      </c>
      <c r="W248" s="39" t="s">
        <v>0</v>
      </c>
      <c r="X248" s="57">
        <v>0</v>
      </c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hidden="1" customHeight="1" x14ac:dyDescent="0.25">
      <c r="A249" s="61" t="s">
        <v>424</v>
      </c>
      <c r="B249" s="61" t="s">
        <v>425</v>
      </c>
      <c r="C249" s="35">
        <v>4301011853</v>
      </c>
      <c r="D249" s="400">
        <v>4680115885851</v>
      </c>
      <c r="E249" s="400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565" t="s">
        <v>426</v>
      </c>
      <c r="Q249" s="402"/>
      <c r="R249" s="402"/>
      <c r="S249" s="402"/>
      <c r="T249" s="403"/>
      <c r="U249" s="38" t="s">
        <v>48</v>
      </c>
      <c r="V249" s="38" t="s">
        <v>48</v>
      </c>
      <c r="W249" s="39" t="s">
        <v>0</v>
      </c>
      <c r="X249" s="57">
        <v>0</v>
      </c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hidden="1" customHeight="1" x14ac:dyDescent="0.25">
      <c r="A250" s="61" t="s">
        <v>427</v>
      </c>
      <c r="B250" s="61" t="s">
        <v>428</v>
      </c>
      <c r="C250" s="35">
        <v>4301011851</v>
      </c>
      <c r="D250" s="400">
        <v>4680115885820</v>
      </c>
      <c r="E250" s="400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566" t="s">
        <v>429</v>
      </c>
      <c r="Q250" s="402"/>
      <c r="R250" s="402"/>
      <c r="S250" s="402"/>
      <c r="T250" s="403"/>
      <c r="U250" s="38" t="s">
        <v>48</v>
      </c>
      <c r="V250" s="38" t="s">
        <v>48</v>
      </c>
      <c r="W250" s="39" t="s">
        <v>0</v>
      </c>
      <c r="X250" s="57">
        <v>0</v>
      </c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hidden="1" customHeight="1" x14ac:dyDescent="0.25">
      <c r="A251" s="61" t="s">
        <v>430</v>
      </c>
      <c r="B251" s="61" t="s">
        <v>431</v>
      </c>
      <c r="C251" s="35">
        <v>4301011852</v>
      </c>
      <c r="D251" s="400">
        <v>4680115885844</v>
      </c>
      <c r="E251" s="40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561" t="s">
        <v>432</v>
      </c>
      <c r="Q251" s="402"/>
      <c r="R251" s="402"/>
      <c r="S251" s="402"/>
      <c r="T251" s="403"/>
      <c r="U251" s="38" t="s">
        <v>48</v>
      </c>
      <c r="V251" s="38" t="s">
        <v>48</v>
      </c>
      <c r="W251" s="39" t="s">
        <v>0</v>
      </c>
      <c r="X251" s="57">
        <v>0</v>
      </c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hidden="1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29" t="s">
        <v>433</v>
      </c>
      <c r="B254" s="429"/>
      <c r="C254" s="429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29"/>
      <c r="P254" s="429"/>
      <c r="Q254" s="429"/>
      <c r="R254" s="429"/>
      <c r="S254" s="429"/>
      <c r="T254" s="429"/>
      <c r="U254" s="429"/>
      <c r="V254" s="429"/>
      <c r="W254" s="429"/>
      <c r="X254" s="429"/>
      <c r="Y254" s="429"/>
      <c r="Z254" s="429"/>
      <c r="AA254" s="63"/>
      <c r="AB254" s="63"/>
      <c r="AC254" s="63"/>
    </row>
    <row r="255" spans="1:68" ht="14.25" hidden="1" customHeight="1" x14ac:dyDescent="0.25">
      <c r="A255" s="399" t="s">
        <v>125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64"/>
      <c r="AB255" s="64"/>
      <c r="AC255" s="64"/>
    </row>
    <row r="256" spans="1:68" ht="27" hidden="1" customHeight="1" x14ac:dyDescent="0.25">
      <c r="A256" s="61" t="s">
        <v>434</v>
      </c>
      <c r="B256" s="61" t="s">
        <v>435</v>
      </c>
      <c r="C256" s="35">
        <v>4301012016</v>
      </c>
      <c r="D256" s="400">
        <v>4680115885554</v>
      </c>
      <c r="E256" s="400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562" t="s">
        <v>436</v>
      </c>
      <c r="Q256" s="402"/>
      <c r="R256" s="402"/>
      <c r="S256" s="402"/>
      <c r="T256" s="40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customHeight="1" x14ac:dyDescent="0.25">
      <c r="A257" s="61" t="s">
        <v>437</v>
      </c>
      <c r="B257" s="61" t="s">
        <v>438</v>
      </c>
      <c r="C257" s="35">
        <v>4301012024</v>
      </c>
      <c r="D257" s="400">
        <v>4680115885615</v>
      </c>
      <c r="E257" s="400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556" t="s">
        <v>439</v>
      </c>
      <c r="Q257" s="402"/>
      <c r="R257" s="402"/>
      <c r="S257" s="402"/>
      <c r="T257" s="403"/>
      <c r="U257" s="38" t="s">
        <v>48</v>
      </c>
      <c r="V257" s="38" t="s">
        <v>48</v>
      </c>
      <c r="W257" s="39" t="s">
        <v>0</v>
      </c>
      <c r="X257" s="57">
        <v>100</v>
      </c>
      <c r="Y257" s="54">
        <f t="shared" si="49"/>
        <v>108</v>
      </c>
      <c r="Z257" s="40">
        <f>IFERROR(IF(Y257=0,"",ROUNDUP(Y257/H257,0)*0.02175),"")</f>
        <v>0.21749999999999997</v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104.44444444444444</v>
      </c>
      <c r="BN257" s="76">
        <f t="shared" si="51"/>
        <v>112.8</v>
      </c>
      <c r="BO257" s="76">
        <f t="shared" si="52"/>
        <v>0.16534391534391535</v>
      </c>
      <c r="BP257" s="76">
        <f t="shared" si="53"/>
        <v>0.17857142857142855</v>
      </c>
    </row>
    <row r="258" spans="1:68" ht="27" customHeight="1" x14ac:dyDescent="0.25">
      <c r="A258" s="61" t="s">
        <v>440</v>
      </c>
      <c r="B258" s="61" t="s">
        <v>441</v>
      </c>
      <c r="C258" s="35">
        <v>4301011858</v>
      </c>
      <c r="D258" s="400">
        <v>4680115885646</v>
      </c>
      <c r="E258" s="400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557" t="s">
        <v>442</v>
      </c>
      <c r="Q258" s="402"/>
      <c r="R258" s="402"/>
      <c r="S258" s="402"/>
      <c r="T258" s="403"/>
      <c r="U258" s="38" t="s">
        <v>48</v>
      </c>
      <c r="V258" s="38" t="s">
        <v>48</v>
      </c>
      <c r="W258" s="39" t="s">
        <v>0</v>
      </c>
      <c r="X258" s="57">
        <v>250</v>
      </c>
      <c r="Y258" s="54">
        <f t="shared" si="49"/>
        <v>259.20000000000005</v>
      </c>
      <c r="Z258" s="40">
        <f>IFERROR(IF(Y258=0,"",ROUNDUP(Y258/H258,0)*0.02175),"")</f>
        <v>0.52200000000000002</v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261.11111111111109</v>
      </c>
      <c r="BN258" s="76">
        <f t="shared" si="51"/>
        <v>270.72000000000003</v>
      </c>
      <c r="BO258" s="76">
        <f t="shared" si="52"/>
        <v>0.41335978835978826</v>
      </c>
      <c r="BP258" s="76">
        <f t="shared" si="53"/>
        <v>0.4285714285714286</v>
      </c>
    </row>
    <row r="259" spans="1:68" ht="27" customHeight="1" x14ac:dyDescent="0.25">
      <c r="A259" s="61" t="s">
        <v>443</v>
      </c>
      <c r="B259" s="61" t="s">
        <v>444</v>
      </c>
      <c r="C259" s="35">
        <v>4301011859</v>
      </c>
      <c r="D259" s="400">
        <v>4680115885608</v>
      </c>
      <c r="E259" s="400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558" t="s">
        <v>445</v>
      </c>
      <c r="Q259" s="402"/>
      <c r="R259" s="402"/>
      <c r="S259" s="402"/>
      <c r="T259" s="403"/>
      <c r="U259" s="38" t="s">
        <v>48</v>
      </c>
      <c r="V259" s="38" t="s">
        <v>48</v>
      </c>
      <c r="W259" s="39" t="s">
        <v>0</v>
      </c>
      <c r="X259" s="57">
        <v>960</v>
      </c>
      <c r="Y259" s="54">
        <f t="shared" si="49"/>
        <v>960</v>
      </c>
      <c r="Z259" s="40">
        <f>IFERROR(IF(Y259=0,"",ROUNDUP(Y259/H259,0)*0.00937),"")</f>
        <v>2.2488000000000001</v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1017.6</v>
      </c>
      <c r="BN259" s="76">
        <f t="shared" si="51"/>
        <v>1017.6</v>
      </c>
      <c r="BO259" s="76">
        <f t="shared" si="52"/>
        <v>2</v>
      </c>
      <c r="BP259" s="76">
        <f t="shared" si="53"/>
        <v>2</v>
      </c>
    </row>
    <row r="260" spans="1:68" ht="27" hidden="1" customHeight="1" x14ac:dyDescent="0.25">
      <c r="A260" s="61" t="s">
        <v>446</v>
      </c>
      <c r="B260" s="61" t="s">
        <v>447</v>
      </c>
      <c r="C260" s="35">
        <v>4301011857</v>
      </c>
      <c r="D260" s="400">
        <v>4680115885622</v>
      </c>
      <c r="E260" s="40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559" t="s">
        <v>448</v>
      </c>
      <c r="Q260" s="402"/>
      <c r="R260" s="402"/>
      <c r="S260" s="402"/>
      <c r="T260" s="40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hidden="1" customHeight="1" x14ac:dyDescent="0.25">
      <c r="A261" s="61" t="s">
        <v>449</v>
      </c>
      <c r="B261" s="61" t="s">
        <v>450</v>
      </c>
      <c r="C261" s="35">
        <v>4301011573</v>
      </c>
      <c r="D261" s="400">
        <v>4680115881938</v>
      </c>
      <c r="E261" s="40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02"/>
      <c r="R261" s="402"/>
      <c r="S261" s="402"/>
      <c r="T261" s="40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hidden="1" customHeight="1" x14ac:dyDescent="0.25">
      <c r="A262" s="61" t="s">
        <v>451</v>
      </c>
      <c r="B262" s="61" t="s">
        <v>452</v>
      </c>
      <c r="C262" s="35">
        <v>4301010944</v>
      </c>
      <c r="D262" s="400">
        <v>4607091387346</v>
      </c>
      <c r="E262" s="400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02"/>
      <c r="R262" s="402"/>
      <c r="S262" s="402"/>
      <c r="T262" s="40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0" t="s">
        <v>43</v>
      </c>
      <c r="Q263" s="391"/>
      <c r="R263" s="391"/>
      <c r="S263" s="391"/>
      <c r="T263" s="391"/>
      <c r="U263" s="391"/>
      <c r="V263" s="392"/>
      <c r="W263" s="41" t="s">
        <v>42</v>
      </c>
      <c r="X263" s="42">
        <f>IFERROR(X256/H256,"0")+IFERROR(X257/H257,"0")+IFERROR(X258/H258,"0")+IFERROR(X259/H259,"0")+IFERROR(X260/H260,"0")+IFERROR(X261/H261,"0")+IFERROR(X262/H262,"0")</f>
        <v>272.40740740740739</v>
      </c>
      <c r="Y263" s="42">
        <f>IFERROR(Y256/H256,"0")+IFERROR(Y257/H257,"0")+IFERROR(Y258/H258,"0")+IFERROR(Y259/H259,"0")+IFERROR(Y260/H260,"0")+IFERROR(Y261/H261,"0")+IFERROR(Y262/H262,"0")</f>
        <v>274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2.9883000000000002</v>
      </c>
      <c r="AA263" s="65"/>
      <c r="AB263" s="65"/>
      <c r="AC263" s="6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0</v>
      </c>
      <c r="X264" s="42">
        <f>IFERROR(SUM(X256:X262),"0")</f>
        <v>1310</v>
      </c>
      <c r="Y264" s="42">
        <f>IFERROR(SUM(Y256:Y262),"0")</f>
        <v>1327.2</v>
      </c>
      <c r="Z264" s="41"/>
      <c r="AA264" s="65"/>
      <c r="AB264" s="65"/>
      <c r="AC264" s="65"/>
    </row>
    <row r="265" spans="1:68" ht="14.25" hidden="1" customHeight="1" x14ac:dyDescent="0.25">
      <c r="A265" s="399" t="s">
        <v>79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00">
        <v>4607091387193</v>
      </c>
      <c r="E266" s="400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02"/>
      <c r="R266" s="402"/>
      <c r="S266" s="402"/>
      <c r="T266" s="403"/>
      <c r="U266" s="38" t="s">
        <v>48</v>
      </c>
      <c r="V266" s="38" t="s">
        <v>48</v>
      </c>
      <c r="W266" s="39" t="s">
        <v>0</v>
      </c>
      <c r="X266" s="57">
        <v>600</v>
      </c>
      <c r="Y266" s="54">
        <f>IFERROR(IF(X266="",0,CEILING((X266/$H266),1)*$H266),"")</f>
        <v>600.6</v>
      </c>
      <c r="Z266" s="40">
        <f>IFERROR(IF(Y266=0,"",ROUNDUP(Y266/H266,0)*0.00753),"")</f>
        <v>1.0767900000000001</v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637.14285714285711</v>
      </c>
      <c r="BN266" s="76">
        <f>IFERROR(Y266*I266/H266,"0")</f>
        <v>637.78</v>
      </c>
      <c r="BO266" s="76">
        <f>IFERROR(1/J266*(X266/H266),"0")</f>
        <v>0.91575091575091572</v>
      </c>
      <c r="BP266" s="76">
        <f>IFERROR(1/J266*(Y266/H266),"0")</f>
        <v>0.91666666666666663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00">
        <v>4607091387230</v>
      </c>
      <c r="E267" s="400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02"/>
      <c r="R267" s="402"/>
      <c r="S267" s="402"/>
      <c r="T267" s="403"/>
      <c r="U267" s="38" t="s">
        <v>48</v>
      </c>
      <c r="V267" s="38" t="s">
        <v>48</v>
      </c>
      <c r="W267" s="39" t="s">
        <v>0</v>
      </c>
      <c r="X267" s="57">
        <v>300</v>
      </c>
      <c r="Y267" s="54">
        <f>IFERROR(IF(X267="",0,CEILING((X267/$H267),1)*$H267),"")</f>
        <v>302.40000000000003</v>
      </c>
      <c r="Z267" s="40">
        <f>IFERROR(IF(Y267=0,"",ROUNDUP(Y267/H267,0)*0.00753),"")</f>
        <v>0.54215999999999998</v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318.57142857142856</v>
      </c>
      <c r="BN267" s="76">
        <f>IFERROR(Y267*I267/H267,"0")</f>
        <v>321.12</v>
      </c>
      <c r="BO267" s="76">
        <f>IFERROR(1/J267*(X267/H267),"0")</f>
        <v>0.45787545787545786</v>
      </c>
      <c r="BP267" s="76">
        <f>IFERROR(1/J267*(Y267/H267),"0")</f>
        <v>0.46153846153846151</v>
      </c>
    </row>
    <row r="268" spans="1:68" ht="27" customHeight="1" x14ac:dyDescent="0.25">
      <c r="A268" s="61" t="s">
        <v>457</v>
      </c>
      <c r="B268" s="61" t="s">
        <v>458</v>
      </c>
      <c r="C268" s="35">
        <v>4301031152</v>
      </c>
      <c r="D268" s="400">
        <v>4607091387285</v>
      </c>
      <c r="E268" s="400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02"/>
      <c r="R268" s="402"/>
      <c r="S268" s="402"/>
      <c r="T268" s="403"/>
      <c r="U268" s="38" t="s">
        <v>48</v>
      </c>
      <c r="V268" s="38" t="s">
        <v>48</v>
      </c>
      <c r="W268" s="39" t="s">
        <v>0</v>
      </c>
      <c r="X268" s="57">
        <v>70</v>
      </c>
      <c r="Y268" s="54">
        <f>IFERROR(IF(X268="",0,CEILING((X268/$H268),1)*$H268),"")</f>
        <v>71.400000000000006</v>
      </c>
      <c r="Z268" s="40">
        <f>IFERROR(IF(Y268=0,"",ROUNDUP(Y268/H268,0)*0.00502),"")</f>
        <v>0.17068</v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74.333333333333329</v>
      </c>
      <c r="BN268" s="76">
        <f>IFERROR(Y268*I268/H268,"0")</f>
        <v>75.820000000000007</v>
      </c>
      <c r="BO268" s="76">
        <f>IFERROR(1/J268*(X268/H268),"0")</f>
        <v>0.14245014245014245</v>
      </c>
      <c r="BP268" s="76">
        <f>IFERROR(1/J268*(Y268/H268),"0")</f>
        <v>0.14529914529914531</v>
      </c>
    </row>
    <row r="269" spans="1:68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0" t="s">
        <v>43</v>
      </c>
      <c r="Q269" s="391"/>
      <c r="R269" s="391"/>
      <c r="S269" s="391"/>
      <c r="T269" s="391"/>
      <c r="U269" s="391"/>
      <c r="V269" s="392"/>
      <c r="W269" s="41" t="s">
        <v>42</v>
      </c>
      <c r="X269" s="42">
        <f>IFERROR(X266/H266,"0")+IFERROR(X267/H267,"0")+IFERROR(X268/H268,"0")</f>
        <v>247.61904761904759</v>
      </c>
      <c r="Y269" s="42">
        <f>IFERROR(Y266/H266,"0")+IFERROR(Y267/H267,"0")+IFERROR(Y268/H268,"0")</f>
        <v>249</v>
      </c>
      <c r="Z269" s="42">
        <f>IFERROR(IF(Z266="",0,Z266),"0")+IFERROR(IF(Z267="",0,Z267),"0")+IFERROR(IF(Z268="",0,Z268),"0")</f>
        <v>1.7896300000000001</v>
      </c>
      <c r="AA269" s="65"/>
      <c r="AB269" s="65"/>
      <c r="AC269" s="6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0" t="s">
        <v>43</v>
      </c>
      <c r="Q270" s="391"/>
      <c r="R270" s="391"/>
      <c r="S270" s="391"/>
      <c r="T270" s="391"/>
      <c r="U270" s="391"/>
      <c r="V270" s="392"/>
      <c r="W270" s="41" t="s">
        <v>0</v>
      </c>
      <c r="X270" s="42">
        <f>IFERROR(SUM(X266:X268),"0")</f>
        <v>970</v>
      </c>
      <c r="Y270" s="42">
        <f>IFERROR(SUM(Y266:Y268),"0")</f>
        <v>974.4</v>
      </c>
      <c r="Z270" s="41"/>
      <c r="AA270" s="65"/>
      <c r="AB270" s="65"/>
      <c r="AC270" s="65"/>
    </row>
    <row r="271" spans="1:68" ht="14.25" hidden="1" customHeight="1" x14ac:dyDescent="0.25">
      <c r="A271" s="399" t="s">
        <v>84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4"/>
      <c r="AB271" s="64"/>
      <c r="AC271" s="64"/>
    </row>
    <row r="272" spans="1:68" ht="16.5" customHeight="1" x14ac:dyDescent="0.25">
      <c r="A272" s="61" t="s">
        <v>459</v>
      </c>
      <c r="B272" s="61" t="s">
        <v>460</v>
      </c>
      <c r="C272" s="35">
        <v>4301051100</v>
      </c>
      <c r="D272" s="400">
        <v>4607091387766</v>
      </c>
      <c r="E272" s="400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02"/>
      <c r="R272" s="402"/>
      <c r="S272" s="402"/>
      <c r="T272" s="403"/>
      <c r="U272" s="38" t="s">
        <v>48</v>
      </c>
      <c r="V272" s="38" t="s">
        <v>48</v>
      </c>
      <c r="W272" s="39" t="s">
        <v>0</v>
      </c>
      <c r="X272" s="57">
        <v>5850</v>
      </c>
      <c r="Y272" s="54">
        <f t="shared" ref="Y272:Y278" si="54">IFERROR(IF(X272="",0,CEILING((X272/$H272),1)*$H272),"")</f>
        <v>5850</v>
      </c>
      <c r="Z272" s="40">
        <f>IFERROR(IF(Y272=0,"",ROUNDUP(Y272/H272,0)*0.02175),"")</f>
        <v>16.3125</v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6268.5000000000009</v>
      </c>
      <c r="BN272" s="76">
        <f t="shared" ref="BN272:BN278" si="56">IFERROR(Y272*I272/H272,"0")</f>
        <v>6268.5000000000009</v>
      </c>
      <c r="BO272" s="76">
        <f t="shared" ref="BO272:BO278" si="57">IFERROR(1/J272*(X272/H272),"0")</f>
        <v>13.392857142857142</v>
      </c>
      <c r="BP272" s="76">
        <f t="shared" ref="BP272:BP278" si="58">IFERROR(1/J272*(Y272/H272),"0")</f>
        <v>13.392857142857142</v>
      </c>
    </row>
    <row r="273" spans="1:68" ht="27" hidden="1" customHeight="1" x14ac:dyDescent="0.25">
      <c r="A273" s="61" t="s">
        <v>461</v>
      </c>
      <c r="B273" s="61" t="s">
        <v>462</v>
      </c>
      <c r="C273" s="35">
        <v>4301051116</v>
      </c>
      <c r="D273" s="400">
        <v>4607091387957</v>
      </c>
      <c r="E273" s="400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02"/>
      <c r="R273" s="402"/>
      <c r="S273" s="402"/>
      <c r="T273" s="40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hidden="1" customHeight="1" x14ac:dyDescent="0.25">
      <c r="A274" s="61" t="s">
        <v>463</v>
      </c>
      <c r="B274" s="61" t="s">
        <v>464</v>
      </c>
      <c r="C274" s="35">
        <v>4301051115</v>
      </c>
      <c r="D274" s="400">
        <v>4607091387964</v>
      </c>
      <c r="E274" s="400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02"/>
      <c r="R274" s="402"/>
      <c r="S274" s="402"/>
      <c r="T274" s="403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hidden="1" customHeight="1" x14ac:dyDescent="0.25">
      <c r="A275" s="61" t="s">
        <v>465</v>
      </c>
      <c r="B275" s="61" t="s">
        <v>466</v>
      </c>
      <c r="C275" s="35">
        <v>4301051731</v>
      </c>
      <c r="D275" s="400">
        <v>4680115884618</v>
      </c>
      <c r="E275" s="400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02"/>
      <c r="R275" s="402"/>
      <c r="S275" s="402"/>
      <c r="T275" s="403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customHeight="1" x14ac:dyDescent="0.25">
      <c r="A276" s="61" t="s">
        <v>467</v>
      </c>
      <c r="B276" s="61" t="s">
        <v>468</v>
      </c>
      <c r="C276" s="35">
        <v>4301051705</v>
      </c>
      <c r="D276" s="400">
        <v>4680115884588</v>
      </c>
      <c r="E276" s="400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5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02"/>
      <c r="R276" s="402"/>
      <c r="S276" s="402"/>
      <c r="T276" s="403"/>
      <c r="U276" s="38" t="s">
        <v>48</v>
      </c>
      <c r="V276" s="38" t="s">
        <v>48</v>
      </c>
      <c r="W276" s="39" t="s">
        <v>0</v>
      </c>
      <c r="X276" s="57">
        <v>210</v>
      </c>
      <c r="Y276" s="54">
        <f t="shared" si="54"/>
        <v>210</v>
      </c>
      <c r="Z276" s="40">
        <f>IFERROR(IF(Y276=0,"",ROUNDUP(Y276/H276,0)*0.00753),"")</f>
        <v>0.52710000000000001</v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228.62</v>
      </c>
      <c r="BN276" s="76">
        <f t="shared" si="56"/>
        <v>228.62</v>
      </c>
      <c r="BO276" s="76">
        <f t="shared" si="57"/>
        <v>0.44871794871794868</v>
      </c>
      <c r="BP276" s="76">
        <f t="shared" si="58"/>
        <v>0.44871794871794868</v>
      </c>
    </row>
    <row r="277" spans="1:68" ht="27" hidden="1" customHeight="1" x14ac:dyDescent="0.25">
      <c r="A277" s="61" t="s">
        <v>469</v>
      </c>
      <c r="B277" s="61" t="s">
        <v>470</v>
      </c>
      <c r="C277" s="35">
        <v>4301051130</v>
      </c>
      <c r="D277" s="400">
        <v>4607091387537</v>
      </c>
      <c r="E277" s="400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02"/>
      <c r="R277" s="402"/>
      <c r="S277" s="402"/>
      <c r="T277" s="403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hidden="1" customHeight="1" x14ac:dyDescent="0.25">
      <c r="A278" s="61" t="s">
        <v>471</v>
      </c>
      <c r="B278" s="61" t="s">
        <v>472</v>
      </c>
      <c r="C278" s="35">
        <v>4301051132</v>
      </c>
      <c r="D278" s="400">
        <v>4607091387513</v>
      </c>
      <c r="E278" s="400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02"/>
      <c r="R278" s="402"/>
      <c r="S278" s="402"/>
      <c r="T278" s="403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IFERROR(X272/H272,"0")+IFERROR(X273/H273,"0")+IFERROR(X274/H274,"0")+IFERROR(X275/H275,"0")+IFERROR(X276/H276,"0")+IFERROR(X277/H277,"0")+IFERROR(X278/H278,"0")</f>
        <v>820</v>
      </c>
      <c r="Y279" s="42">
        <f>IFERROR(Y272/H272,"0")+IFERROR(Y273/H273,"0")+IFERROR(Y274/H274,"0")+IFERROR(Y275/H275,"0")+IFERROR(Y276/H276,"0")+IFERROR(Y277/H277,"0")+IFERROR(Y278/H278,"0")</f>
        <v>820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16.839600000000001</v>
      </c>
      <c r="AA279" s="65"/>
      <c r="AB279" s="65"/>
      <c r="AC279" s="6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IFERROR(SUM(X272:X278),"0")</f>
        <v>6060</v>
      </c>
      <c r="Y280" s="42">
        <f>IFERROR(SUM(Y272:Y278),"0")</f>
        <v>6060</v>
      </c>
      <c r="Z280" s="41"/>
      <c r="AA280" s="65"/>
      <c r="AB280" s="65"/>
      <c r="AC280" s="65"/>
    </row>
    <row r="281" spans="1:68" ht="14.25" hidden="1" customHeight="1" x14ac:dyDescent="0.25">
      <c r="A281" s="399" t="s">
        <v>250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00">
        <v>4607091380880</v>
      </c>
      <c r="E282" s="400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542" t="s">
        <v>475</v>
      </c>
      <c r="Q282" s="402"/>
      <c r="R282" s="402"/>
      <c r="S282" s="402"/>
      <c r="T282" s="403"/>
      <c r="U282" s="38" t="s">
        <v>48</v>
      </c>
      <c r="V282" s="38" t="s">
        <v>48</v>
      </c>
      <c r="W282" s="39" t="s">
        <v>0</v>
      </c>
      <c r="X282" s="57">
        <v>80</v>
      </c>
      <c r="Y282" s="54">
        <f>IFERROR(IF(X282="",0,CEILING((X282/$H282),1)*$H282),"")</f>
        <v>84</v>
      </c>
      <c r="Z282" s="40">
        <f>IFERROR(IF(Y282=0,"",ROUNDUP(Y282/H282,0)*0.02175),"")</f>
        <v>0.21749999999999997</v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85.371428571428567</v>
      </c>
      <c r="BN282" s="76">
        <f>IFERROR(Y282*I282/H282,"0")</f>
        <v>89.64</v>
      </c>
      <c r="BO282" s="76">
        <f>IFERROR(1/J282*(X282/H282),"0")</f>
        <v>0.17006802721088435</v>
      </c>
      <c r="BP282" s="76">
        <f>IFERROR(1/J282*(Y282/H282),"0")</f>
        <v>0.17857142857142855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00">
        <v>4607091384482</v>
      </c>
      <c r="E283" s="400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02"/>
      <c r="R283" s="402"/>
      <c r="S283" s="402"/>
      <c r="T283" s="403"/>
      <c r="U283" s="38" t="s">
        <v>48</v>
      </c>
      <c r="V283" s="38" t="s">
        <v>48</v>
      </c>
      <c r="W283" s="39" t="s">
        <v>0</v>
      </c>
      <c r="X283" s="57">
        <v>500</v>
      </c>
      <c r="Y283" s="54">
        <f>IFERROR(IF(X283="",0,CEILING((X283/$H283),1)*$H283),"")</f>
        <v>507</v>
      </c>
      <c r="Z283" s="40">
        <f>IFERROR(IF(Y283=0,"",ROUNDUP(Y283/H283,0)*0.02175),"")</f>
        <v>1.4137499999999998</v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536.15384615384619</v>
      </c>
      <c r="BN283" s="76">
        <f>IFERROR(Y283*I283/H283,"0")</f>
        <v>543.66000000000008</v>
      </c>
      <c r="BO283" s="76">
        <f>IFERROR(1/J283*(X283/H283),"0")</f>
        <v>1.1446886446886446</v>
      </c>
      <c r="BP283" s="76">
        <f>IFERROR(1/J283*(Y283/H283),"0")</f>
        <v>1.1607142857142856</v>
      </c>
    </row>
    <row r="284" spans="1:68" ht="16.5" hidden="1" customHeight="1" x14ac:dyDescent="0.25">
      <c r="A284" s="61" t="s">
        <v>478</v>
      </c>
      <c r="B284" s="61" t="s">
        <v>479</v>
      </c>
      <c r="C284" s="35">
        <v>4301060325</v>
      </c>
      <c r="D284" s="400">
        <v>4607091380897</v>
      </c>
      <c r="E284" s="400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02"/>
      <c r="R284" s="402"/>
      <c r="S284" s="402"/>
      <c r="T284" s="403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0" t="s">
        <v>43</v>
      </c>
      <c r="Q285" s="391"/>
      <c r="R285" s="391"/>
      <c r="S285" s="391"/>
      <c r="T285" s="391"/>
      <c r="U285" s="391"/>
      <c r="V285" s="392"/>
      <c r="W285" s="41" t="s">
        <v>42</v>
      </c>
      <c r="X285" s="42">
        <f>IFERROR(X282/H282,"0")+IFERROR(X283/H283,"0")+IFERROR(X284/H284,"0")</f>
        <v>73.626373626373621</v>
      </c>
      <c r="Y285" s="42">
        <f>IFERROR(Y282/H282,"0")+IFERROR(Y283/H283,"0")+IFERROR(Y284/H284,"0")</f>
        <v>75</v>
      </c>
      <c r="Z285" s="42">
        <f>IFERROR(IF(Z282="",0,Z282),"0")+IFERROR(IF(Z283="",0,Z283),"0")+IFERROR(IF(Z284="",0,Z284),"0")</f>
        <v>1.6312499999999999</v>
      </c>
      <c r="AA285" s="65"/>
      <c r="AB285" s="65"/>
      <c r="AC285" s="6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0</v>
      </c>
      <c r="X286" s="42">
        <f>IFERROR(SUM(X282:X284),"0")</f>
        <v>580</v>
      </c>
      <c r="Y286" s="42">
        <f>IFERROR(SUM(Y282:Y284),"0")</f>
        <v>591</v>
      </c>
      <c r="Z286" s="41"/>
      <c r="AA286" s="65"/>
      <c r="AB286" s="65"/>
      <c r="AC286" s="65"/>
    </row>
    <row r="287" spans="1:68" ht="14.25" hidden="1" customHeight="1" x14ac:dyDescent="0.25">
      <c r="A287" s="399" t="s">
        <v>103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64"/>
      <c r="AB287" s="64"/>
      <c r="AC287" s="64"/>
    </row>
    <row r="288" spans="1:68" ht="16.5" hidden="1" customHeight="1" x14ac:dyDescent="0.25">
      <c r="A288" s="61" t="s">
        <v>480</v>
      </c>
      <c r="B288" s="61" t="s">
        <v>481</v>
      </c>
      <c r="C288" s="35">
        <v>4301030232</v>
      </c>
      <c r="D288" s="400">
        <v>4607091388374</v>
      </c>
      <c r="E288" s="400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539" t="s">
        <v>482</v>
      </c>
      <c r="Q288" s="402"/>
      <c r="R288" s="402"/>
      <c r="S288" s="402"/>
      <c r="T288" s="40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hidden="1" customHeight="1" x14ac:dyDescent="0.25">
      <c r="A289" s="61" t="s">
        <v>483</v>
      </c>
      <c r="B289" s="61" t="s">
        <v>484</v>
      </c>
      <c r="C289" s="35">
        <v>4301030235</v>
      </c>
      <c r="D289" s="400">
        <v>4607091388381</v>
      </c>
      <c r="E289" s="400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540" t="s">
        <v>485</v>
      </c>
      <c r="Q289" s="402"/>
      <c r="R289" s="402"/>
      <c r="S289" s="402"/>
      <c r="T289" s="40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486</v>
      </c>
      <c r="B290" s="61" t="s">
        <v>487</v>
      </c>
      <c r="C290" s="35">
        <v>4301030233</v>
      </c>
      <c r="D290" s="400">
        <v>4607091388404</v>
      </c>
      <c r="E290" s="400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02"/>
      <c r="R290" s="402"/>
      <c r="S290" s="402"/>
      <c r="T290" s="40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idden="1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0" t="s">
        <v>43</v>
      </c>
      <c r="Q291" s="391"/>
      <c r="R291" s="391"/>
      <c r="S291" s="391"/>
      <c r="T291" s="391"/>
      <c r="U291" s="391"/>
      <c r="V291" s="392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0" t="s">
        <v>43</v>
      </c>
      <c r="Q292" s="391"/>
      <c r="R292" s="391"/>
      <c r="S292" s="391"/>
      <c r="T292" s="391"/>
      <c r="U292" s="391"/>
      <c r="V292" s="392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hidden="1" customHeight="1" x14ac:dyDescent="0.25">
      <c r="A293" s="399" t="s">
        <v>488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64"/>
      <c r="AB293" s="64"/>
      <c r="AC293" s="64"/>
    </row>
    <row r="294" spans="1:68" ht="16.5" hidden="1" customHeight="1" x14ac:dyDescent="0.25">
      <c r="A294" s="61" t="s">
        <v>489</v>
      </c>
      <c r="B294" s="61" t="s">
        <v>490</v>
      </c>
      <c r="C294" s="35">
        <v>4301180007</v>
      </c>
      <c r="D294" s="400">
        <v>4680115881808</v>
      </c>
      <c r="E294" s="400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02"/>
      <c r="R294" s="402"/>
      <c r="S294" s="402"/>
      <c r="T294" s="40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hidden="1" customHeight="1" x14ac:dyDescent="0.25">
      <c r="A295" s="61" t="s">
        <v>493</v>
      </c>
      <c r="B295" s="61" t="s">
        <v>494</v>
      </c>
      <c r="C295" s="35">
        <v>4301180006</v>
      </c>
      <c r="D295" s="400">
        <v>4680115881822</v>
      </c>
      <c r="E295" s="400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02"/>
      <c r="R295" s="402"/>
      <c r="S295" s="402"/>
      <c r="T295" s="40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hidden="1" customHeight="1" x14ac:dyDescent="0.25">
      <c r="A296" s="61" t="s">
        <v>495</v>
      </c>
      <c r="B296" s="61" t="s">
        <v>496</v>
      </c>
      <c r="C296" s="35">
        <v>4301180001</v>
      </c>
      <c r="D296" s="400">
        <v>4680115880016</v>
      </c>
      <c r="E296" s="400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02"/>
      <c r="R296" s="402"/>
      <c r="S296" s="402"/>
      <c r="T296" s="40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0" t="s">
        <v>43</v>
      </c>
      <c r="Q297" s="391"/>
      <c r="R297" s="391"/>
      <c r="S297" s="391"/>
      <c r="T297" s="391"/>
      <c r="U297" s="391"/>
      <c r="V297" s="392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hidden="1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0" t="s">
        <v>43</v>
      </c>
      <c r="Q298" s="391"/>
      <c r="R298" s="391"/>
      <c r="S298" s="391"/>
      <c r="T298" s="391"/>
      <c r="U298" s="391"/>
      <c r="V298" s="392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29" t="s">
        <v>497</v>
      </c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429"/>
      <c r="S299" s="429"/>
      <c r="T299" s="429"/>
      <c r="U299" s="429"/>
      <c r="V299" s="429"/>
      <c r="W299" s="429"/>
      <c r="X299" s="429"/>
      <c r="Y299" s="429"/>
      <c r="Z299" s="429"/>
      <c r="AA299" s="63"/>
      <c r="AB299" s="63"/>
      <c r="AC299" s="63"/>
    </row>
    <row r="300" spans="1:68" ht="14.25" hidden="1" customHeight="1" x14ac:dyDescent="0.25">
      <c r="A300" s="399" t="s">
        <v>79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64"/>
      <c r="AB300" s="64"/>
      <c r="AC300" s="64"/>
    </row>
    <row r="301" spans="1:68" ht="27" hidden="1" customHeight="1" x14ac:dyDescent="0.25">
      <c r="A301" s="61" t="s">
        <v>498</v>
      </c>
      <c r="B301" s="61" t="s">
        <v>499</v>
      </c>
      <c r="C301" s="35">
        <v>4301031154</v>
      </c>
      <c r="D301" s="400">
        <v>4607091387292</v>
      </c>
      <c r="E301" s="40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02"/>
      <c r="R301" s="402"/>
      <c r="S301" s="402"/>
      <c r="T301" s="40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0" t="s">
        <v>43</v>
      </c>
      <c r="Q302" s="391"/>
      <c r="R302" s="391"/>
      <c r="S302" s="391"/>
      <c r="T302" s="391"/>
      <c r="U302" s="391"/>
      <c r="V302" s="392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0" t="s">
        <v>43</v>
      </c>
      <c r="Q303" s="391"/>
      <c r="R303" s="391"/>
      <c r="S303" s="391"/>
      <c r="T303" s="391"/>
      <c r="U303" s="391"/>
      <c r="V303" s="392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hidden="1" customHeight="1" x14ac:dyDescent="0.25">
      <c r="A304" s="429" t="s">
        <v>500</v>
      </c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29"/>
      <c r="P304" s="429"/>
      <c r="Q304" s="429"/>
      <c r="R304" s="429"/>
      <c r="S304" s="429"/>
      <c r="T304" s="429"/>
      <c r="U304" s="429"/>
      <c r="V304" s="429"/>
      <c r="W304" s="429"/>
      <c r="X304" s="429"/>
      <c r="Y304" s="429"/>
      <c r="Z304" s="429"/>
      <c r="AA304" s="63"/>
      <c r="AB304" s="63"/>
      <c r="AC304" s="63"/>
    </row>
    <row r="305" spans="1:68" ht="14.25" hidden="1" customHeight="1" x14ac:dyDescent="0.25">
      <c r="A305" s="399" t="s">
        <v>79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99"/>
      <c r="AA305" s="64"/>
      <c r="AB305" s="64"/>
      <c r="AC305" s="64"/>
    </row>
    <row r="306" spans="1:68" ht="27" hidden="1" customHeight="1" x14ac:dyDescent="0.25">
      <c r="A306" s="61" t="s">
        <v>501</v>
      </c>
      <c r="B306" s="61" t="s">
        <v>502</v>
      </c>
      <c r="C306" s="35">
        <v>4301031066</v>
      </c>
      <c r="D306" s="400">
        <v>4607091383836</v>
      </c>
      <c r="E306" s="400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02"/>
      <c r="R306" s="402"/>
      <c r="S306" s="402"/>
      <c r="T306" s="40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0" t="s">
        <v>43</v>
      </c>
      <c r="Q307" s="391"/>
      <c r="R307" s="391"/>
      <c r="S307" s="391"/>
      <c r="T307" s="391"/>
      <c r="U307" s="391"/>
      <c r="V307" s="392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hidden="1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0" t="s">
        <v>43</v>
      </c>
      <c r="Q308" s="391"/>
      <c r="R308" s="391"/>
      <c r="S308" s="391"/>
      <c r="T308" s="391"/>
      <c r="U308" s="391"/>
      <c r="V308" s="392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hidden="1" customHeight="1" x14ac:dyDescent="0.25">
      <c r="A309" s="399" t="s">
        <v>84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00">
        <v>4607091387919</v>
      </c>
      <c r="E310" s="400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02"/>
      <c r="R310" s="402"/>
      <c r="S310" s="402"/>
      <c r="T310" s="403"/>
      <c r="U310" s="38" t="s">
        <v>48</v>
      </c>
      <c r="V310" s="38" t="s">
        <v>48</v>
      </c>
      <c r="W310" s="39" t="s">
        <v>0</v>
      </c>
      <c r="X310" s="57">
        <v>300</v>
      </c>
      <c r="Y310" s="54">
        <f>IFERROR(IF(X310="",0,CEILING((X310/$H310),1)*$H310),"")</f>
        <v>307.8</v>
      </c>
      <c r="Z310" s="40">
        <f>IFERROR(IF(Y310=0,"",ROUNDUP(Y310/H310,0)*0.02175),"")</f>
        <v>0.8264999999999999</v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320.88888888888886</v>
      </c>
      <c r="BN310" s="76">
        <f>IFERROR(Y310*I310/H310,"0")</f>
        <v>329.23200000000003</v>
      </c>
      <c r="BO310" s="76">
        <f>IFERROR(1/J310*(X310/H310),"0")</f>
        <v>0.66137566137566139</v>
      </c>
      <c r="BP310" s="76">
        <f>IFERROR(1/J310*(Y310/H310),"0")</f>
        <v>0.67857142857142849</v>
      </c>
    </row>
    <row r="311" spans="1:68" ht="27" hidden="1" customHeight="1" x14ac:dyDescent="0.25">
      <c r="A311" s="61" t="s">
        <v>505</v>
      </c>
      <c r="B311" s="61" t="s">
        <v>506</v>
      </c>
      <c r="C311" s="35">
        <v>4301051461</v>
      </c>
      <c r="D311" s="400">
        <v>4680115883604</v>
      </c>
      <c r="E311" s="400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5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02"/>
      <c r="R311" s="402"/>
      <c r="S311" s="402"/>
      <c r="T311" s="403"/>
      <c r="U311" s="38" t="s">
        <v>48</v>
      </c>
      <c r="V311" s="38" t="s">
        <v>48</v>
      </c>
      <c r="W311" s="39" t="s">
        <v>0</v>
      </c>
      <c r="X311" s="57">
        <v>0</v>
      </c>
      <c r="Y311" s="54">
        <f>IFERROR(IF(X311="",0,CEILING((X311/$H311),1)*$H311),"")</f>
        <v>0</v>
      </c>
      <c r="Z311" s="40" t="str">
        <f>IFERROR(IF(Y311=0,"",ROUNDUP(Y311/H311,0)*0.00753),"")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0</v>
      </c>
      <c r="BN311" s="76">
        <f>IFERROR(Y311*I311/H311,"0")</f>
        <v>0</v>
      </c>
      <c r="BO311" s="76">
        <f>IFERROR(1/J311*(X311/H311),"0")</f>
        <v>0</v>
      </c>
      <c r="BP311" s="76">
        <f>IFERROR(1/J311*(Y311/H311),"0")</f>
        <v>0</v>
      </c>
    </row>
    <row r="312" spans="1:68" ht="27" hidden="1" customHeight="1" x14ac:dyDescent="0.25">
      <c r="A312" s="61" t="s">
        <v>507</v>
      </c>
      <c r="B312" s="61" t="s">
        <v>508</v>
      </c>
      <c r="C312" s="35">
        <v>4301051485</v>
      </c>
      <c r="D312" s="400">
        <v>4680115883567</v>
      </c>
      <c r="E312" s="400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5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02"/>
      <c r="R312" s="402"/>
      <c r="S312" s="402"/>
      <c r="T312" s="403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x14ac:dyDescent="0.2">
      <c r="A313" s="393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0" t="s">
        <v>43</v>
      </c>
      <c r="Q313" s="391"/>
      <c r="R313" s="391"/>
      <c r="S313" s="391"/>
      <c r="T313" s="391"/>
      <c r="U313" s="391"/>
      <c r="V313" s="392"/>
      <c r="W313" s="41" t="s">
        <v>42</v>
      </c>
      <c r="X313" s="42">
        <f>IFERROR(X310/H310,"0")+IFERROR(X311/H311,"0")+IFERROR(X312/H312,"0")</f>
        <v>37.037037037037038</v>
      </c>
      <c r="Y313" s="42">
        <f>IFERROR(Y310/H310,"0")+IFERROR(Y311/H311,"0")+IFERROR(Y312/H312,"0")</f>
        <v>38</v>
      </c>
      <c r="Z313" s="42">
        <f>IFERROR(IF(Z310="",0,Z310),"0")+IFERROR(IF(Z311="",0,Z311),"0")+IFERROR(IF(Z312="",0,Z312),"0")</f>
        <v>0.8264999999999999</v>
      </c>
      <c r="AA313" s="65"/>
      <c r="AB313" s="65"/>
      <c r="AC313" s="6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0" t="s">
        <v>43</v>
      </c>
      <c r="Q314" s="391"/>
      <c r="R314" s="391"/>
      <c r="S314" s="391"/>
      <c r="T314" s="391"/>
      <c r="U314" s="391"/>
      <c r="V314" s="392"/>
      <c r="W314" s="41" t="s">
        <v>0</v>
      </c>
      <c r="X314" s="42">
        <f>IFERROR(SUM(X310:X312),"0")</f>
        <v>300</v>
      </c>
      <c r="Y314" s="42">
        <f>IFERROR(SUM(Y310:Y312),"0")</f>
        <v>307.8</v>
      </c>
      <c r="Z314" s="41"/>
      <c r="AA314" s="65"/>
      <c r="AB314" s="65"/>
      <c r="AC314" s="65"/>
    </row>
    <row r="315" spans="1:68" ht="14.25" hidden="1" customHeight="1" x14ac:dyDescent="0.25">
      <c r="A315" s="399" t="s">
        <v>103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99"/>
      <c r="AA315" s="64"/>
      <c r="AB315" s="64"/>
      <c r="AC315" s="64"/>
    </row>
    <row r="316" spans="1:68" ht="27" hidden="1" customHeight="1" x14ac:dyDescent="0.25">
      <c r="A316" s="61" t="s">
        <v>509</v>
      </c>
      <c r="B316" s="61" t="s">
        <v>510</v>
      </c>
      <c r="C316" s="35">
        <v>4301032015</v>
      </c>
      <c r="D316" s="400">
        <v>4607091383102</v>
      </c>
      <c r="E316" s="400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02"/>
      <c r="R316" s="402"/>
      <c r="S316" s="402"/>
      <c r="T316" s="403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hidden="1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0" t="s">
        <v>43</v>
      </c>
      <c r="Q317" s="391"/>
      <c r="R317" s="391"/>
      <c r="S317" s="391"/>
      <c r="T317" s="391"/>
      <c r="U317" s="391"/>
      <c r="V317" s="392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0" t="s">
        <v>43</v>
      </c>
      <c r="Q318" s="391"/>
      <c r="R318" s="391"/>
      <c r="S318" s="391"/>
      <c r="T318" s="391"/>
      <c r="U318" s="391"/>
      <c r="V318" s="392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hidden="1" customHeight="1" x14ac:dyDescent="0.2">
      <c r="A319" s="428" t="s">
        <v>511</v>
      </c>
      <c r="B319" s="428"/>
      <c r="C319" s="428"/>
      <c r="D319" s="428"/>
      <c r="E319" s="428"/>
      <c r="F319" s="428"/>
      <c r="G319" s="428"/>
      <c r="H319" s="428"/>
      <c r="I319" s="428"/>
      <c r="J319" s="428"/>
      <c r="K319" s="428"/>
      <c r="L319" s="428"/>
      <c r="M319" s="428"/>
      <c r="N319" s="428"/>
      <c r="O319" s="428"/>
      <c r="P319" s="428"/>
      <c r="Q319" s="428"/>
      <c r="R319" s="428"/>
      <c r="S319" s="428"/>
      <c r="T319" s="428"/>
      <c r="U319" s="428"/>
      <c r="V319" s="428"/>
      <c r="W319" s="428"/>
      <c r="X319" s="428"/>
      <c r="Y319" s="428"/>
      <c r="Z319" s="428"/>
      <c r="AA319" s="53"/>
      <c r="AB319" s="53"/>
      <c r="AC319" s="53"/>
    </row>
    <row r="320" spans="1:68" ht="16.5" hidden="1" customHeight="1" x14ac:dyDescent="0.25">
      <c r="A320" s="429" t="s">
        <v>512</v>
      </c>
      <c r="B320" s="429"/>
      <c r="C320" s="429"/>
      <c r="D320" s="429"/>
      <c r="E320" s="429"/>
      <c r="F320" s="429"/>
      <c r="G320" s="429"/>
      <c r="H320" s="429"/>
      <c r="I320" s="429"/>
      <c r="J320" s="429"/>
      <c r="K320" s="429"/>
      <c r="L320" s="429"/>
      <c r="M320" s="429"/>
      <c r="N320" s="429"/>
      <c r="O320" s="429"/>
      <c r="P320" s="429"/>
      <c r="Q320" s="429"/>
      <c r="R320" s="429"/>
      <c r="S320" s="429"/>
      <c r="T320" s="429"/>
      <c r="U320" s="429"/>
      <c r="V320" s="429"/>
      <c r="W320" s="429"/>
      <c r="X320" s="429"/>
      <c r="Y320" s="429"/>
      <c r="Z320" s="429"/>
      <c r="AA320" s="63"/>
      <c r="AB320" s="63"/>
      <c r="AC320" s="63"/>
    </row>
    <row r="321" spans="1:68" ht="14.25" hidden="1" customHeight="1" x14ac:dyDescent="0.25">
      <c r="A321" s="399" t="s">
        <v>125</v>
      </c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399"/>
      <c r="P321" s="399"/>
      <c r="Q321" s="399"/>
      <c r="R321" s="399"/>
      <c r="S321" s="399"/>
      <c r="T321" s="399"/>
      <c r="U321" s="399"/>
      <c r="V321" s="399"/>
      <c r="W321" s="399"/>
      <c r="X321" s="399"/>
      <c r="Y321" s="399"/>
      <c r="Z321" s="399"/>
      <c r="AA321" s="64"/>
      <c r="AB321" s="64"/>
      <c r="AC321" s="64"/>
    </row>
    <row r="322" spans="1:68" ht="27" hidden="1" customHeight="1" x14ac:dyDescent="0.25">
      <c r="A322" s="61" t="s">
        <v>513</v>
      </c>
      <c r="B322" s="61" t="s">
        <v>514</v>
      </c>
      <c r="C322" s="35">
        <v>4301011875</v>
      </c>
      <c r="D322" s="400">
        <v>4680115884885</v>
      </c>
      <c r="E322" s="400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02"/>
      <c r="R322" s="402"/>
      <c r="S322" s="402"/>
      <c r="T322" s="403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hidden="1" customHeight="1" x14ac:dyDescent="0.25">
      <c r="A323" s="61" t="s">
        <v>515</v>
      </c>
      <c r="B323" s="61" t="s">
        <v>516</v>
      </c>
      <c r="C323" s="35">
        <v>4301011874</v>
      </c>
      <c r="D323" s="400">
        <v>4680115884892</v>
      </c>
      <c r="E323" s="400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52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02"/>
      <c r="R323" s="402"/>
      <c r="S323" s="402"/>
      <c r="T323" s="403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hidden="1" customHeight="1" x14ac:dyDescent="0.25">
      <c r="A324" s="61" t="s">
        <v>517</v>
      </c>
      <c r="B324" s="61" t="s">
        <v>518</v>
      </c>
      <c r="C324" s="35">
        <v>4301011867</v>
      </c>
      <c r="D324" s="400">
        <v>4680115884830</v>
      </c>
      <c r="E324" s="40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5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02"/>
      <c r="R324" s="402"/>
      <c r="S324" s="402"/>
      <c r="T324" s="403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9"/>
        <v>0</v>
      </c>
      <c r="Z324" s="40" t="str">
        <f>IFERROR(IF(Y324=0,"",ROUNDUP(Y324/H324,0)*0.02175),"")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0</v>
      </c>
      <c r="BN324" s="76">
        <f t="shared" si="61"/>
        <v>0</v>
      </c>
      <c r="BO324" s="76">
        <f t="shared" si="62"/>
        <v>0</v>
      </c>
      <c r="BP324" s="76">
        <f t="shared" si="63"/>
        <v>0</v>
      </c>
    </row>
    <row r="325" spans="1:68" ht="27" hidden="1" customHeight="1" x14ac:dyDescent="0.25">
      <c r="A325" s="61" t="s">
        <v>517</v>
      </c>
      <c r="B325" s="61" t="s">
        <v>519</v>
      </c>
      <c r="C325" s="35">
        <v>4301011943</v>
      </c>
      <c r="D325" s="400">
        <v>4680115884830</v>
      </c>
      <c r="E325" s="40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5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02"/>
      <c r="R325" s="402"/>
      <c r="S325" s="402"/>
      <c r="T325" s="403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hidden="1" customHeight="1" x14ac:dyDescent="0.25">
      <c r="A326" s="61" t="s">
        <v>520</v>
      </c>
      <c r="B326" s="61" t="s">
        <v>521</v>
      </c>
      <c r="C326" s="35">
        <v>4301011869</v>
      </c>
      <c r="D326" s="400">
        <v>4680115884847</v>
      </c>
      <c r="E326" s="40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02"/>
      <c r="R326" s="402"/>
      <c r="S326" s="402"/>
      <c r="T326" s="403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hidden="1" customHeight="1" x14ac:dyDescent="0.25">
      <c r="A327" s="61" t="s">
        <v>520</v>
      </c>
      <c r="B327" s="61" t="s">
        <v>522</v>
      </c>
      <c r="C327" s="35">
        <v>4301011946</v>
      </c>
      <c r="D327" s="400">
        <v>4680115884847</v>
      </c>
      <c r="E327" s="400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02"/>
      <c r="R327" s="402"/>
      <c r="S327" s="402"/>
      <c r="T327" s="403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hidden="1" customHeight="1" x14ac:dyDescent="0.25">
      <c r="A328" s="61" t="s">
        <v>523</v>
      </c>
      <c r="B328" s="61" t="s">
        <v>524</v>
      </c>
      <c r="C328" s="35">
        <v>4301011870</v>
      </c>
      <c r="D328" s="400">
        <v>4680115884854</v>
      </c>
      <c r="E328" s="400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02"/>
      <c r="R328" s="402"/>
      <c r="S328" s="402"/>
      <c r="T328" s="403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9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0</v>
      </c>
      <c r="BN328" s="76">
        <f t="shared" si="61"/>
        <v>0</v>
      </c>
      <c r="BO328" s="76">
        <f t="shared" si="62"/>
        <v>0</v>
      </c>
      <c r="BP328" s="76">
        <f t="shared" si="63"/>
        <v>0</v>
      </c>
    </row>
    <row r="329" spans="1:68" ht="27" hidden="1" customHeight="1" x14ac:dyDescent="0.25">
      <c r="A329" s="61" t="s">
        <v>523</v>
      </c>
      <c r="B329" s="61" t="s">
        <v>525</v>
      </c>
      <c r="C329" s="35">
        <v>4301011947</v>
      </c>
      <c r="D329" s="400">
        <v>4680115884854</v>
      </c>
      <c r="E329" s="40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02"/>
      <c r="R329" s="402"/>
      <c r="S329" s="402"/>
      <c r="T329" s="40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hidden="1" customHeight="1" x14ac:dyDescent="0.25">
      <c r="A330" s="61" t="s">
        <v>526</v>
      </c>
      <c r="B330" s="61" t="s">
        <v>527</v>
      </c>
      <c r="C330" s="35">
        <v>4301011871</v>
      </c>
      <c r="D330" s="400">
        <v>4680115884908</v>
      </c>
      <c r="E330" s="400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5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02"/>
      <c r="R330" s="402"/>
      <c r="S330" s="402"/>
      <c r="T330" s="40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customHeight="1" x14ac:dyDescent="0.25">
      <c r="A331" s="61" t="s">
        <v>528</v>
      </c>
      <c r="B331" s="61" t="s">
        <v>529</v>
      </c>
      <c r="C331" s="35">
        <v>4301011868</v>
      </c>
      <c r="D331" s="400">
        <v>4680115884861</v>
      </c>
      <c r="E331" s="400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02"/>
      <c r="R331" s="402"/>
      <c r="S331" s="402"/>
      <c r="T331" s="403"/>
      <c r="U331" s="38" t="s">
        <v>48</v>
      </c>
      <c r="V331" s="38" t="s">
        <v>48</v>
      </c>
      <c r="W331" s="39" t="s">
        <v>0</v>
      </c>
      <c r="X331" s="57">
        <v>50</v>
      </c>
      <c r="Y331" s="54">
        <f t="shared" si="59"/>
        <v>50</v>
      </c>
      <c r="Z331" s="40">
        <f>IFERROR(IF(Y331=0,"",ROUNDUP(Y331/H331,0)*0.00937),"")</f>
        <v>9.3700000000000006E-2</v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52.1</v>
      </c>
      <c r="BN331" s="76">
        <f t="shared" si="61"/>
        <v>52.1</v>
      </c>
      <c r="BO331" s="76">
        <f t="shared" si="62"/>
        <v>8.3333333333333329E-2</v>
      </c>
      <c r="BP331" s="76">
        <f t="shared" si="63"/>
        <v>8.3333333333333329E-2</v>
      </c>
    </row>
    <row r="332" spans="1:68" ht="27" hidden="1" customHeight="1" x14ac:dyDescent="0.25">
      <c r="A332" s="61" t="s">
        <v>530</v>
      </c>
      <c r="B332" s="61" t="s">
        <v>531</v>
      </c>
      <c r="C332" s="35">
        <v>4301011952</v>
      </c>
      <c r="D332" s="400">
        <v>4680115884922</v>
      </c>
      <c r="E332" s="400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5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02"/>
      <c r="R332" s="402"/>
      <c r="S332" s="402"/>
      <c r="T332" s="40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hidden="1" customHeight="1" x14ac:dyDescent="0.25">
      <c r="A333" s="61" t="s">
        <v>532</v>
      </c>
      <c r="B333" s="61" t="s">
        <v>533</v>
      </c>
      <c r="C333" s="35">
        <v>4301011433</v>
      </c>
      <c r="D333" s="400">
        <v>4680115882638</v>
      </c>
      <c r="E333" s="400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02"/>
      <c r="R333" s="402"/>
      <c r="S333" s="402"/>
      <c r="T333" s="40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0" t="s">
        <v>43</v>
      </c>
      <c r="Q334" s="391"/>
      <c r="R334" s="391"/>
      <c r="S334" s="391"/>
      <c r="T334" s="391"/>
      <c r="U334" s="391"/>
      <c r="V334" s="392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10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10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9.3700000000000006E-2</v>
      </c>
      <c r="AA334" s="65"/>
      <c r="AB334" s="65"/>
      <c r="AC334" s="6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0" t="s">
        <v>43</v>
      </c>
      <c r="Q335" s="391"/>
      <c r="R335" s="391"/>
      <c r="S335" s="391"/>
      <c r="T335" s="391"/>
      <c r="U335" s="391"/>
      <c r="V335" s="392"/>
      <c r="W335" s="41" t="s">
        <v>0</v>
      </c>
      <c r="X335" s="42">
        <f>IFERROR(SUM(X322:X333),"0")</f>
        <v>50</v>
      </c>
      <c r="Y335" s="42">
        <f>IFERROR(SUM(Y322:Y333),"0")</f>
        <v>50</v>
      </c>
      <c r="Z335" s="41"/>
      <c r="AA335" s="65"/>
      <c r="AB335" s="65"/>
      <c r="AC335" s="65"/>
    </row>
    <row r="336" spans="1:68" ht="14.25" hidden="1" customHeight="1" x14ac:dyDescent="0.25">
      <c r="A336" s="399" t="s">
        <v>117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64"/>
      <c r="AB336" s="64"/>
      <c r="AC336" s="64"/>
    </row>
    <row r="337" spans="1:68" ht="27" hidden="1" customHeight="1" x14ac:dyDescent="0.25">
      <c r="A337" s="61" t="s">
        <v>534</v>
      </c>
      <c r="B337" s="61" t="s">
        <v>535</v>
      </c>
      <c r="C337" s="35">
        <v>4301020178</v>
      </c>
      <c r="D337" s="400">
        <v>4607091383980</v>
      </c>
      <c r="E337" s="40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02"/>
      <c r="R337" s="402"/>
      <c r="S337" s="402"/>
      <c r="T337" s="40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536</v>
      </c>
      <c r="B338" s="61" t="s">
        <v>537</v>
      </c>
      <c r="C338" s="35">
        <v>4301020179</v>
      </c>
      <c r="D338" s="400">
        <v>4607091384178</v>
      </c>
      <c r="E338" s="400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5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02"/>
      <c r="R338" s="402"/>
      <c r="S338" s="402"/>
      <c r="T338" s="403"/>
      <c r="U338" s="38" t="s">
        <v>48</v>
      </c>
      <c r="V338" s="38" t="s">
        <v>48</v>
      </c>
      <c r="W338" s="39" t="s">
        <v>0</v>
      </c>
      <c r="X338" s="57">
        <v>60</v>
      </c>
      <c r="Y338" s="54">
        <f>IFERROR(IF(X338="",0,CEILING((X338/$H338),1)*$H338),"")</f>
        <v>60</v>
      </c>
      <c r="Z338" s="40">
        <f>IFERROR(IF(Y338=0,"",ROUNDUP(Y338/H338,0)*0.00937),"")</f>
        <v>0.14055000000000001</v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63.6</v>
      </c>
      <c r="BN338" s="76">
        <f>IFERROR(Y338*I338/H338,"0")</f>
        <v>63.6</v>
      </c>
      <c r="BO338" s="76">
        <f>IFERROR(1/J338*(X338/H338),"0")</f>
        <v>0.125</v>
      </c>
      <c r="BP338" s="76">
        <f>IFERROR(1/J338*(Y338/H338),"0")</f>
        <v>0.125</v>
      </c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42</v>
      </c>
      <c r="X339" s="42">
        <f>IFERROR(X337/H337,"0")+IFERROR(X338/H338,"0")</f>
        <v>15</v>
      </c>
      <c r="Y339" s="42">
        <f>IFERROR(Y337/H337,"0")+IFERROR(Y338/H338,"0")</f>
        <v>15</v>
      </c>
      <c r="Z339" s="42">
        <f>IFERROR(IF(Z337="",0,Z337),"0")+IFERROR(IF(Z338="",0,Z338),"0")</f>
        <v>0.14055000000000001</v>
      </c>
      <c r="AA339" s="65"/>
      <c r="AB339" s="65"/>
      <c r="AC339" s="6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0" t="s">
        <v>43</v>
      </c>
      <c r="Q340" s="391"/>
      <c r="R340" s="391"/>
      <c r="S340" s="391"/>
      <c r="T340" s="391"/>
      <c r="U340" s="391"/>
      <c r="V340" s="392"/>
      <c r="W340" s="41" t="s">
        <v>0</v>
      </c>
      <c r="X340" s="42">
        <f>IFERROR(SUM(X337:X338),"0")</f>
        <v>60</v>
      </c>
      <c r="Y340" s="42">
        <f>IFERROR(SUM(Y337:Y338),"0")</f>
        <v>60</v>
      </c>
      <c r="Z340" s="41"/>
      <c r="AA340" s="65"/>
      <c r="AB340" s="65"/>
      <c r="AC340" s="65"/>
    </row>
    <row r="341" spans="1:68" ht="14.25" hidden="1" customHeight="1" x14ac:dyDescent="0.25">
      <c r="A341" s="399" t="s">
        <v>84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64"/>
      <c r="AB341" s="64"/>
      <c r="AC341" s="64"/>
    </row>
    <row r="342" spans="1:68" ht="27" hidden="1" customHeight="1" x14ac:dyDescent="0.25">
      <c r="A342" s="61" t="s">
        <v>538</v>
      </c>
      <c r="B342" s="61" t="s">
        <v>539</v>
      </c>
      <c r="C342" s="35">
        <v>4301051560</v>
      </c>
      <c r="D342" s="400">
        <v>4607091383928</v>
      </c>
      <c r="E342" s="400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5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02"/>
      <c r="R342" s="402"/>
      <c r="S342" s="402"/>
      <c r="T342" s="403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IFERROR(IF(Y342=0,"",ROUNDUP(Y342/H342,0)*0.02175),"")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538</v>
      </c>
      <c r="B343" s="61" t="s">
        <v>540</v>
      </c>
      <c r="C343" s="35">
        <v>4301051639</v>
      </c>
      <c r="D343" s="400">
        <v>4607091383928</v>
      </c>
      <c r="E343" s="400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5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02"/>
      <c r="R343" s="402"/>
      <c r="S343" s="402"/>
      <c r="T343" s="40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00">
        <v>4607091384260</v>
      </c>
      <c r="E344" s="400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5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02"/>
      <c r="R344" s="402"/>
      <c r="S344" s="402"/>
      <c r="T344" s="403"/>
      <c r="U344" s="38" t="s">
        <v>48</v>
      </c>
      <c r="V344" s="38" t="s">
        <v>48</v>
      </c>
      <c r="W344" s="39" t="s">
        <v>0</v>
      </c>
      <c r="X344" s="57">
        <v>80</v>
      </c>
      <c r="Y344" s="54">
        <f>IFERROR(IF(X344="",0,CEILING((X344/$H344),1)*$H344),"")</f>
        <v>85.8</v>
      </c>
      <c r="Z344" s="40">
        <f>IFERROR(IF(Y344=0,"",ROUNDUP(Y344/H344,0)*0.02175),"")</f>
        <v>0.23924999999999999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85.784615384615407</v>
      </c>
      <c r="BN344" s="76">
        <f>IFERROR(Y344*I344/H344,"0")</f>
        <v>92.004000000000005</v>
      </c>
      <c r="BO344" s="76">
        <f>IFERROR(1/J344*(X344/H344),"0")</f>
        <v>0.18315018315018317</v>
      </c>
      <c r="BP344" s="76">
        <f>IFERROR(1/J344*(Y344/H344),"0")</f>
        <v>0.19642857142857142</v>
      </c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42</v>
      </c>
      <c r="X345" s="42">
        <f>IFERROR(X342/H342,"0")+IFERROR(X343/H343,"0")+IFERROR(X344/H344,"0")</f>
        <v>10.256410256410257</v>
      </c>
      <c r="Y345" s="42">
        <f>IFERROR(Y342/H342,"0")+IFERROR(Y343/H343,"0")+IFERROR(Y344/H344,"0")</f>
        <v>11</v>
      </c>
      <c r="Z345" s="42">
        <f>IFERROR(IF(Z342="",0,Z342),"0")+IFERROR(IF(Z343="",0,Z343),"0")+IFERROR(IF(Z344="",0,Z344),"0")</f>
        <v>0.23924999999999999</v>
      </c>
      <c r="AA345" s="65"/>
      <c r="AB345" s="65"/>
      <c r="AC345" s="6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0" t="s">
        <v>43</v>
      </c>
      <c r="Q346" s="391"/>
      <c r="R346" s="391"/>
      <c r="S346" s="391"/>
      <c r="T346" s="391"/>
      <c r="U346" s="391"/>
      <c r="V346" s="392"/>
      <c r="W346" s="41" t="s">
        <v>0</v>
      </c>
      <c r="X346" s="42">
        <f>IFERROR(SUM(X342:X344),"0")</f>
        <v>80</v>
      </c>
      <c r="Y346" s="42">
        <f>IFERROR(SUM(Y342:Y344),"0")</f>
        <v>85.8</v>
      </c>
      <c r="Z346" s="41"/>
      <c r="AA346" s="65"/>
      <c r="AB346" s="65"/>
      <c r="AC346" s="65"/>
    </row>
    <row r="347" spans="1:68" ht="14.25" hidden="1" customHeight="1" x14ac:dyDescent="0.25">
      <c r="A347" s="399" t="s">
        <v>250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64"/>
      <c r="AB347" s="64"/>
      <c r="AC347" s="64"/>
    </row>
    <row r="348" spans="1:68" ht="16.5" hidden="1" customHeight="1" x14ac:dyDescent="0.25">
      <c r="A348" s="61" t="s">
        <v>543</v>
      </c>
      <c r="B348" s="61" t="s">
        <v>544</v>
      </c>
      <c r="C348" s="35">
        <v>4301060314</v>
      </c>
      <c r="D348" s="400">
        <v>4607091384673</v>
      </c>
      <c r="E348" s="400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02"/>
      <c r="R348" s="402"/>
      <c r="S348" s="402"/>
      <c r="T348" s="403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IFERROR(IF(Y348=0,"",ROUNDUP(Y348/H348,0)*0.02175),"")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16.5" hidden="1" customHeight="1" x14ac:dyDescent="0.25">
      <c r="A349" s="61" t="s">
        <v>543</v>
      </c>
      <c r="B349" s="61" t="s">
        <v>545</v>
      </c>
      <c r="C349" s="35">
        <v>4301060345</v>
      </c>
      <c r="D349" s="400">
        <v>4607091384673</v>
      </c>
      <c r="E349" s="40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02"/>
      <c r="R349" s="402"/>
      <c r="S349" s="402"/>
      <c r="T349" s="40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idden="1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0" t="s">
        <v>43</v>
      </c>
      <c r="Q350" s="391"/>
      <c r="R350" s="391"/>
      <c r="S350" s="391"/>
      <c r="T350" s="391"/>
      <c r="U350" s="391"/>
      <c r="V350" s="392"/>
      <c r="W350" s="41" t="s">
        <v>42</v>
      </c>
      <c r="X350" s="42">
        <f>IFERROR(X348/H348,"0")+IFERROR(X349/H349,"0")</f>
        <v>0</v>
      </c>
      <c r="Y350" s="42">
        <f>IFERROR(Y348/H348,"0")+IFERROR(Y349/H349,"0")</f>
        <v>0</v>
      </c>
      <c r="Z350" s="42">
        <f>IFERROR(IF(Z348="",0,Z348),"0")+IFERROR(IF(Z349="",0,Z349),"0")</f>
        <v>0</v>
      </c>
      <c r="AA350" s="65"/>
      <c r="AB350" s="65"/>
      <c r="AC350" s="65"/>
    </row>
    <row r="351" spans="1:68" hidden="1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0</v>
      </c>
      <c r="X351" s="42">
        <f>IFERROR(SUM(X348:X349),"0")</f>
        <v>0</v>
      </c>
      <c r="Y351" s="42">
        <f>IFERROR(SUM(Y348:Y349),"0")</f>
        <v>0</v>
      </c>
      <c r="Z351" s="41"/>
      <c r="AA351" s="65"/>
      <c r="AB351" s="65"/>
      <c r="AC351" s="65"/>
    </row>
    <row r="352" spans="1:68" ht="16.5" hidden="1" customHeight="1" x14ac:dyDescent="0.25">
      <c r="A352" s="429" t="s">
        <v>546</v>
      </c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29"/>
      <c r="N352" s="429"/>
      <c r="O352" s="429"/>
      <c r="P352" s="429"/>
      <c r="Q352" s="429"/>
      <c r="R352" s="429"/>
      <c r="S352" s="429"/>
      <c r="T352" s="429"/>
      <c r="U352" s="429"/>
      <c r="V352" s="429"/>
      <c r="W352" s="429"/>
      <c r="X352" s="429"/>
      <c r="Y352" s="429"/>
      <c r="Z352" s="429"/>
      <c r="AA352" s="63"/>
      <c r="AB352" s="63"/>
      <c r="AC352" s="63"/>
    </row>
    <row r="353" spans="1:68" ht="14.25" hidden="1" customHeight="1" x14ac:dyDescent="0.25">
      <c r="A353" s="399" t="s">
        <v>125</v>
      </c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399"/>
      <c r="P353" s="399"/>
      <c r="Q353" s="399"/>
      <c r="R353" s="399"/>
      <c r="S353" s="399"/>
      <c r="T353" s="399"/>
      <c r="U353" s="399"/>
      <c r="V353" s="399"/>
      <c r="W353" s="399"/>
      <c r="X353" s="399"/>
      <c r="Y353" s="399"/>
      <c r="Z353" s="399"/>
      <c r="AA353" s="64"/>
      <c r="AB353" s="64"/>
      <c r="AC353" s="64"/>
    </row>
    <row r="354" spans="1:68" ht="27" hidden="1" customHeight="1" x14ac:dyDescent="0.25">
      <c r="A354" s="61" t="s">
        <v>547</v>
      </c>
      <c r="B354" s="61" t="s">
        <v>548</v>
      </c>
      <c r="C354" s="35">
        <v>4301011873</v>
      </c>
      <c r="D354" s="400">
        <v>4680115881907</v>
      </c>
      <c r="E354" s="40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509" t="s">
        <v>549</v>
      </c>
      <c r="Q354" s="402"/>
      <c r="R354" s="402"/>
      <c r="S354" s="402"/>
      <c r="T354" s="40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0" t="s">
        <v>43</v>
      </c>
      <c r="Q355" s="391"/>
      <c r="R355" s="391"/>
      <c r="S355" s="391"/>
      <c r="T355" s="391"/>
      <c r="U355" s="391"/>
      <c r="V355" s="392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0" t="s">
        <v>43</v>
      </c>
      <c r="Q356" s="391"/>
      <c r="R356" s="391"/>
      <c r="S356" s="391"/>
      <c r="T356" s="391"/>
      <c r="U356" s="391"/>
      <c r="V356" s="392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hidden="1" customHeight="1" x14ac:dyDescent="0.25">
      <c r="A357" s="399" t="s">
        <v>79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399"/>
      <c r="AA357" s="64"/>
      <c r="AB357" s="64"/>
      <c r="AC357" s="64"/>
    </row>
    <row r="358" spans="1:68" ht="27" hidden="1" customHeight="1" x14ac:dyDescent="0.25">
      <c r="A358" s="61" t="s">
        <v>550</v>
      </c>
      <c r="B358" s="61" t="s">
        <v>551</v>
      </c>
      <c r="C358" s="35">
        <v>4301031139</v>
      </c>
      <c r="D358" s="400">
        <v>4607091384802</v>
      </c>
      <c r="E358" s="400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02"/>
      <c r="R358" s="402"/>
      <c r="S358" s="402"/>
      <c r="T358" s="403"/>
      <c r="U358" s="38" t="s">
        <v>48</v>
      </c>
      <c r="V358" s="38" t="s">
        <v>48</v>
      </c>
      <c r="W358" s="39" t="s">
        <v>0</v>
      </c>
      <c r="X358" s="57">
        <v>0</v>
      </c>
      <c r="Y358" s="54">
        <f>IFERROR(IF(X358="",0,CEILING((X358/$H358),1)*$H358),"")</f>
        <v>0</v>
      </c>
      <c r="Z358" s="40" t="str">
        <f>IFERROR(IF(Y358=0,"",ROUNDUP(Y358/H358,0)*0.00753),"")</f>
        <v/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0</v>
      </c>
      <c r="BN358" s="76">
        <f>IFERROR(Y358*I358/H358,"0")</f>
        <v>0</v>
      </c>
      <c r="BO358" s="76">
        <f>IFERROR(1/J358*(X358/H358),"0")</f>
        <v>0</v>
      </c>
      <c r="BP358" s="76">
        <f>IFERROR(1/J358*(Y358/H358),"0")</f>
        <v>0</v>
      </c>
    </row>
    <row r="359" spans="1:68" ht="27" hidden="1" customHeight="1" x14ac:dyDescent="0.25">
      <c r="A359" s="61" t="s">
        <v>550</v>
      </c>
      <c r="B359" s="61" t="s">
        <v>552</v>
      </c>
      <c r="C359" s="35">
        <v>4301031303</v>
      </c>
      <c r="D359" s="400">
        <v>4607091384802</v>
      </c>
      <c r="E359" s="40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02"/>
      <c r="R359" s="402"/>
      <c r="S359" s="402"/>
      <c r="T359" s="403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553</v>
      </c>
      <c r="B360" s="61" t="s">
        <v>554</v>
      </c>
      <c r="C360" s="35">
        <v>4301031304</v>
      </c>
      <c r="D360" s="400">
        <v>4607091384826</v>
      </c>
      <c r="E360" s="400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02"/>
      <c r="R360" s="402"/>
      <c r="S360" s="402"/>
      <c r="T360" s="40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idden="1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0" t="s">
        <v>43</v>
      </c>
      <c r="Q361" s="391"/>
      <c r="R361" s="391"/>
      <c r="S361" s="391"/>
      <c r="T361" s="391"/>
      <c r="U361" s="391"/>
      <c r="V361" s="392"/>
      <c r="W361" s="41" t="s">
        <v>42</v>
      </c>
      <c r="X361" s="42">
        <f>IFERROR(X358/H358,"0")+IFERROR(X359/H359,"0")+IFERROR(X360/H360,"0")</f>
        <v>0</v>
      </c>
      <c r="Y361" s="42">
        <f>IFERROR(Y358/H358,"0")+IFERROR(Y359/H359,"0")+IFERROR(Y360/H360,"0")</f>
        <v>0</v>
      </c>
      <c r="Z361" s="42">
        <f>IFERROR(IF(Z358="",0,Z358),"0")+IFERROR(IF(Z359="",0,Z359),"0")+IFERROR(IF(Z360="",0,Z360),"0")</f>
        <v>0</v>
      </c>
      <c r="AA361" s="65"/>
      <c r="AB361" s="65"/>
      <c r="AC361" s="65"/>
    </row>
    <row r="362" spans="1:68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0</v>
      </c>
      <c r="X362" s="42">
        <f>IFERROR(SUM(X358:X360),"0")</f>
        <v>0</v>
      </c>
      <c r="Y362" s="42">
        <f>IFERROR(SUM(Y358:Y360),"0")</f>
        <v>0</v>
      </c>
      <c r="Z362" s="41"/>
      <c r="AA362" s="65"/>
      <c r="AB362" s="65"/>
      <c r="AC362" s="65"/>
    </row>
    <row r="363" spans="1:68" ht="14.25" hidden="1" customHeight="1" x14ac:dyDescent="0.25">
      <c r="A363" s="399" t="s">
        <v>84</v>
      </c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399"/>
      <c r="P363" s="399"/>
      <c r="Q363" s="399"/>
      <c r="R363" s="399"/>
      <c r="S363" s="399"/>
      <c r="T363" s="399"/>
      <c r="U363" s="399"/>
      <c r="V363" s="399"/>
      <c r="W363" s="399"/>
      <c r="X363" s="399"/>
      <c r="Y363" s="399"/>
      <c r="Z363" s="399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00">
        <v>4607091384246</v>
      </c>
      <c r="E364" s="400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02"/>
      <c r="R364" s="402"/>
      <c r="S364" s="402"/>
      <c r="T364" s="403"/>
      <c r="U364" s="38" t="s">
        <v>48</v>
      </c>
      <c r="V364" s="38" t="s">
        <v>48</v>
      </c>
      <c r="W364" s="39" t="s">
        <v>0</v>
      </c>
      <c r="X364" s="57">
        <v>42</v>
      </c>
      <c r="Y364" s="54">
        <f>IFERROR(IF(X364="",0,CEILING((X364/$H364),1)*$H364),"")</f>
        <v>46.8</v>
      </c>
      <c r="Z364" s="40">
        <f>IFERROR(IF(Y364=0,"",ROUNDUP(Y364/H364,0)*0.02175),"")</f>
        <v>0.1305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45.036923076923081</v>
      </c>
      <c r="BN364" s="76">
        <f>IFERROR(Y364*I364/H364,"0")</f>
        <v>50.184000000000005</v>
      </c>
      <c r="BO364" s="76">
        <f>IFERROR(1/J364*(X364/H364),"0")</f>
        <v>9.6153846153846159E-2</v>
      </c>
      <c r="BP364" s="76">
        <f>IFERROR(1/J364*(Y364/H364),"0")</f>
        <v>0.10714285714285714</v>
      </c>
    </row>
    <row r="365" spans="1:68" ht="27" hidden="1" customHeight="1" x14ac:dyDescent="0.25">
      <c r="A365" s="61" t="s">
        <v>557</v>
      </c>
      <c r="B365" s="61" t="s">
        <v>558</v>
      </c>
      <c r="C365" s="35">
        <v>4301051445</v>
      </c>
      <c r="D365" s="400">
        <v>4680115881976</v>
      </c>
      <c r="E365" s="400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02"/>
      <c r="R365" s="402"/>
      <c r="S365" s="402"/>
      <c r="T365" s="40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hidden="1" customHeight="1" x14ac:dyDescent="0.25">
      <c r="A366" s="61" t="s">
        <v>559</v>
      </c>
      <c r="B366" s="61" t="s">
        <v>560</v>
      </c>
      <c r="C366" s="35">
        <v>4301051297</v>
      </c>
      <c r="D366" s="400">
        <v>4607091384253</v>
      </c>
      <c r="E366" s="400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02"/>
      <c r="R366" s="402"/>
      <c r="S366" s="402"/>
      <c r="T366" s="403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hidden="1" customHeight="1" x14ac:dyDescent="0.25">
      <c r="A367" s="61" t="s">
        <v>559</v>
      </c>
      <c r="B367" s="61" t="s">
        <v>561</v>
      </c>
      <c r="C367" s="35">
        <v>4301051634</v>
      </c>
      <c r="D367" s="400">
        <v>4607091384253</v>
      </c>
      <c r="E367" s="40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02"/>
      <c r="R367" s="402"/>
      <c r="S367" s="402"/>
      <c r="T367" s="403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hidden="1" customHeight="1" x14ac:dyDescent="0.25">
      <c r="A368" s="61" t="s">
        <v>562</v>
      </c>
      <c r="B368" s="61" t="s">
        <v>563</v>
      </c>
      <c r="C368" s="35">
        <v>4301051444</v>
      </c>
      <c r="D368" s="400">
        <v>4680115881969</v>
      </c>
      <c r="E368" s="400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02"/>
      <c r="R368" s="402"/>
      <c r="S368" s="402"/>
      <c r="T368" s="403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42</v>
      </c>
      <c r="X369" s="42">
        <f>IFERROR(X364/H364,"0")+IFERROR(X365/H365,"0")+IFERROR(X366/H366,"0")+IFERROR(X367/H367,"0")+IFERROR(X368/H368,"0")</f>
        <v>5.384615384615385</v>
      </c>
      <c r="Y369" s="42">
        <f>IFERROR(Y364/H364,"0")+IFERROR(Y365/H365,"0")+IFERROR(Y366/H366,"0")+IFERROR(Y367/H367,"0")+IFERROR(Y368/H368,"0")</f>
        <v>6</v>
      </c>
      <c r="Z369" s="42">
        <f>IFERROR(IF(Z364="",0,Z364),"0")+IFERROR(IF(Z365="",0,Z365),"0")+IFERROR(IF(Z366="",0,Z366),"0")+IFERROR(IF(Z367="",0,Z367),"0")+IFERROR(IF(Z368="",0,Z368),"0")</f>
        <v>0.1305</v>
      </c>
      <c r="AA369" s="65"/>
      <c r="AB369" s="65"/>
      <c r="AC369" s="6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0" t="s">
        <v>43</v>
      </c>
      <c r="Q370" s="391"/>
      <c r="R370" s="391"/>
      <c r="S370" s="391"/>
      <c r="T370" s="391"/>
      <c r="U370" s="391"/>
      <c r="V370" s="392"/>
      <c r="W370" s="41" t="s">
        <v>0</v>
      </c>
      <c r="X370" s="42">
        <f>IFERROR(SUM(X364:X368),"0")</f>
        <v>42</v>
      </c>
      <c r="Y370" s="42">
        <f>IFERROR(SUM(Y364:Y368),"0")</f>
        <v>46.8</v>
      </c>
      <c r="Z370" s="41"/>
      <c r="AA370" s="65"/>
      <c r="AB370" s="65"/>
      <c r="AC370" s="65"/>
    </row>
    <row r="371" spans="1:68" ht="14.25" hidden="1" customHeight="1" x14ac:dyDescent="0.25">
      <c r="A371" s="399" t="s">
        <v>250</v>
      </c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64"/>
      <c r="AB371" s="64"/>
      <c r="AC371" s="64"/>
    </row>
    <row r="372" spans="1:68" ht="27" hidden="1" customHeight="1" x14ac:dyDescent="0.25">
      <c r="A372" s="61" t="s">
        <v>564</v>
      </c>
      <c r="B372" s="61" t="s">
        <v>565</v>
      </c>
      <c r="C372" s="35">
        <v>4301060322</v>
      </c>
      <c r="D372" s="400">
        <v>4607091389357</v>
      </c>
      <c r="E372" s="40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02"/>
      <c r="R372" s="402"/>
      <c r="S372" s="402"/>
      <c r="T372" s="403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hidden="1" customHeight="1" x14ac:dyDescent="0.25">
      <c r="A373" s="61" t="s">
        <v>564</v>
      </c>
      <c r="B373" s="61" t="s">
        <v>566</v>
      </c>
      <c r="C373" s="35">
        <v>4301060377</v>
      </c>
      <c r="D373" s="400">
        <v>4607091389357</v>
      </c>
      <c r="E373" s="40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02"/>
      <c r="R373" s="402"/>
      <c r="S373" s="402"/>
      <c r="T373" s="403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hidden="1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0" t="s">
        <v>43</v>
      </c>
      <c r="Q374" s="391"/>
      <c r="R374" s="391"/>
      <c r="S374" s="391"/>
      <c r="T374" s="391"/>
      <c r="U374" s="391"/>
      <c r="V374" s="392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0" t="s">
        <v>43</v>
      </c>
      <c r="Q375" s="391"/>
      <c r="R375" s="391"/>
      <c r="S375" s="391"/>
      <c r="T375" s="391"/>
      <c r="U375" s="391"/>
      <c r="V375" s="392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27.75" hidden="1" customHeight="1" x14ac:dyDescent="0.2">
      <c r="A376" s="428" t="s">
        <v>567</v>
      </c>
      <c r="B376" s="428"/>
      <c r="C376" s="428"/>
      <c r="D376" s="428"/>
      <c r="E376" s="428"/>
      <c r="F376" s="428"/>
      <c r="G376" s="428"/>
      <c r="H376" s="428"/>
      <c r="I376" s="428"/>
      <c r="J376" s="428"/>
      <c r="K376" s="428"/>
      <c r="L376" s="428"/>
      <c r="M376" s="428"/>
      <c r="N376" s="428"/>
      <c r="O376" s="428"/>
      <c r="P376" s="428"/>
      <c r="Q376" s="428"/>
      <c r="R376" s="428"/>
      <c r="S376" s="428"/>
      <c r="T376" s="428"/>
      <c r="U376" s="428"/>
      <c r="V376" s="428"/>
      <c r="W376" s="428"/>
      <c r="X376" s="428"/>
      <c r="Y376" s="428"/>
      <c r="Z376" s="428"/>
      <c r="AA376" s="53"/>
      <c r="AB376" s="53"/>
      <c r="AC376" s="53"/>
    </row>
    <row r="377" spans="1:68" ht="16.5" hidden="1" customHeight="1" x14ac:dyDescent="0.25">
      <c r="A377" s="429" t="s">
        <v>568</v>
      </c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29"/>
      <c r="N377" s="429"/>
      <c r="O377" s="429"/>
      <c r="P377" s="429"/>
      <c r="Q377" s="429"/>
      <c r="R377" s="429"/>
      <c r="S377" s="429"/>
      <c r="T377" s="429"/>
      <c r="U377" s="429"/>
      <c r="V377" s="429"/>
      <c r="W377" s="429"/>
      <c r="X377" s="429"/>
      <c r="Y377" s="429"/>
      <c r="Z377" s="429"/>
      <c r="AA377" s="63"/>
      <c r="AB377" s="63"/>
      <c r="AC377" s="63"/>
    </row>
    <row r="378" spans="1:68" ht="14.25" hidden="1" customHeight="1" x14ac:dyDescent="0.25">
      <c r="A378" s="399" t="s">
        <v>125</v>
      </c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  <c r="X378" s="399"/>
      <c r="Y378" s="399"/>
      <c r="Z378" s="399"/>
      <c r="AA378" s="64"/>
      <c r="AB378" s="64"/>
      <c r="AC378" s="64"/>
    </row>
    <row r="379" spans="1:68" ht="27" hidden="1" customHeight="1" x14ac:dyDescent="0.25">
      <c r="A379" s="61" t="s">
        <v>569</v>
      </c>
      <c r="B379" s="61" t="s">
        <v>570</v>
      </c>
      <c r="C379" s="35">
        <v>4301011428</v>
      </c>
      <c r="D379" s="400">
        <v>4607091389708</v>
      </c>
      <c r="E379" s="400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02"/>
      <c r="R379" s="402"/>
      <c r="S379" s="402"/>
      <c r="T379" s="403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0" t="s">
        <v>43</v>
      </c>
      <c r="Q380" s="391"/>
      <c r="R380" s="391"/>
      <c r="S380" s="391"/>
      <c r="T380" s="391"/>
      <c r="U380" s="391"/>
      <c r="V380" s="392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hidden="1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0" t="s">
        <v>43</v>
      </c>
      <c r="Q381" s="391"/>
      <c r="R381" s="391"/>
      <c r="S381" s="391"/>
      <c r="T381" s="391"/>
      <c r="U381" s="391"/>
      <c r="V381" s="392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hidden="1" customHeight="1" x14ac:dyDescent="0.25">
      <c r="A382" s="399" t="s">
        <v>79</v>
      </c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00">
        <v>4607091389753</v>
      </c>
      <c r="E383" s="400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02"/>
      <c r="R383" s="402"/>
      <c r="S383" s="402"/>
      <c r="T383" s="403"/>
      <c r="U383" s="38" t="s">
        <v>48</v>
      </c>
      <c r="V383" s="38" t="s">
        <v>48</v>
      </c>
      <c r="W383" s="39" t="s">
        <v>0</v>
      </c>
      <c r="X383" s="57">
        <v>200</v>
      </c>
      <c r="Y383" s="54">
        <f t="shared" ref="Y383:Y405" si="64">IFERROR(IF(X383="",0,CEILING((X383/$H383),1)*$H383),"")</f>
        <v>201.60000000000002</v>
      </c>
      <c r="Z383" s="40">
        <f t="shared" ref="Z383:Z389" si="65">IFERROR(IF(Y383=0,"",ROUNDUP(Y383/H383,0)*0.00753),"")</f>
        <v>0.36143999999999998</v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210.95238095238093</v>
      </c>
      <c r="BN383" s="76">
        <f t="shared" ref="BN383:BN405" si="67">IFERROR(Y383*I383/H383,"0")</f>
        <v>212.64000000000001</v>
      </c>
      <c r="BO383" s="76">
        <f t="shared" ref="BO383:BO405" si="68">IFERROR(1/J383*(X383/H383),"0")</f>
        <v>0.30525030525030528</v>
      </c>
      <c r="BP383" s="76">
        <f t="shared" ref="BP383:BP405" si="69">IFERROR(1/J383*(Y383/H383),"0")</f>
        <v>0.30769230769230771</v>
      </c>
    </row>
    <row r="384" spans="1:68" ht="27" hidden="1" customHeight="1" x14ac:dyDescent="0.25">
      <c r="A384" s="61" t="s">
        <v>571</v>
      </c>
      <c r="B384" s="61" t="s">
        <v>573</v>
      </c>
      <c r="C384" s="35">
        <v>4301031322</v>
      </c>
      <c r="D384" s="400">
        <v>4607091389753</v>
      </c>
      <c r="E384" s="400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493" t="s">
        <v>574</v>
      </c>
      <c r="Q384" s="402"/>
      <c r="R384" s="402"/>
      <c r="S384" s="402"/>
      <c r="T384" s="403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hidden="1" customHeight="1" x14ac:dyDescent="0.25">
      <c r="A385" s="61" t="s">
        <v>575</v>
      </c>
      <c r="B385" s="61" t="s">
        <v>576</v>
      </c>
      <c r="C385" s="35">
        <v>4301031174</v>
      </c>
      <c r="D385" s="400">
        <v>4607091389760</v>
      </c>
      <c r="E385" s="40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02"/>
      <c r="R385" s="402"/>
      <c r="S385" s="402"/>
      <c r="T385" s="403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hidden="1" customHeight="1" x14ac:dyDescent="0.25">
      <c r="A386" s="61" t="s">
        <v>575</v>
      </c>
      <c r="B386" s="61" t="s">
        <v>577</v>
      </c>
      <c r="C386" s="35">
        <v>4301031323</v>
      </c>
      <c r="D386" s="400">
        <v>4607091389760</v>
      </c>
      <c r="E386" s="40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495" t="s">
        <v>578</v>
      </c>
      <c r="Q386" s="402"/>
      <c r="R386" s="402"/>
      <c r="S386" s="402"/>
      <c r="T386" s="403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hidden="1" customHeight="1" x14ac:dyDescent="0.25">
      <c r="A387" s="61" t="s">
        <v>579</v>
      </c>
      <c r="B387" s="61" t="s">
        <v>580</v>
      </c>
      <c r="C387" s="35">
        <v>4301031325</v>
      </c>
      <c r="D387" s="400">
        <v>4607091389746</v>
      </c>
      <c r="E387" s="40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496" t="s">
        <v>581</v>
      </c>
      <c r="Q387" s="402"/>
      <c r="R387" s="402"/>
      <c r="S387" s="402"/>
      <c r="T387" s="403"/>
      <c r="U387" s="38" t="s">
        <v>48</v>
      </c>
      <c r="V387" s="38" t="s">
        <v>48</v>
      </c>
      <c r="W387" s="39" t="s">
        <v>0</v>
      </c>
      <c r="X387" s="57">
        <v>0</v>
      </c>
      <c r="Y387" s="54">
        <f t="shared" si="64"/>
        <v>0</v>
      </c>
      <c r="Z387" s="40" t="str">
        <f t="shared" si="65"/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0</v>
      </c>
      <c r="BN387" s="76">
        <f t="shared" si="67"/>
        <v>0</v>
      </c>
      <c r="BO387" s="76">
        <f t="shared" si="68"/>
        <v>0</v>
      </c>
      <c r="BP387" s="76">
        <f t="shared" si="69"/>
        <v>0</v>
      </c>
    </row>
    <row r="388" spans="1:68" ht="27" hidden="1" customHeight="1" x14ac:dyDescent="0.25">
      <c r="A388" s="61" t="s">
        <v>579</v>
      </c>
      <c r="B388" s="61" t="s">
        <v>582</v>
      </c>
      <c r="C388" s="35">
        <v>4301031356</v>
      </c>
      <c r="D388" s="400">
        <v>4607091389746</v>
      </c>
      <c r="E388" s="40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497" t="s">
        <v>581</v>
      </c>
      <c r="Q388" s="402"/>
      <c r="R388" s="402"/>
      <c r="S388" s="402"/>
      <c r="T388" s="403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hidden="1" customHeight="1" x14ac:dyDescent="0.25">
      <c r="A389" s="61" t="s">
        <v>583</v>
      </c>
      <c r="B389" s="61" t="s">
        <v>584</v>
      </c>
      <c r="C389" s="35">
        <v>4301031236</v>
      </c>
      <c r="D389" s="400">
        <v>4680115882928</v>
      </c>
      <c r="E389" s="400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02"/>
      <c r="R389" s="402"/>
      <c r="S389" s="402"/>
      <c r="T389" s="403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hidden="1" customHeight="1" x14ac:dyDescent="0.25">
      <c r="A390" s="61" t="s">
        <v>585</v>
      </c>
      <c r="B390" s="61" t="s">
        <v>586</v>
      </c>
      <c r="C390" s="35">
        <v>4301031257</v>
      </c>
      <c r="D390" s="400">
        <v>4680115883147</v>
      </c>
      <c r="E390" s="400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02"/>
      <c r="R390" s="402"/>
      <c r="S390" s="402"/>
      <c r="T390" s="403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hidden="1" customHeight="1" x14ac:dyDescent="0.25">
      <c r="A391" s="61" t="s">
        <v>585</v>
      </c>
      <c r="B391" s="61" t="s">
        <v>587</v>
      </c>
      <c r="C391" s="35">
        <v>4301031335</v>
      </c>
      <c r="D391" s="400">
        <v>4680115883147</v>
      </c>
      <c r="E391" s="400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490" t="s">
        <v>588</v>
      </c>
      <c r="Q391" s="402"/>
      <c r="R391" s="402"/>
      <c r="S391" s="402"/>
      <c r="T391" s="403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hidden="1" customHeight="1" x14ac:dyDescent="0.25">
      <c r="A392" s="61" t="s">
        <v>589</v>
      </c>
      <c r="B392" s="61" t="s">
        <v>590</v>
      </c>
      <c r="C392" s="35">
        <v>4301031178</v>
      </c>
      <c r="D392" s="400">
        <v>4607091384338</v>
      </c>
      <c r="E392" s="400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02"/>
      <c r="R392" s="402"/>
      <c r="S392" s="402"/>
      <c r="T392" s="403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hidden="1" customHeight="1" x14ac:dyDescent="0.25">
      <c r="A393" s="61" t="s">
        <v>589</v>
      </c>
      <c r="B393" s="61" t="s">
        <v>591</v>
      </c>
      <c r="C393" s="35">
        <v>4301031330</v>
      </c>
      <c r="D393" s="400">
        <v>4607091384338</v>
      </c>
      <c r="E393" s="400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492" t="s">
        <v>592</v>
      </c>
      <c r="Q393" s="402"/>
      <c r="R393" s="402"/>
      <c r="S393" s="402"/>
      <c r="T393" s="403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hidden="1" customHeight="1" x14ac:dyDescent="0.25">
      <c r="A394" s="61" t="s">
        <v>593</v>
      </c>
      <c r="B394" s="61" t="s">
        <v>594</v>
      </c>
      <c r="C394" s="35">
        <v>4301031254</v>
      </c>
      <c r="D394" s="400">
        <v>4680115883154</v>
      </c>
      <c r="E394" s="40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4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02"/>
      <c r="R394" s="402"/>
      <c r="S394" s="402"/>
      <c r="T394" s="403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hidden="1" customHeight="1" x14ac:dyDescent="0.25">
      <c r="A395" s="61" t="s">
        <v>593</v>
      </c>
      <c r="B395" s="61" t="s">
        <v>595</v>
      </c>
      <c r="C395" s="35">
        <v>4301031336</v>
      </c>
      <c r="D395" s="400">
        <v>4680115883154</v>
      </c>
      <c r="E395" s="40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484" t="s">
        <v>596</v>
      </c>
      <c r="Q395" s="402"/>
      <c r="R395" s="402"/>
      <c r="S395" s="402"/>
      <c r="T395" s="403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hidden="1" customHeight="1" x14ac:dyDescent="0.25">
      <c r="A396" s="61" t="s">
        <v>597</v>
      </c>
      <c r="B396" s="61" t="s">
        <v>598</v>
      </c>
      <c r="C396" s="35">
        <v>4301031171</v>
      </c>
      <c r="D396" s="400">
        <v>4607091389524</v>
      </c>
      <c r="E396" s="40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02"/>
      <c r="R396" s="402"/>
      <c r="S396" s="402"/>
      <c r="T396" s="403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hidden="1" customHeight="1" x14ac:dyDescent="0.25">
      <c r="A397" s="61" t="s">
        <v>597</v>
      </c>
      <c r="B397" s="61" t="s">
        <v>599</v>
      </c>
      <c r="C397" s="35">
        <v>4301031331</v>
      </c>
      <c r="D397" s="400">
        <v>4607091389524</v>
      </c>
      <c r="E397" s="40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486" t="s">
        <v>600</v>
      </c>
      <c r="Q397" s="402"/>
      <c r="R397" s="402"/>
      <c r="S397" s="402"/>
      <c r="T397" s="403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hidden="1" customHeight="1" x14ac:dyDescent="0.25">
      <c r="A398" s="61" t="s">
        <v>601</v>
      </c>
      <c r="B398" s="61" t="s">
        <v>602</v>
      </c>
      <c r="C398" s="35">
        <v>4301031258</v>
      </c>
      <c r="D398" s="400">
        <v>4680115883161</v>
      </c>
      <c r="E398" s="40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4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02"/>
      <c r="R398" s="402"/>
      <c r="S398" s="402"/>
      <c r="T398" s="403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hidden="1" customHeight="1" x14ac:dyDescent="0.25">
      <c r="A399" s="61" t="s">
        <v>601</v>
      </c>
      <c r="B399" s="61" t="s">
        <v>603</v>
      </c>
      <c r="C399" s="35">
        <v>4301031337</v>
      </c>
      <c r="D399" s="400">
        <v>4680115883161</v>
      </c>
      <c r="E399" s="40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478" t="s">
        <v>604</v>
      </c>
      <c r="Q399" s="402"/>
      <c r="R399" s="402"/>
      <c r="S399" s="402"/>
      <c r="T399" s="403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hidden="1" customHeight="1" x14ac:dyDescent="0.25">
      <c r="A400" s="61" t="s">
        <v>605</v>
      </c>
      <c r="B400" s="61" t="s">
        <v>606</v>
      </c>
      <c r="C400" s="35">
        <v>4301031332</v>
      </c>
      <c r="D400" s="400">
        <v>4607091384345</v>
      </c>
      <c r="E400" s="40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479" t="s">
        <v>607</v>
      </c>
      <c r="Q400" s="402"/>
      <c r="R400" s="402"/>
      <c r="S400" s="402"/>
      <c r="T400" s="403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hidden="1" customHeight="1" x14ac:dyDescent="0.25">
      <c r="A401" s="61" t="s">
        <v>608</v>
      </c>
      <c r="B401" s="61" t="s">
        <v>609</v>
      </c>
      <c r="C401" s="35">
        <v>4301031172</v>
      </c>
      <c r="D401" s="400">
        <v>4607091389531</v>
      </c>
      <c r="E401" s="40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02"/>
      <c r="R401" s="402"/>
      <c r="S401" s="402"/>
      <c r="T401" s="403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hidden="1" customHeight="1" x14ac:dyDescent="0.25">
      <c r="A402" s="61" t="s">
        <v>608</v>
      </c>
      <c r="B402" s="61" t="s">
        <v>610</v>
      </c>
      <c r="C402" s="35">
        <v>4301031358</v>
      </c>
      <c r="D402" s="400">
        <v>4607091389531</v>
      </c>
      <c r="E402" s="40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481" t="s">
        <v>611</v>
      </c>
      <c r="Q402" s="402"/>
      <c r="R402" s="402"/>
      <c r="S402" s="402"/>
      <c r="T402" s="403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hidden="1" customHeight="1" x14ac:dyDescent="0.25">
      <c r="A403" s="61" t="s">
        <v>608</v>
      </c>
      <c r="B403" s="61" t="s">
        <v>612</v>
      </c>
      <c r="C403" s="35">
        <v>4301031333</v>
      </c>
      <c r="D403" s="400">
        <v>4607091389531</v>
      </c>
      <c r="E403" s="400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482" t="s">
        <v>611</v>
      </c>
      <c r="Q403" s="402"/>
      <c r="R403" s="402"/>
      <c r="S403" s="402"/>
      <c r="T403" s="403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hidden="1" customHeight="1" x14ac:dyDescent="0.25">
      <c r="A404" s="61" t="s">
        <v>613</v>
      </c>
      <c r="B404" s="61" t="s">
        <v>614</v>
      </c>
      <c r="C404" s="35">
        <v>4301031255</v>
      </c>
      <c r="D404" s="400">
        <v>4680115883185</v>
      </c>
      <c r="E404" s="400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02"/>
      <c r="R404" s="402"/>
      <c r="S404" s="402"/>
      <c r="T404" s="403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hidden="1" customHeight="1" x14ac:dyDescent="0.25">
      <c r="A405" s="61" t="s">
        <v>613</v>
      </c>
      <c r="B405" s="61" t="s">
        <v>615</v>
      </c>
      <c r="C405" s="35">
        <v>4301031338</v>
      </c>
      <c r="D405" s="400">
        <v>4680115883185</v>
      </c>
      <c r="E405" s="400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476" t="s">
        <v>616</v>
      </c>
      <c r="Q405" s="402"/>
      <c r="R405" s="402"/>
      <c r="S405" s="402"/>
      <c r="T405" s="403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47.61904761904762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48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0.36143999999999998</v>
      </c>
      <c r="AA406" s="65"/>
      <c r="AB406" s="65"/>
      <c r="AC406" s="6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IFERROR(SUM(X383:X405),"0")</f>
        <v>200</v>
      </c>
      <c r="Y407" s="42">
        <f>IFERROR(SUM(Y383:Y405),"0")</f>
        <v>201.60000000000002</v>
      </c>
      <c r="Z407" s="41"/>
      <c r="AA407" s="65"/>
      <c r="AB407" s="65"/>
      <c r="AC407" s="65"/>
    </row>
    <row r="408" spans="1:68" ht="14.25" hidden="1" customHeight="1" x14ac:dyDescent="0.25">
      <c r="A408" s="399" t="s">
        <v>84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64"/>
      <c r="AB408" s="64"/>
      <c r="AC408" s="64"/>
    </row>
    <row r="409" spans="1:68" ht="27" hidden="1" customHeight="1" x14ac:dyDescent="0.25">
      <c r="A409" s="61" t="s">
        <v>617</v>
      </c>
      <c r="B409" s="61" t="s">
        <v>618</v>
      </c>
      <c r="C409" s="35">
        <v>4301051431</v>
      </c>
      <c r="D409" s="400">
        <v>4607091389654</v>
      </c>
      <c r="E409" s="400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02"/>
      <c r="R409" s="402"/>
      <c r="S409" s="402"/>
      <c r="T409" s="403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hidden="1" customHeight="1" x14ac:dyDescent="0.25">
      <c r="A410" s="61" t="s">
        <v>619</v>
      </c>
      <c r="B410" s="61" t="s">
        <v>620</v>
      </c>
      <c r="C410" s="35">
        <v>4301051284</v>
      </c>
      <c r="D410" s="400">
        <v>4607091384352</v>
      </c>
      <c r="E410" s="400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4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02"/>
      <c r="R410" s="402"/>
      <c r="S410" s="402"/>
      <c r="T410" s="40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idden="1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hidden="1" customHeight="1" x14ac:dyDescent="0.25">
      <c r="A413" s="399" t="s">
        <v>103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64"/>
      <c r="AB413" s="64"/>
      <c r="AC413" s="64"/>
    </row>
    <row r="414" spans="1:68" ht="27" hidden="1" customHeight="1" x14ac:dyDescent="0.25">
      <c r="A414" s="61" t="s">
        <v>621</v>
      </c>
      <c r="B414" s="61" t="s">
        <v>622</v>
      </c>
      <c r="C414" s="35">
        <v>4301032045</v>
      </c>
      <c r="D414" s="400">
        <v>4680115884335</v>
      </c>
      <c r="E414" s="400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4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02"/>
      <c r="R414" s="402"/>
      <c r="S414" s="402"/>
      <c r="T414" s="40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625</v>
      </c>
      <c r="B415" s="61" t="s">
        <v>626</v>
      </c>
      <c r="C415" s="35">
        <v>4301032047</v>
      </c>
      <c r="D415" s="400">
        <v>4680115884342</v>
      </c>
      <c r="E415" s="40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02"/>
      <c r="R415" s="402"/>
      <c r="S415" s="402"/>
      <c r="T415" s="40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627</v>
      </c>
      <c r="B416" s="61" t="s">
        <v>628</v>
      </c>
      <c r="C416" s="35">
        <v>4301170011</v>
      </c>
      <c r="D416" s="400">
        <v>4680115884113</v>
      </c>
      <c r="E416" s="400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4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02"/>
      <c r="R416" s="402"/>
      <c r="S416" s="402"/>
      <c r="T416" s="40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0" t="s">
        <v>43</v>
      </c>
      <c r="Q417" s="391"/>
      <c r="R417" s="391"/>
      <c r="S417" s="391"/>
      <c r="T417" s="391"/>
      <c r="U417" s="391"/>
      <c r="V417" s="392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0" t="s">
        <v>43</v>
      </c>
      <c r="Q418" s="391"/>
      <c r="R418" s="391"/>
      <c r="S418" s="391"/>
      <c r="T418" s="391"/>
      <c r="U418" s="391"/>
      <c r="V418" s="392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hidden="1" customHeight="1" x14ac:dyDescent="0.25">
      <c r="A419" s="429" t="s">
        <v>629</v>
      </c>
      <c r="B419" s="429"/>
      <c r="C419" s="429"/>
      <c r="D419" s="429"/>
      <c r="E419" s="429"/>
      <c r="F419" s="429"/>
      <c r="G419" s="429"/>
      <c r="H419" s="429"/>
      <c r="I419" s="429"/>
      <c r="J419" s="429"/>
      <c r="K419" s="429"/>
      <c r="L419" s="429"/>
      <c r="M419" s="429"/>
      <c r="N419" s="429"/>
      <c r="O419" s="429"/>
      <c r="P419" s="429"/>
      <c r="Q419" s="429"/>
      <c r="R419" s="429"/>
      <c r="S419" s="429"/>
      <c r="T419" s="429"/>
      <c r="U419" s="429"/>
      <c r="V419" s="429"/>
      <c r="W419" s="429"/>
      <c r="X419" s="429"/>
      <c r="Y419" s="429"/>
      <c r="Z419" s="429"/>
      <c r="AA419" s="63"/>
      <c r="AB419" s="63"/>
      <c r="AC419" s="63"/>
    </row>
    <row r="420" spans="1:68" ht="14.25" hidden="1" customHeight="1" x14ac:dyDescent="0.25">
      <c r="A420" s="399" t="s">
        <v>117</v>
      </c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  <c r="X420" s="399"/>
      <c r="Y420" s="399"/>
      <c r="Z420" s="399"/>
      <c r="AA420" s="64"/>
      <c r="AB420" s="64"/>
      <c r="AC420" s="64"/>
    </row>
    <row r="421" spans="1:68" ht="27" hidden="1" customHeight="1" x14ac:dyDescent="0.25">
      <c r="A421" s="61" t="s">
        <v>630</v>
      </c>
      <c r="B421" s="61" t="s">
        <v>631</v>
      </c>
      <c r="C421" s="35">
        <v>4301020315</v>
      </c>
      <c r="D421" s="400">
        <v>4607091389364</v>
      </c>
      <c r="E421" s="400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471" t="s">
        <v>632</v>
      </c>
      <c r="Q421" s="402"/>
      <c r="R421" s="402"/>
      <c r="S421" s="402"/>
      <c r="T421" s="403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idden="1" x14ac:dyDescent="0.2">
      <c r="A422" s="393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0" t="s">
        <v>43</v>
      </c>
      <c r="Q422" s="391"/>
      <c r="R422" s="391"/>
      <c r="S422" s="391"/>
      <c r="T422" s="391"/>
      <c r="U422" s="391"/>
      <c r="V422" s="392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hidden="1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hidden="1" customHeight="1" x14ac:dyDescent="0.25">
      <c r="A424" s="399" t="s">
        <v>79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  <c r="AA424" s="64"/>
      <c r="AB424" s="64"/>
      <c r="AC424" s="64"/>
    </row>
    <row r="425" spans="1:68" ht="27" hidden="1" customHeight="1" x14ac:dyDescent="0.25">
      <c r="A425" s="61" t="s">
        <v>633</v>
      </c>
      <c r="B425" s="61" t="s">
        <v>634</v>
      </c>
      <c r="C425" s="35">
        <v>4301031212</v>
      </c>
      <c r="D425" s="400">
        <v>4607091389739</v>
      </c>
      <c r="E425" s="400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02"/>
      <c r="R425" s="402"/>
      <c r="S425" s="402"/>
      <c r="T425" s="403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ref="Y425:Y431" si="71"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0</v>
      </c>
      <c r="BN425" s="76">
        <f t="shared" ref="BN425:BN431" si="73">IFERROR(Y425*I425/H425,"0")</f>
        <v>0</v>
      </c>
      <c r="BO425" s="76">
        <f t="shared" ref="BO425:BO431" si="74">IFERROR(1/J425*(X425/H425),"0")</f>
        <v>0</v>
      </c>
      <c r="BP425" s="76">
        <f t="shared" ref="BP425:BP431" si="75">IFERROR(1/J425*(Y425/H425),"0")</f>
        <v>0</v>
      </c>
    </row>
    <row r="426" spans="1:68" ht="27" hidden="1" customHeight="1" x14ac:dyDescent="0.25">
      <c r="A426" s="61" t="s">
        <v>633</v>
      </c>
      <c r="B426" s="61" t="s">
        <v>635</v>
      </c>
      <c r="C426" s="35">
        <v>4301031324</v>
      </c>
      <c r="D426" s="400">
        <v>4607091389739</v>
      </c>
      <c r="E426" s="400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468" t="s">
        <v>636</v>
      </c>
      <c r="Q426" s="402"/>
      <c r="R426" s="402"/>
      <c r="S426" s="402"/>
      <c r="T426" s="403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hidden="1" customHeight="1" x14ac:dyDescent="0.25">
      <c r="A427" s="61" t="s">
        <v>637</v>
      </c>
      <c r="B427" s="61" t="s">
        <v>638</v>
      </c>
      <c r="C427" s="35">
        <v>4301031363</v>
      </c>
      <c r="D427" s="400">
        <v>4607091389425</v>
      </c>
      <c r="E427" s="400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469" t="s">
        <v>639</v>
      </c>
      <c r="Q427" s="402"/>
      <c r="R427" s="402"/>
      <c r="S427" s="402"/>
      <c r="T427" s="403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hidden="1" customHeight="1" x14ac:dyDescent="0.25">
      <c r="A428" s="61" t="s">
        <v>640</v>
      </c>
      <c r="B428" s="61" t="s">
        <v>641</v>
      </c>
      <c r="C428" s="35">
        <v>4301031167</v>
      </c>
      <c r="D428" s="400">
        <v>4680115880771</v>
      </c>
      <c r="E428" s="400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02"/>
      <c r="R428" s="402"/>
      <c r="S428" s="402"/>
      <c r="T428" s="40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hidden="1" customHeight="1" x14ac:dyDescent="0.25">
      <c r="A429" s="61" t="s">
        <v>640</v>
      </c>
      <c r="B429" s="61" t="s">
        <v>642</v>
      </c>
      <c r="C429" s="35">
        <v>4301031334</v>
      </c>
      <c r="D429" s="400">
        <v>4680115880771</v>
      </c>
      <c r="E429" s="400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464" t="s">
        <v>643</v>
      </c>
      <c r="Q429" s="402"/>
      <c r="R429" s="402"/>
      <c r="S429" s="402"/>
      <c r="T429" s="40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hidden="1" customHeight="1" x14ac:dyDescent="0.25">
      <c r="A430" s="61" t="s">
        <v>644</v>
      </c>
      <c r="B430" s="61" t="s">
        <v>645</v>
      </c>
      <c r="C430" s="35">
        <v>4301031173</v>
      </c>
      <c r="D430" s="400">
        <v>4607091389500</v>
      </c>
      <c r="E430" s="40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02"/>
      <c r="R430" s="402"/>
      <c r="S430" s="402"/>
      <c r="T430" s="40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hidden="1" customHeight="1" x14ac:dyDescent="0.25">
      <c r="A431" s="61" t="s">
        <v>644</v>
      </c>
      <c r="B431" s="61" t="s">
        <v>646</v>
      </c>
      <c r="C431" s="35">
        <v>4301031327</v>
      </c>
      <c r="D431" s="400">
        <v>4607091389500</v>
      </c>
      <c r="E431" s="40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66" t="s">
        <v>647</v>
      </c>
      <c r="Q431" s="402"/>
      <c r="R431" s="402"/>
      <c r="S431" s="402"/>
      <c r="T431" s="40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hidden="1" x14ac:dyDescent="0.2">
      <c r="A432" s="393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0" t="s">
        <v>43</v>
      </c>
      <c r="Q432" s="391"/>
      <c r="R432" s="391"/>
      <c r="S432" s="391"/>
      <c r="T432" s="391"/>
      <c r="U432" s="391"/>
      <c r="V432" s="392"/>
      <c r="W432" s="41" t="s">
        <v>42</v>
      </c>
      <c r="X432" s="42">
        <f>IFERROR(X425/H425,"0")+IFERROR(X426/H426,"0")+IFERROR(X427/H427,"0")+IFERROR(X428/H428,"0")+IFERROR(X429/H429,"0")+IFERROR(X430/H430,"0")+IFERROR(X431/H431,"0")</f>
        <v>0</v>
      </c>
      <c r="Y432" s="42">
        <f>IFERROR(Y425/H425,"0")+IFERROR(Y426/H426,"0")+IFERROR(Y427/H427,"0")+IFERROR(Y428/H428,"0")+IFERROR(Y429/H429,"0")+IFERROR(Y430/H430,"0")+IFERROR(Y431/H431,"0")</f>
        <v>0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65"/>
      <c r="AB432" s="65"/>
      <c r="AC432" s="65"/>
    </row>
    <row r="433" spans="1:68" hidden="1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0" t="s">
        <v>43</v>
      </c>
      <c r="Q433" s="391"/>
      <c r="R433" s="391"/>
      <c r="S433" s="391"/>
      <c r="T433" s="391"/>
      <c r="U433" s="391"/>
      <c r="V433" s="392"/>
      <c r="W433" s="41" t="s">
        <v>0</v>
      </c>
      <c r="X433" s="42">
        <f>IFERROR(SUM(X425:X431),"0")</f>
        <v>0</v>
      </c>
      <c r="Y433" s="42">
        <f>IFERROR(SUM(Y425:Y431),"0")</f>
        <v>0</v>
      </c>
      <c r="Z433" s="41"/>
      <c r="AA433" s="65"/>
      <c r="AB433" s="65"/>
      <c r="AC433" s="65"/>
    </row>
    <row r="434" spans="1:68" ht="14.25" hidden="1" customHeight="1" x14ac:dyDescent="0.25">
      <c r="A434" s="399" t="s">
        <v>103</v>
      </c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  <c r="X434" s="399"/>
      <c r="Y434" s="399"/>
      <c r="Z434" s="399"/>
      <c r="AA434" s="64"/>
      <c r="AB434" s="64"/>
      <c r="AC434" s="64"/>
    </row>
    <row r="435" spans="1:68" ht="27" hidden="1" customHeight="1" x14ac:dyDescent="0.25">
      <c r="A435" s="61" t="s">
        <v>648</v>
      </c>
      <c r="B435" s="61" t="s">
        <v>649</v>
      </c>
      <c r="C435" s="35">
        <v>4301040358</v>
      </c>
      <c r="D435" s="400">
        <v>4680115884571</v>
      </c>
      <c r="E435" s="400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02"/>
      <c r="R435" s="402"/>
      <c r="S435" s="402"/>
      <c r="T435" s="403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0" t="s">
        <v>43</v>
      </c>
      <c r="Q436" s="391"/>
      <c r="R436" s="391"/>
      <c r="S436" s="391"/>
      <c r="T436" s="391"/>
      <c r="U436" s="391"/>
      <c r="V436" s="392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hidden="1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0" t="s">
        <v>43</v>
      </c>
      <c r="Q437" s="391"/>
      <c r="R437" s="391"/>
      <c r="S437" s="391"/>
      <c r="T437" s="391"/>
      <c r="U437" s="391"/>
      <c r="V437" s="392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hidden="1" customHeight="1" x14ac:dyDescent="0.25">
      <c r="A438" s="399" t="s">
        <v>112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99"/>
      <c r="AA438" s="64"/>
      <c r="AB438" s="64"/>
      <c r="AC438" s="64"/>
    </row>
    <row r="439" spans="1:68" ht="27" hidden="1" customHeight="1" x14ac:dyDescent="0.25">
      <c r="A439" s="61" t="s">
        <v>650</v>
      </c>
      <c r="B439" s="61" t="s">
        <v>651</v>
      </c>
      <c r="C439" s="35">
        <v>4301170010</v>
      </c>
      <c r="D439" s="400">
        <v>4680115884090</v>
      </c>
      <c r="E439" s="40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02"/>
      <c r="R439" s="402"/>
      <c r="S439" s="402"/>
      <c r="T439" s="403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hidden="1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0" t="s">
        <v>43</v>
      </c>
      <c r="Q440" s="391"/>
      <c r="R440" s="391"/>
      <c r="S440" s="391"/>
      <c r="T440" s="391"/>
      <c r="U440" s="391"/>
      <c r="V440" s="392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0" t="s">
        <v>43</v>
      </c>
      <c r="Q441" s="391"/>
      <c r="R441" s="391"/>
      <c r="S441" s="391"/>
      <c r="T441" s="391"/>
      <c r="U441" s="391"/>
      <c r="V441" s="392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hidden="1" customHeight="1" x14ac:dyDescent="0.25">
      <c r="A442" s="399" t="s">
        <v>652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64"/>
      <c r="AB442" s="64"/>
      <c r="AC442" s="64"/>
    </row>
    <row r="443" spans="1:68" ht="27" hidden="1" customHeight="1" x14ac:dyDescent="0.25">
      <c r="A443" s="61" t="s">
        <v>653</v>
      </c>
      <c r="B443" s="61" t="s">
        <v>654</v>
      </c>
      <c r="C443" s="35">
        <v>4301040357</v>
      </c>
      <c r="D443" s="400">
        <v>4680115884564</v>
      </c>
      <c r="E443" s="40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4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02"/>
      <c r="R443" s="402"/>
      <c r="S443" s="402"/>
      <c r="T443" s="403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0" t="s">
        <v>43</v>
      </c>
      <c r="Q444" s="391"/>
      <c r="R444" s="391"/>
      <c r="S444" s="391"/>
      <c r="T444" s="391"/>
      <c r="U444" s="391"/>
      <c r="V444" s="392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0" t="s">
        <v>43</v>
      </c>
      <c r="Q445" s="391"/>
      <c r="R445" s="391"/>
      <c r="S445" s="391"/>
      <c r="T445" s="391"/>
      <c r="U445" s="391"/>
      <c r="V445" s="392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hidden="1" customHeight="1" x14ac:dyDescent="0.25">
      <c r="A446" s="429" t="s">
        <v>655</v>
      </c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29"/>
      <c r="N446" s="429"/>
      <c r="O446" s="429"/>
      <c r="P446" s="429"/>
      <c r="Q446" s="429"/>
      <c r="R446" s="429"/>
      <c r="S446" s="429"/>
      <c r="T446" s="429"/>
      <c r="U446" s="429"/>
      <c r="V446" s="429"/>
      <c r="W446" s="429"/>
      <c r="X446" s="429"/>
      <c r="Y446" s="429"/>
      <c r="Z446" s="429"/>
      <c r="AA446" s="63"/>
      <c r="AB446" s="63"/>
      <c r="AC446" s="63"/>
    </row>
    <row r="447" spans="1:68" ht="14.25" hidden="1" customHeight="1" x14ac:dyDescent="0.25">
      <c r="A447" s="399" t="s">
        <v>79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64"/>
      <c r="AB447" s="64"/>
      <c r="AC447" s="64"/>
    </row>
    <row r="448" spans="1:68" ht="27" hidden="1" customHeight="1" x14ac:dyDescent="0.25">
      <c r="A448" s="61" t="s">
        <v>656</v>
      </c>
      <c r="B448" s="61" t="s">
        <v>657</v>
      </c>
      <c r="C448" s="35">
        <v>4301031294</v>
      </c>
      <c r="D448" s="400">
        <v>4680115885189</v>
      </c>
      <c r="E448" s="400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4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02"/>
      <c r="R448" s="402"/>
      <c r="S448" s="402"/>
      <c r="T448" s="403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hidden="1" customHeight="1" x14ac:dyDescent="0.25">
      <c r="A449" s="61" t="s">
        <v>658</v>
      </c>
      <c r="B449" s="61" t="s">
        <v>659</v>
      </c>
      <c r="C449" s="35">
        <v>4301031293</v>
      </c>
      <c r="D449" s="400">
        <v>4680115885172</v>
      </c>
      <c r="E449" s="400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02"/>
      <c r="R449" s="402"/>
      <c r="S449" s="402"/>
      <c r="T449" s="403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hidden="1" customHeight="1" x14ac:dyDescent="0.25">
      <c r="A450" s="61" t="s">
        <v>660</v>
      </c>
      <c r="B450" s="61" t="s">
        <v>661</v>
      </c>
      <c r="C450" s="35">
        <v>4301031291</v>
      </c>
      <c r="D450" s="400">
        <v>4680115885110</v>
      </c>
      <c r="E450" s="400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4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02"/>
      <c r="R450" s="402"/>
      <c r="S450" s="402"/>
      <c r="T450" s="403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hidden="1" x14ac:dyDescent="0.2">
      <c r="A451" s="393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0" t="s">
        <v>43</v>
      </c>
      <c r="Q451" s="391"/>
      <c r="R451" s="391"/>
      <c r="S451" s="391"/>
      <c r="T451" s="391"/>
      <c r="U451" s="391"/>
      <c r="V451" s="392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hidden="1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0" t="s">
        <v>43</v>
      </c>
      <c r="Q452" s="391"/>
      <c r="R452" s="391"/>
      <c r="S452" s="391"/>
      <c r="T452" s="391"/>
      <c r="U452" s="391"/>
      <c r="V452" s="392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hidden="1" customHeight="1" x14ac:dyDescent="0.25">
      <c r="A453" s="429" t="s">
        <v>662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29"/>
      <c r="AA453" s="63"/>
      <c r="AB453" s="63"/>
      <c r="AC453" s="63"/>
    </row>
    <row r="454" spans="1:68" ht="14.25" hidden="1" customHeight="1" x14ac:dyDescent="0.25">
      <c r="A454" s="399" t="s">
        <v>79</v>
      </c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  <c r="X454" s="399"/>
      <c r="Y454" s="399"/>
      <c r="Z454" s="399"/>
      <c r="AA454" s="64"/>
      <c r="AB454" s="64"/>
      <c r="AC454" s="64"/>
    </row>
    <row r="455" spans="1:68" ht="27" hidden="1" customHeight="1" x14ac:dyDescent="0.25">
      <c r="A455" s="61" t="s">
        <v>663</v>
      </c>
      <c r="B455" s="61" t="s">
        <v>664</v>
      </c>
      <c r="C455" s="35">
        <v>4301031365</v>
      </c>
      <c r="D455" s="400">
        <v>4680115885738</v>
      </c>
      <c r="E455" s="400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455" t="s">
        <v>665</v>
      </c>
      <c r="Q455" s="402"/>
      <c r="R455" s="402"/>
      <c r="S455" s="402"/>
      <c r="T455" s="403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hidden="1" customHeight="1" x14ac:dyDescent="0.25">
      <c r="A456" s="61" t="s">
        <v>666</v>
      </c>
      <c r="B456" s="61" t="s">
        <v>667</v>
      </c>
      <c r="C456" s="35">
        <v>4301031261</v>
      </c>
      <c r="D456" s="400">
        <v>4680115885103</v>
      </c>
      <c r="E456" s="400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02"/>
      <c r="R456" s="402"/>
      <c r="S456" s="402"/>
      <c r="T456" s="40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idden="1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0" t="s">
        <v>43</v>
      </c>
      <c r="Q457" s="391"/>
      <c r="R457" s="391"/>
      <c r="S457" s="391"/>
      <c r="T457" s="391"/>
      <c r="U457" s="391"/>
      <c r="V457" s="392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hidden="1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hidden="1" customHeight="1" x14ac:dyDescent="0.25">
      <c r="A459" s="399" t="s">
        <v>250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99"/>
      <c r="AA459" s="64"/>
      <c r="AB459" s="64"/>
      <c r="AC459" s="64"/>
    </row>
    <row r="460" spans="1:68" ht="27" hidden="1" customHeight="1" x14ac:dyDescent="0.25">
      <c r="A460" s="61" t="s">
        <v>668</v>
      </c>
      <c r="B460" s="61" t="s">
        <v>669</v>
      </c>
      <c r="C460" s="35">
        <v>4301060412</v>
      </c>
      <c r="D460" s="400">
        <v>4680115885509</v>
      </c>
      <c r="E460" s="400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454" t="s">
        <v>670</v>
      </c>
      <c r="Q460" s="402"/>
      <c r="R460" s="402"/>
      <c r="S460" s="402"/>
      <c r="T460" s="40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0" t="s">
        <v>43</v>
      </c>
      <c r="Q461" s="391"/>
      <c r="R461" s="391"/>
      <c r="S461" s="391"/>
      <c r="T461" s="391"/>
      <c r="U461" s="391"/>
      <c r="V461" s="392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hidden="1" customHeight="1" x14ac:dyDescent="0.2">
      <c r="A463" s="428" t="s">
        <v>671</v>
      </c>
      <c r="B463" s="428"/>
      <c r="C463" s="428"/>
      <c r="D463" s="428"/>
      <c r="E463" s="428"/>
      <c r="F463" s="428"/>
      <c r="G463" s="428"/>
      <c r="H463" s="428"/>
      <c r="I463" s="428"/>
      <c r="J463" s="428"/>
      <c r="K463" s="428"/>
      <c r="L463" s="428"/>
      <c r="M463" s="428"/>
      <c r="N463" s="428"/>
      <c r="O463" s="428"/>
      <c r="P463" s="428"/>
      <c r="Q463" s="428"/>
      <c r="R463" s="428"/>
      <c r="S463" s="428"/>
      <c r="T463" s="428"/>
      <c r="U463" s="428"/>
      <c r="V463" s="428"/>
      <c r="W463" s="428"/>
      <c r="X463" s="428"/>
      <c r="Y463" s="428"/>
      <c r="Z463" s="428"/>
      <c r="AA463" s="53"/>
      <c r="AB463" s="53"/>
      <c r="AC463" s="53"/>
    </row>
    <row r="464" spans="1:68" ht="16.5" hidden="1" customHeight="1" x14ac:dyDescent="0.25">
      <c r="A464" s="429" t="s">
        <v>671</v>
      </c>
      <c r="B464" s="429"/>
      <c r="C464" s="429"/>
      <c r="D464" s="429"/>
      <c r="E464" s="429"/>
      <c r="F464" s="429"/>
      <c r="G464" s="429"/>
      <c r="H464" s="429"/>
      <c r="I464" s="429"/>
      <c r="J464" s="429"/>
      <c r="K464" s="429"/>
      <c r="L464" s="429"/>
      <c r="M464" s="429"/>
      <c r="N464" s="429"/>
      <c r="O464" s="429"/>
      <c r="P464" s="429"/>
      <c r="Q464" s="429"/>
      <c r="R464" s="429"/>
      <c r="S464" s="429"/>
      <c r="T464" s="429"/>
      <c r="U464" s="429"/>
      <c r="V464" s="429"/>
      <c r="W464" s="429"/>
      <c r="X464" s="429"/>
      <c r="Y464" s="429"/>
      <c r="Z464" s="429"/>
      <c r="AA464" s="63"/>
      <c r="AB464" s="63"/>
      <c r="AC464" s="63"/>
    </row>
    <row r="465" spans="1:68" ht="14.25" hidden="1" customHeight="1" x14ac:dyDescent="0.25">
      <c r="A465" s="399" t="s">
        <v>125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64"/>
      <c r="AB465" s="64"/>
      <c r="AC465" s="64"/>
    </row>
    <row r="466" spans="1:68" ht="27" hidden="1" customHeight="1" x14ac:dyDescent="0.25">
      <c r="A466" s="61" t="s">
        <v>672</v>
      </c>
      <c r="B466" s="61" t="s">
        <v>673</v>
      </c>
      <c r="C466" s="35">
        <v>4301011795</v>
      </c>
      <c r="D466" s="400">
        <v>4607091389067</v>
      </c>
      <c r="E466" s="40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02"/>
      <c r="R466" s="402"/>
      <c r="S466" s="402"/>
      <c r="T466" s="403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00">
        <v>4680115885226</v>
      </c>
      <c r="E467" s="400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02"/>
      <c r="R467" s="402"/>
      <c r="S467" s="402"/>
      <c r="T467" s="403"/>
      <c r="U467" s="38" t="s">
        <v>48</v>
      </c>
      <c r="V467" s="38" t="s">
        <v>48</v>
      </c>
      <c r="W467" s="39" t="s">
        <v>0</v>
      </c>
      <c r="X467" s="57">
        <v>550</v>
      </c>
      <c r="Y467" s="54">
        <f t="shared" si="76"/>
        <v>554.4</v>
      </c>
      <c r="Z467" s="40">
        <f t="shared" si="77"/>
        <v>1.2558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587.5</v>
      </c>
      <c r="BN467" s="76">
        <f t="shared" si="79"/>
        <v>592.19999999999993</v>
      </c>
      <c r="BO467" s="76">
        <f t="shared" si="80"/>
        <v>1.0016025641025641</v>
      </c>
      <c r="BP467" s="76">
        <f t="shared" si="81"/>
        <v>1.0096153846153846</v>
      </c>
    </row>
    <row r="468" spans="1:68" ht="27" hidden="1" customHeight="1" x14ac:dyDescent="0.25">
      <c r="A468" s="61" t="s">
        <v>676</v>
      </c>
      <c r="B468" s="61" t="s">
        <v>677</v>
      </c>
      <c r="C468" s="35">
        <v>4301011961</v>
      </c>
      <c r="D468" s="400">
        <v>4680115885271</v>
      </c>
      <c r="E468" s="400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451" t="s">
        <v>678</v>
      </c>
      <c r="Q468" s="402"/>
      <c r="R468" s="402"/>
      <c r="S468" s="402"/>
      <c r="T468" s="40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hidden="1" customHeight="1" x14ac:dyDescent="0.25">
      <c r="A469" s="61" t="s">
        <v>679</v>
      </c>
      <c r="B469" s="61" t="s">
        <v>680</v>
      </c>
      <c r="C469" s="35">
        <v>4301011774</v>
      </c>
      <c r="D469" s="400">
        <v>4680115884502</v>
      </c>
      <c r="E469" s="400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02"/>
      <c r="R469" s="402"/>
      <c r="S469" s="402"/>
      <c r="T469" s="40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00">
        <v>4607091389104</v>
      </c>
      <c r="E470" s="40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02"/>
      <c r="R470" s="402"/>
      <c r="S470" s="402"/>
      <c r="T470" s="403"/>
      <c r="U470" s="38" t="s">
        <v>48</v>
      </c>
      <c r="V470" s="38" t="s">
        <v>48</v>
      </c>
      <c r="W470" s="39" t="s">
        <v>0</v>
      </c>
      <c r="X470" s="57">
        <v>200</v>
      </c>
      <c r="Y470" s="54">
        <f t="shared" si="76"/>
        <v>200.64000000000001</v>
      </c>
      <c r="Z470" s="40">
        <f t="shared" si="77"/>
        <v>0.45448</v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213.63636363636363</v>
      </c>
      <c r="BN470" s="76">
        <f t="shared" si="79"/>
        <v>214.32</v>
      </c>
      <c r="BO470" s="76">
        <f t="shared" si="80"/>
        <v>0.36421911421911418</v>
      </c>
      <c r="BP470" s="76">
        <f t="shared" si="81"/>
        <v>0.36538461538461542</v>
      </c>
    </row>
    <row r="471" spans="1:68" ht="16.5" hidden="1" customHeight="1" x14ac:dyDescent="0.25">
      <c r="A471" s="61" t="s">
        <v>683</v>
      </c>
      <c r="B471" s="61" t="s">
        <v>684</v>
      </c>
      <c r="C471" s="35">
        <v>4301011799</v>
      </c>
      <c r="D471" s="400">
        <v>4680115884519</v>
      </c>
      <c r="E471" s="40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02"/>
      <c r="R471" s="402"/>
      <c r="S471" s="402"/>
      <c r="T471" s="40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hidden="1" customHeight="1" x14ac:dyDescent="0.25">
      <c r="A472" s="61" t="s">
        <v>685</v>
      </c>
      <c r="B472" s="61" t="s">
        <v>686</v>
      </c>
      <c r="C472" s="35">
        <v>4301011778</v>
      </c>
      <c r="D472" s="400">
        <v>4680115880603</v>
      </c>
      <c r="E472" s="400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02"/>
      <c r="R472" s="402"/>
      <c r="S472" s="402"/>
      <c r="T472" s="40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hidden="1" customHeight="1" x14ac:dyDescent="0.25">
      <c r="A473" s="61" t="s">
        <v>687</v>
      </c>
      <c r="B473" s="61" t="s">
        <v>688</v>
      </c>
      <c r="C473" s="35">
        <v>4301011190</v>
      </c>
      <c r="D473" s="400">
        <v>4607091389098</v>
      </c>
      <c r="E473" s="400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02"/>
      <c r="R473" s="402"/>
      <c r="S473" s="402"/>
      <c r="T473" s="40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6"/>
        <v>0</v>
      </c>
      <c r="Z473" s="40" t="str">
        <f>IFERROR(IF(Y473=0,"",ROUNDUP(Y473/H473,0)*0.00753),"")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0</v>
      </c>
      <c r="BN473" s="76">
        <f t="shared" si="79"/>
        <v>0</v>
      </c>
      <c r="BO473" s="76">
        <f t="shared" si="80"/>
        <v>0</v>
      </c>
      <c r="BP473" s="76">
        <f t="shared" si="81"/>
        <v>0</v>
      </c>
    </row>
    <row r="474" spans="1:68" ht="27" hidden="1" customHeight="1" x14ac:dyDescent="0.25">
      <c r="A474" s="61" t="s">
        <v>689</v>
      </c>
      <c r="B474" s="61" t="s">
        <v>690</v>
      </c>
      <c r="C474" s="35">
        <v>4301011784</v>
      </c>
      <c r="D474" s="400">
        <v>4607091389982</v>
      </c>
      <c r="E474" s="40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02"/>
      <c r="R474" s="402"/>
      <c r="S474" s="402"/>
      <c r="T474" s="40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0" t="s">
        <v>43</v>
      </c>
      <c r="Q475" s="391"/>
      <c r="R475" s="391"/>
      <c r="S475" s="391"/>
      <c r="T475" s="391"/>
      <c r="U475" s="391"/>
      <c r="V475" s="392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142.04545454545453</v>
      </c>
      <c r="Y475" s="42">
        <f>IFERROR(Y466/H466,"0")+IFERROR(Y467/H467,"0")+IFERROR(Y468/H468,"0")+IFERROR(Y469/H469,"0")+IFERROR(Y470/H470,"0")+IFERROR(Y471/H471,"0")+IFERROR(Y472/H472,"0")+IFERROR(Y473/H473,"0")+IFERROR(Y474/H474,"0")</f>
        <v>143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1.71028</v>
      </c>
      <c r="AA475" s="65"/>
      <c r="AB475" s="65"/>
      <c r="AC475" s="6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0</v>
      </c>
      <c r="X476" s="42">
        <f>IFERROR(SUM(X466:X474),"0")</f>
        <v>750</v>
      </c>
      <c r="Y476" s="42">
        <f>IFERROR(SUM(Y466:Y474),"0")</f>
        <v>755.04</v>
      </c>
      <c r="Z476" s="41"/>
      <c r="AA476" s="65"/>
      <c r="AB476" s="65"/>
      <c r="AC476" s="65"/>
    </row>
    <row r="477" spans="1:68" ht="14.25" hidden="1" customHeight="1" x14ac:dyDescent="0.25">
      <c r="A477" s="399" t="s">
        <v>117</v>
      </c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64"/>
      <c r="AB477" s="64"/>
      <c r="AC477" s="64"/>
    </row>
    <row r="478" spans="1:68" ht="16.5" customHeight="1" x14ac:dyDescent="0.25">
      <c r="A478" s="61" t="s">
        <v>691</v>
      </c>
      <c r="B478" s="61" t="s">
        <v>692</v>
      </c>
      <c r="C478" s="35">
        <v>4301020222</v>
      </c>
      <c r="D478" s="400">
        <v>4607091388930</v>
      </c>
      <c r="E478" s="400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02"/>
      <c r="R478" s="402"/>
      <c r="S478" s="402"/>
      <c r="T478" s="403"/>
      <c r="U478" s="38" t="s">
        <v>48</v>
      </c>
      <c r="V478" s="38" t="s">
        <v>48</v>
      </c>
      <c r="W478" s="39" t="s">
        <v>0</v>
      </c>
      <c r="X478" s="57">
        <v>1050</v>
      </c>
      <c r="Y478" s="54">
        <f>IFERROR(IF(X478="",0,CEILING((X478/$H478),1)*$H478),"")</f>
        <v>1050.72</v>
      </c>
      <c r="Z478" s="40">
        <f>IFERROR(IF(Y478=0,"",ROUNDUP(Y478/H478,0)*0.01196),"")</f>
        <v>2.3800400000000002</v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1121.590909090909</v>
      </c>
      <c r="BN478" s="76">
        <f>IFERROR(Y478*I478/H478,"0")</f>
        <v>1122.3599999999999</v>
      </c>
      <c r="BO478" s="76">
        <f>IFERROR(1/J478*(X478/H478),"0")</f>
        <v>1.9121503496503496</v>
      </c>
      <c r="BP478" s="76">
        <f>IFERROR(1/J478*(Y478/H478),"0")</f>
        <v>1.9134615384615385</v>
      </c>
    </row>
    <row r="479" spans="1:68" ht="16.5" hidden="1" customHeight="1" x14ac:dyDescent="0.25">
      <c r="A479" s="61" t="s">
        <v>693</v>
      </c>
      <c r="B479" s="61" t="s">
        <v>694</v>
      </c>
      <c r="C479" s="35">
        <v>4301020206</v>
      </c>
      <c r="D479" s="400">
        <v>4680115880054</v>
      </c>
      <c r="E479" s="40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02"/>
      <c r="R479" s="402"/>
      <c r="S479" s="402"/>
      <c r="T479" s="40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IFERROR(X478/H478,"0")+IFERROR(X479/H479,"0")</f>
        <v>198.86363636363635</v>
      </c>
      <c r="Y480" s="42">
        <f>IFERROR(Y478/H478,"0")+IFERROR(Y479/H479,"0")</f>
        <v>199</v>
      </c>
      <c r="Z480" s="42">
        <f>IFERROR(IF(Z478="",0,Z478),"0")+IFERROR(IF(Z479="",0,Z479),"0")</f>
        <v>2.3800400000000002</v>
      </c>
      <c r="AA480" s="65"/>
      <c r="AB480" s="65"/>
      <c r="AC480" s="6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IFERROR(SUM(X478:X479),"0")</f>
        <v>1050</v>
      </c>
      <c r="Y481" s="42">
        <f>IFERROR(SUM(Y478:Y479),"0")</f>
        <v>1050.72</v>
      </c>
      <c r="Z481" s="41"/>
      <c r="AA481" s="65"/>
      <c r="AB481" s="65"/>
      <c r="AC481" s="65"/>
    </row>
    <row r="482" spans="1:68" ht="14.25" hidden="1" customHeight="1" x14ac:dyDescent="0.25">
      <c r="A482" s="399" t="s">
        <v>79</v>
      </c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  <c r="X482" s="399"/>
      <c r="Y482" s="399"/>
      <c r="Z482" s="399"/>
      <c r="AA482" s="64"/>
      <c r="AB482" s="64"/>
      <c r="AC482" s="64"/>
    </row>
    <row r="483" spans="1:68" ht="27" hidden="1" customHeight="1" x14ac:dyDescent="0.25">
      <c r="A483" s="61" t="s">
        <v>695</v>
      </c>
      <c r="B483" s="61" t="s">
        <v>696</v>
      </c>
      <c r="C483" s="35">
        <v>4301031252</v>
      </c>
      <c r="D483" s="400">
        <v>4680115883116</v>
      </c>
      <c r="E483" s="400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02"/>
      <c r="R483" s="402"/>
      <c r="S483" s="402"/>
      <c r="T483" s="403"/>
      <c r="U483" s="38" t="s">
        <v>48</v>
      </c>
      <c r="V483" s="38" t="s">
        <v>48</v>
      </c>
      <c r="W483" s="39" t="s">
        <v>0</v>
      </c>
      <c r="X483" s="57">
        <v>0</v>
      </c>
      <c r="Y483" s="54">
        <f t="shared" ref="Y483:Y488" si="82">IFERROR(IF(X483="",0,CEILING((X483/$H483),1)*$H483),"")</f>
        <v>0</v>
      </c>
      <c r="Z483" s="40" t="str">
        <f>IFERROR(IF(Y483=0,"",ROUNDUP(Y483/H483,0)*0.01196),"")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0</v>
      </c>
      <c r="BN483" s="76">
        <f t="shared" ref="BN483:BN488" si="84">IFERROR(Y483*I483/H483,"0")</f>
        <v>0</v>
      </c>
      <c r="BO483" s="76">
        <f t="shared" ref="BO483:BO488" si="85">IFERROR(1/J483*(X483/H483),"0")</f>
        <v>0</v>
      </c>
      <c r="BP483" s="76">
        <f t="shared" ref="BP483:BP488" si="86">IFERROR(1/J483*(Y483/H483),"0")</f>
        <v>0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00">
        <v>4680115883093</v>
      </c>
      <c r="E484" s="400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02"/>
      <c r="R484" s="402"/>
      <c r="S484" s="402"/>
      <c r="T484" s="403"/>
      <c r="U484" s="38" t="s">
        <v>48</v>
      </c>
      <c r="V484" s="38" t="s">
        <v>48</v>
      </c>
      <c r="W484" s="39" t="s">
        <v>0</v>
      </c>
      <c r="X484" s="57">
        <v>200</v>
      </c>
      <c r="Y484" s="54">
        <f t="shared" si="82"/>
        <v>200.64000000000001</v>
      </c>
      <c r="Z484" s="40">
        <f>IFERROR(IF(Y484=0,"",ROUNDUP(Y484/H484,0)*0.01196),"")</f>
        <v>0.45448</v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213.63636363636363</v>
      </c>
      <c r="BN484" s="76">
        <f t="shared" si="84"/>
        <v>214.32</v>
      </c>
      <c r="BO484" s="76">
        <f t="shared" si="85"/>
        <v>0.36421911421911418</v>
      </c>
      <c r="BP484" s="76">
        <f t="shared" si="86"/>
        <v>0.36538461538461542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00">
        <v>4680115883109</v>
      </c>
      <c r="E485" s="40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02"/>
      <c r="R485" s="402"/>
      <c r="S485" s="402"/>
      <c r="T485" s="403"/>
      <c r="U485" s="38" t="s">
        <v>48</v>
      </c>
      <c r="V485" s="38" t="s">
        <v>48</v>
      </c>
      <c r="W485" s="39" t="s">
        <v>0</v>
      </c>
      <c r="X485" s="57">
        <v>100</v>
      </c>
      <c r="Y485" s="54">
        <f t="shared" si="82"/>
        <v>100.32000000000001</v>
      </c>
      <c r="Z485" s="40">
        <f>IFERROR(IF(Y485=0,"",ROUNDUP(Y485/H485,0)*0.01196),"")</f>
        <v>0.22724</v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106.81818181818181</v>
      </c>
      <c r="BN485" s="76">
        <f t="shared" si="84"/>
        <v>107.16</v>
      </c>
      <c r="BO485" s="76">
        <f t="shared" si="85"/>
        <v>0.18210955710955709</v>
      </c>
      <c r="BP485" s="76">
        <f t="shared" si="86"/>
        <v>0.18269230769230771</v>
      </c>
    </row>
    <row r="486" spans="1:68" ht="27" hidden="1" customHeight="1" x14ac:dyDescent="0.25">
      <c r="A486" s="61" t="s">
        <v>701</v>
      </c>
      <c r="B486" s="61" t="s">
        <v>702</v>
      </c>
      <c r="C486" s="35">
        <v>4301031249</v>
      </c>
      <c r="D486" s="400">
        <v>4680115882072</v>
      </c>
      <c r="E486" s="40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02"/>
      <c r="R486" s="402"/>
      <c r="S486" s="402"/>
      <c r="T486" s="403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hidden="1" customHeight="1" x14ac:dyDescent="0.25">
      <c r="A487" s="61" t="s">
        <v>703</v>
      </c>
      <c r="B487" s="61" t="s">
        <v>704</v>
      </c>
      <c r="C487" s="35">
        <v>4301031251</v>
      </c>
      <c r="D487" s="400">
        <v>4680115882102</v>
      </c>
      <c r="E487" s="400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02"/>
      <c r="R487" s="402"/>
      <c r="S487" s="402"/>
      <c r="T487" s="403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hidden="1" customHeight="1" x14ac:dyDescent="0.25">
      <c r="A488" s="61" t="s">
        <v>705</v>
      </c>
      <c r="B488" s="61" t="s">
        <v>706</v>
      </c>
      <c r="C488" s="35">
        <v>4301031253</v>
      </c>
      <c r="D488" s="400">
        <v>4680115882096</v>
      </c>
      <c r="E488" s="400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4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02"/>
      <c r="R488" s="402"/>
      <c r="S488" s="402"/>
      <c r="T488" s="403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0" t="s">
        <v>43</v>
      </c>
      <c r="Q489" s="391"/>
      <c r="R489" s="391"/>
      <c r="S489" s="391"/>
      <c r="T489" s="391"/>
      <c r="U489" s="391"/>
      <c r="V489" s="392"/>
      <c r="W489" s="41" t="s">
        <v>42</v>
      </c>
      <c r="X489" s="42">
        <f>IFERROR(X483/H483,"0")+IFERROR(X484/H484,"0")+IFERROR(X485/H485,"0")+IFERROR(X486/H486,"0")+IFERROR(X487/H487,"0")+IFERROR(X488/H488,"0")</f>
        <v>56.818181818181813</v>
      </c>
      <c r="Y489" s="42">
        <f>IFERROR(Y483/H483,"0")+IFERROR(Y484/H484,"0")+IFERROR(Y485/H485,"0")+IFERROR(Y486/H486,"0")+IFERROR(Y487/H487,"0")+IFERROR(Y488/H488,"0")</f>
        <v>57</v>
      </c>
      <c r="Z489" s="42">
        <f>IFERROR(IF(Z483="",0,Z483),"0")+IFERROR(IF(Z484="",0,Z484),"0")+IFERROR(IF(Z485="",0,Z485),"0")+IFERROR(IF(Z486="",0,Z486),"0")+IFERROR(IF(Z487="",0,Z487),"0")+IFERROR(IF(Z488="",0,Z488),"0")</f>
        <v>0.68171999999999999</v>
      </c>
      <c r="AA489" s="65"/>
      <c r="AB489" s="65"/>
      <c r="AC489" s="6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0" t="s">
        <v>43</v>
      </c>
      <c r="Q490" s="391"/>
      <c r="R490" s="391"/>
      <c r="S490" s="391"/>
      <c r="T490" s="391"/>
      <c r="U490" s="391"/>
      <c r="V490" s="392"/>
      <c r="W490" s="41" t="s">
        <v>0</v>
      </c>
      <c r="X490" s="42">
        <f>IFERROR(SUM(X483:X488),"0")</f>
        <v>300</v>
      </c>
      <c r="Y490" s="42">
        <f>IFERROR(SUM(Y483:Y488),"0")</f>
        <v>300.96000000000004</v>
      </c>
      <c r="Z490" s="41"/>
      <c r="AA490" s="65"/>
      <c r="AB490" s="65"/>
      <c r="AC490" s="65"/>
    </row>
    <row r="491" spans="1:68" ht="14.25" hidden="1" customHeight="1" x14ac:dyDescent="0.25">
      <c r="A491" s="399" t="s">
        <v>84</v>
      </c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  <c r="X491" s="399"/>
      <c r="Y491" s="399"/>
      <c r="Z491" s="399"/>
      <c r="AA491" s="64"/>
      <c r="AB491" s="64"/>
      <c r="AC491" s="64"/>
    </row>
    <row r="492" spans="1:68" ht="16.5" hidden="1" customHeight="1" x14ac:dyDescent="0.25">
      <c r="A492" s="61" t="s">
        <v>707</v>
      </c>
      <c r="B492" s="61" t="s">
        <v>708</v>
      </c>
      <c r="C492" s="35">
        <v>4301051230</v>
      </c>
      <c r="D492" s="400">
        <v>4607091383409</v>
      </c>
      <c r="E492" s="400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02"/>
      <c r="R492" s="402"/>
      <c r="S492" s="402"/>
      <c r="T492" s="40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hidden="1" customHeight="1" x14ac:dyDescent="0.25">
      <c r="A493" s="61" t="s">
        <v>709</v>
      </c>
      <c r="B493" s="61" t="s">
        <v>710</v>
      </c>
      <c r="C493" s="35">
        <v>4301051231</v>
      </c>
      <c r="D493" s="400">
        <v>4607091383416</v>
      </c>
      <c r="E493" s="400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02"/>
      <c r="R493" s="402"/>
      <c r="S493" s="402"/>
      <c r="T493" s="40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hidden="1" customHeight="1" x14ac:dyDescent="0.25">
      <c r="A494" s="61" t="s">
        <v>711</v>
      </c>
      <c r="B494" s="61" t="s">
        <v>712</v>
      </c>
      <c r="C494" s="35">
        <v>4301051058</v>
      </c>
      <c r="D494" s="400">
        <v>4680115883536</v>
      </c>
      <c r="E494" s="400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02"/>
      <c r="R494" s="402"/>
      <c r="S494" s="402"/>
      <c r="T494" s="40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0" t="s">
        <v>43</v>
      </c>
      <c r="Q495" s="391"/>
      <c r="R495" s="391"/>
      <c r="S495" s="391"/>
      <c r="T495" s="391"/>
      <c r="U495" s="391"/>
      <c r="V495" s="392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hidden="1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0" t="s">
        <v>43</v>
      </c>
      <c r="Q496" s="391"/>
      <c r="R496" s="391"/>
      <c r="S496" s="391"/>
      <c r="T496" s="391"/>
      <c r="U496" s="391"/>
      <c r="V496" s="392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hidden="1" customHeight="1" x14ac:dyDescent="0.25">
      <c r="A497" s="399" t="s">
        <v>250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64"/>
      <c r="AB497" s="64"/>
      <c r="AC497" s="64"/>
    </row>
    <row r="498" spans="1:68" ht="16.5" hidden="1" customHeight="1" x14ac:dyDescent="0.25">
      <c r="A498" s="61" t="s">
        <v>713</v>
      </c>
      <c r="B498" s="61" t="s">
        <v>714</v>
      </c>
      <c r="C498" s="35">
        <v>4301060363</v>
      </c>
      <c r="D498" s="400">
        <v>4680115885035</v>
      </c>
      <c r="E498" s="400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02"/>
      <c r="R498" s="402"/>
      <c r="S498" s="402"/>
      <c r="T498" s="40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idden="1" x14ac:dyDescent="0.2">
      <c r="A499" s="393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0" t="s">
        <v>43</v>
      </c>
      <c r="Q499" s="391"/>
      <c r="R499" s="391"/>
      <c r="S499" s="391"/>
      <c r="T499" s="391"/>
      <c r="U499" s="391"/>
      <c r="V499" s="392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hidden="1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0" t="s">
        <v>43</v>
      </c>
      <c r="Q500" s="391"/>
      <c r="R500" s="391"/>
      <c r="S500" s="391"/>
      <c r="T500" s="391"/>
      <c r="U500" s="391"/>
      <c r="V500" s="392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hidden="1" customHeight="1" x14ac:dyDescent="0.2">
      <c r="A501" s="428" t="s">
        <v>715</v>
      </c>
      <c r="B501" s="428"/>
      <c r="C501" s="428"/>
      <c r="D501" s="428"/>
      <c r="E501" s="428"/>
      <c r="F501" s="428"/>
      <c r="G501" s="428"/>
      <c r="H501" s="428"/>
      <c r="I501" s="428"/>
      <c r="J501" s="428"/>
      <c r="K501" s="428"/>
      <c r="L501" s="428"/>
      <c r="M501" s="428"/>
      <c r="N501" s="428"/>
      <c r="O501" s="428"/>
      <c r="P501" s="428"/>
      <c r="Q501" s="428"/>
      <c r="R501" s="428"/>
      <c r="S501" s="428"/>
      <c r="T501" s="428"/>
      <c r="U501" s="428"/>
      <c r="V501" s="428"/>
      <c r="W501" s="428"/>
      <c r="X501" s="428"/>
      <c r="Y501" s="428"/>
      <c r="Z501" s="428"/>
      <c r="AA501" s="53"/>
      <c r="AB501" s="53"/>
      <c r="AC501" s="53"/>
    </row>
    <row r="502" spans="1:68" ht="16.5" hidden="1" customHeight="1" x14ac:dyDescent="0.25">
      <c r="A502" s="429" t="s">
        <v>715</v>
      </c>
      <c r="B502" s="429"/>
      <c r="C502" s="429"/>
      <c r="D502" s="429"/>
      <c r="E502" s="429"/>
      <c r="F502" s="429"/>
      <c r="G502" s="429"/>
      <c r="H502" s="429"/>
      <c r="I502" s="429"/>
      <c r="J502" s="429"/>
      <c r="K502" s="429"/>
      <c r="L502" s="429"/>
      <c r="M502" s="429"/>
      <c r="N502" s="429"/>
      <c r="O502" s="429"/>
      <c r="P502" s="429"/>
      <c r="Q502" s="429"/>
      <c r="R502" s="429"/>
      <c r="S502" s="429"/>
      <c r="T502" s="429"/>
      <c r="U502" s="429"/>
      <c r="V502" s="429"/>
      <c r="W502" s="429"/>
      <c r="X502" s="429"/>
      <c r="Y502" s="429"/>
      <c r="Z502" s="429"/>
      <c r="AA502" s="63"/>
      <c r="AB502" s="63"/>
      <c r="AC502" s="63"/>
    </row>
    <row r="503" spans="1:68" ht="14.25" hidden="1" customHeight="1" x14ac:dyDescent="0.25">
      <c r="A503" s="399" t="s">
        <v>125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99"/>
      <c r="AA503" s="64"/>
      <c r="AB503" s="64"/>
      <c r="AC503" s="64"/>
    </row>
    <row r="504" spans="1:68" ht="27" hidden="1" customHeight="1" x14ac:dyDescent="0.25">
      <c r="A504" s="61" t="s">
        <v>716</v>
      </c>
      <c r="B504" s="61" t="s">
        <v>717</v>
      </c>
      <c r="C504" s="35">
        <v>4301011763</v>
      </c>
      <c r="D504" s="400">
        <v>4640242181011</v>
      </c>
      <c r="E504" s="400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430" t="s">
        <v>718</v>
      </c>
      <c r="Q504" s="402"/>
      <c r="R504" s="402"/>
      <c r="S504" s="402"/>
      <c r="T504" s="40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hidden="1" customHeight="1" x14ac:dyDescent="0.25">
      <c r="A505" s="61" t="s">
        <v>719</v>
      </c>
      <c r="B505" s="61" t="s">
        <v>720</v>
      </c>
      <c r="C505" s="35">
        <v>4301011951</v>
      </c>
      <c r="D505" s="400">
        <v>4640242180045</v>
      </c>
      <c r="E505" s="40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431" t="s">
        <v>721</v>
      </c>
      <c r="Q505" s="402"/>
      <c r="R505" s="402"/>
      <c r="S505" s="402"/>
      <c r="T505" s="403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hidden="1" customHeight="1" x14ac:dyDescent="0.25">
      <c r="A506" s="61" t="s">
        <v>722</v>
      </c>
      <c r="B506" s="61" t="s">
        <v>723</v>
      </c>
      <c r="C506" s="35">
        <v>4301011585</v>
      </c>
      <c r="D506" s="400">
        <v>4640242180441</v>
      </c>
      <c r="E506" s="400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432" t="s">
        <v>724</v>
      </c>
      <c r="Q506" s="402"/>
      <c r="R506" s="402"/>
      <c r="S506" s="402"/>
      <c r="T506" s="403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hidden="1" customHeight="1" x14ac:dyDescent="0.25">
      <c r="A507" s="61" t="s">
        <v>725</v>
      </c>
      <c r="B507" s="61" t="s">
        <v>726</v>
      </c>
      <c r="C507" s="35">
        <v>4301011950</v>
      </c>
      <c r="D507" s="400">
        <v>4640242180601</v>
      </c>
      <c r="E507" s="400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423" t="s">
        <v>727</v>
      </c>
      <c r="Q507" s="402"/>
      <c r="R507" s="402"/>
      <c r="S507" s="402"/>
      <c r="T507" s="403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00">
        <v>4640242180564</v>
      </c>
      <c r="E508" s="400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424" t="s">
        <v>730</v>
      </c>
      <c r="Q508" s="402"/>
      <c r="R508" s="402"/>
      <c r="S508" s="402"/>
      <c r="T508" s="403"/>
      <c r="U508" s="38" t="s">
        <v>48</v>
      </c>
      <c r="V508" s="38" t="s">
        <v>48</v>
      </c>
      <c r="W508" s="39" t="s">
        <v>0</v>
      </c>
      <c r="X508" s="57">
        <v>650</v>
      </c>
      <c r="Y508" s="54">
        <f t="shared" si="87"/>
        <v>660</v>
      </c>
      <c r="Z508" s="40">
        <f t="shared" si="88"/>
        <v>1.1962499999999998</v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676</v>
      </c>
      <c r="BN508" s="76">
        <f t="shared" si="90"/>
        <v>686.40000000000009</v>
      </c>
      <c r="BO508" s="76">
        <f t="shared" si="91"/>
        <v>0.96726190476190466</v>
      </c>
      <c r="BP508" s="76">
        <f t="shared" si="92"/>
        <v>0.9821428571428571</v>
      </c>
    </row>
    <row r="509" spans="1:68" ht="27" hidden="1" customHeight="1" x14ac:dyDescent="0.25">
      <c r="A509" s="61" t="s">
        <v>731</v>
      </c>
      <c r="B509" s="61" t="s">
        <v>732</v>
      </c>
      <c r="C509" s="35">
        <v>4301011762</v>
      </c>
      <c r="D509" s="400">
        <v>4640242180922</v>
      </c>
      <c r="E509" s="400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425" t="s">
        <v>733</v>
      </c>
      <c r="Q509" s="402"/>
      <c r="R509" s="402"/>
      <c r="S509" s="402"/>
      <c r="T509" s="40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hidden="1" customHeight="1" x14ac:dyDescent="0.25">
      <c r="A510" s="61" t="s">
        <v>734</v>
      </c>
      <c r="B510" s="61" t="s">
        <v>735</v>
      </c>
      <c r="C510" s="35">
        <v>4301011764</v>
      </c>
      <c r="D510" s="400">
        <v>4640242181189</v>
      </c>
      <c r="E510" s="400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426" t="s">
        <v>736</v>
      </c>
      <c r="Q510" s="402"/>
      <c r="R510" s="402"/>
      <c r="S510" s="402"/>
      <c r="T510" s="40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hidden="1" customHeight="1" x14ac:dyDescent="0.25">
      <c r="A511" s="61" t="s">
        <v>737</v>
      </c>
      <c r="B511" s="61" t="s">
        <v>738</v>
      </c>
      <c r="C511" s="35">
        <v>4301011551</v>
      </c>
      <c r="D511" s="400">
        <v>4640242180038</v>
      </c>
      <c r="E511" s="400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427" t="s">
        <v>739</v>
      </c>
      <c r="Q511" s="402"/>
      <c r="R511" s="402"/>
      <c r="S511" s="402"/>
      <c r="T511" s="40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hidden="1" customHeight="1" x14ac:dyDescent="0.25">
      <c r="A512" s="61" t="s">
        <v>740</v>
      </c>
      <c r="B512" s="61" t="s">
        <v>741</v>
      </c>
      <c r="C512" s="35">
        <v>4301011765</v>
      </c>
      <c r="D512" s="400">
        <v>4640242181172</v>
      </c>
      <c r="E512" s="400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420" t="s">
        <v>742</v>
      </c>
      <c r="Q512" s="402"/>
      <c r="R512" s="402"/>
      <c r="S512" s="402"/>
      <c r="T512" s="40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0" t="s">
        <v>43</v>
      </c>
      <c r="Q513" s="391"/>
      <c r="R513" s="391"/>
      <c r="S513" s="391"/>
      <c r="T513" s="391"/>
      <c r="U513" s="391"/>
      <c r="V513" s="392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54.166666666666664</v>
      </c>
      <c r="Y513" s="42">
        <f>IFERROR(Y504/H504,"0")+IFERROR(Y505/H505,"0")+IFERROR(Y506/H506,"0")+IFERROR(Y507/H507,"0")+IFERROR(Y508/H508,"0")+IFERROR(Y509/H509,"0")+IFERROR(Y510/H510,"0")+IFERROR(Y511/H511,"0")+IFERROR(Y512/H512,"0")</f>
        <v>55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1.1962499999999998</v>
      </c>
      <c r="AA513" s="65"/>
      <c r="AB513" s="65"/>
      <c r="AC513" s="6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0" t="s">
        <v>43</v>
      </c>
      <c r="Q514" s="391"/>
      <c r="R514" s="391"/>
      <c r="S514" s="391"/>
      <c r="T514" s="391"/>
      <c r="U514" s="391"/>
      <c r="V514" s="392"/>
      <c r="W514" s="41" t="s">
        <v>0</v>
      </c>
      <c r="X514" s="42">
        <f>IFERROR(SUM(X504:X512),"0")</f>
        <v>650</v>
      </c>
      <c r="Y514" s="42">
        <f>IFERROR(SUM(Y504:Y512),"0")</f>
        <v>660</v>
      </c>
      <c r="Z514" s="41"/>
      <c r="AA514" s="65"/>
      <c r="AB514" s="65"/>
      <c r="AC514" s="65"/>
    </row>
    <row r="515" spans="1:68" ht="14.25" hidden="1" customHeight="1" x14ac:dyDescent="0.25">
      <c r="A515" s="399" t="s">
        <v>117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99"/>
      <c r="AA515" s="64"/>
      <c r="AB515" s="64"/>
      <c r="AC515" s="64"/>
    </row>
    <row r="516" spans="1:68" ht="27" hidden="1" customHeight="1" x14ac:dyDescent="0.25">
      <c r="A516" s="61" t="s">
        <v>743</v>
      </c>
      <c r="B516" s="61" t="s">
        <v>744</v>
      </c>
      <c r="C516" s="35">
        <v>4301020260</v>
      </c>
      <c r="D516" s="400">
        <v>4640242180526</v>
      </c>
      <c r="E516" s="400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421" t="s">
        <v>745</v>
      </c>
      <c r="Q516" s="402"/>
      <c r="R516" s="402"/>
      <c r="S516" s="402"/>
      <c r="T516" s="403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hidden="1" customHeight="1" x14ac:dyDescent="0.25">
      <c r="A517" s="61" t="s">
        <v>746</v>
      </c>
      <c r="B517" s="61" t="s">
        <v>747</v>
      </c>
      <c r="C517" s="35">
        <v>4301020269</v>
      </c>
      <c r="D517" s="400">
        <v>4640242180519</v>
      </c>
      <c r="E517" s="400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422" t="s">
        <v>748</v>
      </c>
      <c r="Q517" s="402"/>
      <c r="R517" s="402"/>
      <c r="S517" s="402"/>
      <c r="T517" s="403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hidden="1" customHeight="1" x14ac:dyDescent="0.25">
      <c r="A518" s="61" t="s">
        <v>749</v>
      </c>
      <c r="B518" s="61" t="s">
        <v>750</v>
      </c>
      <c r="C518" s="35">
        <v>4301020309</v>
      </c>
      <c r="D518" s="400">
        <v>4640242180090</v>
      </c>
      <c r="E518" s="400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417" t="s">
        <v>751</v>
      </c>
      <c r="Q518" s="402"/>
      <c r="R518" s="402"/>
      <c r="S518" s="402"/>
      <c r="T518" s="403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hidden="1" customHeight="1" x14ac:dyDescent="0.25">
      <c r="A519" s="61" t="s">
        <v>752</v>
      </c>
      <c r="B519" s="61" t="s">
        <v>753</v>
      </c>
      <c r="C519" s="35">
        <v>4301020314</v>
      </c>
      <c r="D519" s="400">
        <v>4640242180090</v>
      </c>
      <c r="E519" s="400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418" t="s">
        <v>754</v>
      </c>
      <c r="Q519" s="402"/>
      <c r="R519" s="402"/>
      <c r="S519" s="402"/>
      <c r="T519" s="403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hidden="1" customHeight="1" x14ac:dyDescent="0.25">
      <c r="A520" s="61" t="s">
        <v>755</v>
      </c>
      <c r="B520" s="61" t="s">
        <v>756</v>
      </c>
      <c r="C520" s="35">
        <v>4301020295</v>
      </c>
      <c r="D520" s="400">
        <v>4640242181363</v>
      </c>
      <c r="E520" s="400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419" t="s">
        <v>757</v>
      </c>
      <c r="Q520" s="402"/>
      <c r="R520" s="402"/>
      <c r="S520" s="402"/>
      <c r="T520" s="403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hidden="1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0" t="s">
        <v>43</v>
      </c>
      <c r="Q521" s="391"/>
      <c r="R521" s="391"/>
      <c r="S521" s="391"/>
      <c r="T521" s="391"/>
      <c r="U521" s="391"/>
      <c r="V521" s="392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hidden="1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0" t="s">
        <v>43</v>
      </c>
      <c r="Q522" s="391"/>
      <c r="R522" s="391"/>
      <c r="S522" s="391"/>
      <c r="T522" s="391"/>
      <c r="U522" s="391"/>
      <c r="V522" s="392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hidden="1" customHeight="1" x14ac:dyDescent="0.25">
      <c r="A523" s="399" t="s">
        <v>79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99"/>
      <c r="AA523" s="64"/>
      <c r="AB523" s="64"/>
      <c r="AC523" s="64"/>
    </row>
    <row r="524" spans="1:68" ht="27" hidden="1" customHeight="1" x14ac:dyDescent="0.25">
      <c r="A524" s="61" t="s">
        <v>758</v>
      </c>
      <c r="B524" s="61" t="s">
        <v>759</v>
      </c>
      <c r="C524" s="35">
        <v>4301031289</v>
      </c>
      <c r="D524" s="400">
        <v>4640242181615</v>
      </c>
      <c r="E524" s="400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413" t="s">
        <v>760</v>
      </c>
      <c r="Q524" s="402"/>
      <c r="R524" s="402"/>
      <c r="S524" s="402"/>
      <c r="T524" s="403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hidden="1" customHeight="1" x14ac:dyDescent="0.25">
      <c r="A525" s="61" t="s">
        <v>761</v>
      </c>
      <c r="B525" s="61" t="s">
        <v>762</v>
      </c>
      <c r="C525" s="35">
        <v>4301031285</v>
      </c>
      <c r="D525" s="400">
        <v>4640242181639</v>
      </c>
      <c r="E525" s="400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414" t="s">
        <v>763</v>
      </c>
      <c r="Q525" s="402"/>
      <c r="R525" s="402"/>
      <c r="S525" s="402"/>
      <c r="T525" s="403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hidden="1" customHeight="1" x14ac:dyDescent="0.25">
      <c r="A526" s="61" t="s">
        <v>764</v>
      </c>
      <c r="B526" s="61" t="s">
        <v>765</v>
      </c>
      <c r="C526" s="35">
        <v>4301031287</v>
      </c>
      <c r="D526" s="400">
        <v>4640242181622</v>
      </c>
      <c r="E526" s="400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415" t="s">
        <v>766</v>
      </c>
      <c r="Q526" s="402"/>
      <c r="R526" s="402"/>
      <c r="S526" s="402"/>
      <c r="T526" s="40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hidden="1" customHeight="1" x14ac:dyDescent="0.25">
      <c r="A527" s="61" t="s">
        <v>767</v>
      </c>
      <c r="B527" s="61" t="s">
        <v>768</v>
      </c>
      <c r="C527" s="35">
        <v>4301031280</v>
      </c>
      <c r="D527" s="400">
        <v>4640242180816</v>
      </c>
      <c r="E527" s="400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416" t="s">
        <v>769</v>
      </c>
      <c r="Q527" s="402"/>
      <c r="R527" s="402"/>
      <c r="S527" s="402"/>
      <c r="T527" s="40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3"/>
        <v>0</v>
      </c>
      <c r="Z527" s="40" t="str">
        <f t="shared" si="94"/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00">
        <v>4640242180595</v>
      </c>
      <c r="E528" s="400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410" t="s">
        <v>772</v>
      </c>
      <c r="Q528" s="402"/>
      <c r="R528" s="402"/>
      <c r="S528" s="402"/>
      <c r="T528" s="403"/>
      <c r="U528" s="38" t="s">
        <v>48</v>
      </c>
      <c r="V528" s="38" t="s">
        <v>48</v>
      </c>
      <c r="W528" s="39" t="s">
        <v>0</v>
      </c>
      <c r="X528" s="57">
        <v>420</v>
      </c>
      <c r="Y528" s="54">
        <f t="shared" si="93"/>
        <v>420</v>
      </c>
      <c r="Z528" s="40">
        <f t="shared" si="94"/>
        <v>0.753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446</v>
      </c>
      <c r="BN528" s="76">
        <f t="shared" si="96"/>
        <v>446</v>
      </c>
      <c r="BO528" s="76">
        <f t="shared" si="97"/>
        <v>0.64102564102564097</v>
      </c>
      <c r="BP528" s="76">
        <f t="shared" si="98"/>
        <v>0.64102564102564097</v>
      </c>
    </row>
    <row r="529" spans="1:68" ht="27" hidden="1" customHeight="1" x14ac:dyDescent="0.25">
      <c r="A529" s="61" t="s">
        <v>773</v>
      </c>
      <c r="B529" s="61" t="s">
        <v>774</v>
      </c>
      <c r="C529" s="35">
        <v>4301031321</v>
      </c>
      <c r="D529" s="400">
        <v>4640242180076</v>
      </c>
      <c r="E529" s="400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411" t="s">
        <v>775</v>
      </c>
      <c r="Q529" s="402"/>
      <c r="R529" s="402"/>
      <c r="S529" s="402"/>
      <c r="T529" s="40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hidden="1" customHeight="1" x14ac:dyDescent="0.25">
      <c r="A530" s="61" t="s">
        <v>776</v>
      </c>
      <c r="B530" s="61" t="s">
        <v>777</v>
      </c>
      <c r="C530" s="35">
        <v>4301031200</v>
      </c>
      <c r="D530" s="400">
        <v>4640242180489</v>
      </c>
      <c r="E530" s="400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412" t="s">
        <v>778</v>
      </c>
      <c r="Q530" s="402"/>
      <c r="R530" s="402"/>
      <c r="S530" s="402"/>
      <c r="T530" s="40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0" t="s">
        <v>43</v>
      </c>
      <c r="Q531" s="391"/>
      <c r="R531" s="391"/>
      <c r="S531" s="391"/>
      <c r="T531" s="391"/>
      <c r="U531" s="391"/>
      <c r="V531" s="392"/>
      <c r="W531" s="41" t="s">
        <v>42</v>
      </c>
      <c r="X531" s="42">
        <f>IFERROR(X524/H524,"0")+IFERROR(X525/H525,"0")+IFERROR(X526/H526,"0")+IFERROR(X527/H527,"0")+IFERROR(X528/H528,"0")+IFERROR(X529/H529,"0")+IFERROR(X530/H530,"0")</f>
        <v>100</v>
      </c>
      <c r="Y531" s="42">
        <f>IFERROR(Y524/H524,"0")+IFERROR(Y525/H525,"0")+IFERROR(Y526/H526,"0")+IFERROR(Y527/H527,"0")+IFERROR(Y528/H528,"0")+IFERROR(Y529/H529,"0")+IFERROR(Y530/H530,"0")</f>
        <v>100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0.753</v>
      </c>
      <c r="AA531" s="65"/>
      <c r="AB531" s="65"/>
      <c r="AC531" s="6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0" t="s">
        <v>43</v>
      </c>
      <c r="Q532" s="391"/>
      <c r="R532" s="391"/>
      <c r="S532" s="391"/>
      <c r="T532" s="391"/>
      <c r="U532" s="391"/>
      <c r="V532" s="392"/>
      <c r="W532" s="41" t="s">
        <v>0</v>
      </c>
      <c r="X532" s="42">
        <f>IFERROR(SUM(X524:X530),"0")</f>
        <v>420</v>
      </c>
      <c r="Y532" s="42">
        <f>IFERROR(SUM(Y524:Y530),"0")</f>
        <v>420</v>
      </c>
      <c r="Z532" s="41"/>
      <c r="AA532" s="65"/>
      <c r="AB532" s="65"/>
      <c r="AC532" s="65"/>
    </row>
    <row r="533" spans="1:68" ht="14.25" hidden="1" customHeight="1" x14ac:dyDescent="0.25">
      <c r="A533" s="399" t="s">
        <v>84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399"/>
      <c r="AA533" s="64"/>
      <c r="AB533" s="64"/>
      <c r="AC533" s="64"/>
    </row>
    <row r="534" spans="1:68" ht="27" hidden="1" customHeight="1" x14ac:dyDescent="0.25">
      <c r="A534" s="61" t="s">
        <v>779</v>
      </c>
      <c r="B534" s="61" t="s">
        <v>780</v>
      </c>
      <c r="C534" s="35">
        <v>4301051746</v>
      </c>
      <c r="D534" s="400">
        <v>4640242180533</v>
      </c>
      <c r="E534" s="400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407" t="s">
        <v>781</v>
      </c>
      <c r="Q534" s="402"/>
      <c r="R534" s="402"/>
      <c r="S534" s="402"/>
      <c r="T534" s="403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hidden="1" customHeight="1" x14ac:dyDescent="0.25">
      <c r="A535" s="61" t="s">
        <v>782</v>
      </c>
      <c r="B535" s="61" t="s">
        <v>783</v>
      </c>
      <c r="C535" s="35">
        <v>4301051780</v>
      </c>
      <c r="D535" s="400">
        <v>4640242180106</v>
      </c>
      <c r="E535" s="40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408" t="s">
        <v>784</v>
      </c>
      <c r="Q535" s="402"/>
      <c r="R535" s="402"/>
      <c r="S535" s="402"/>
      <c r="T535" s="40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hidden="1" customHeight="1" x14ac:dyDescent="0.25">
      <c r="A536" s="61" t="s">
        <v>785</v>
      </c>
      <c r="B536" s="61" t="s">
        <v>786</v>
      </c>
      <c r="C536" s="35">
        <v>4301051510</v>
      </c>
      <c r="D536" s="400">
        <v>4640242180540</v>
      </c>
      <c r="E536" s="400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409" t="s">
        <v>787</v>
      </c>
      <c r="Q536" s="402"/>
      <c r="R536" s="402"/>
      <c r="S536" s="402"/>
      <c r="T536" s="40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0" t="s">
        <v>43</v>
      </c>
      <c r="Q537" s="391"/>
      <c r="R537" s="391"/>
      <c r="S537" s="391"/>
      <c r="T537" s="391"/>
      <c r="U537" s="391"/>
      <c r="V537" s="392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hidden="1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0" t="s">
        <v>43</v>
      </c>
      <c r="Q538" s="391"/>
      <c r="R538" s="391"/>
      <c r="S538" s="391"/>
      <c r="T538" s="391"/>
      <c r="U538" s="391"/>
      <c r="V538" s="392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hidden="1" customHeight="1" x14ac:dyDescent="0.25">
      <c r="A539" s="399" t="s">
        <v>250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64"/>
      <c r="AB539" s="64"/>
      <c r="AC539" s="64"/>
    </row>
    <row r="540" spans="1:68" ht="27" hidden="1" customHeight="1" x14ac:dyDescent="0.25">
      <c r="A540" s="61" t="s">
        <v>788</v>
      </c>
      <c r="B540" s="61" t="s">
        <v>789</v>
      </c>
      <c r="C540" s="35">
        <v>4301060354</v>
      </c>
      <c r="D540" s="400">
        <v>4640242180120</v>
      </c>
      <c r="E540" s="400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401" t="s">
        <v>790</v>
      </c>
      <c r="Q540" s="402"/>
      <c r="R540" s="402"/>
      <c r="S540" s="402"/>
      <c r="T540" s="403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hidden="1" customHeight="1" x14ac:dyDescent="0.25">
      <c r="A541" s="61" t="s">
        <v>788</v>
      </c>
      <c r="B541" s="61" t="s">
        <v>791</v>
      </c>
      <c r="C541" s="35">
        <v>4301060408</v>
      </c>
      <c r="D541" s="400">
        <v>4640242180120</v>
      </c>
      <c r="E541" s="400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404" t="s">
        <v>792</v>
      </c>
      <c r="Q541" s="402"/>
      <c r="R541" s="402"/>
      <c r="S541" s="402"/>
      <c r="T541" s="40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hidden="1" customHeight="1" x14ac:dyDescent="0.25">
      <c r="A542" s="61" t="s">
        <v>793</v>
      </c>
      <c r="B542" s="61" t="s">
        <v>794</v>
      </c>
      <c r="C542" s="35">
        <v>4301060355</v>
      </c>
      <c r="D542" s="400">
        <v>4640242180137</v>
      </c>
      <c r="E542" s="400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405" t="s">
        <v>795</v>
      </c>
      <c r="Q542" s="402"/>
      <c r="R542" s="402"/>
      <c r="S542" s="402"/>
      <c r="T542" s="40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hidden="1" customHeight="1" x14ac:dyDescent="0.25">
      <c r="A543" s="61" t="s">
        <v>793</v>
      </c>
      <c r="B543" s="61" t="s">
        <v>796</v>
      </c>
      <c r="C543" s="35">
        <v>4301060407</v>
      </c>
      <c r="D543" s="400">
        <v>4640242180137</v>
      </c>
      <c r="E543" s="400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406" t="s">
        <v>797</v>
      </c>
      <c r="Q543" s="402"/>
      <c r="R543" s="402"/>
      <c r="S543" s="402"/>
      <c r="T543" s="403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hidden="1" x14ac:dyDescent="0.2">
      <c r="A544" s="393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0" t="s">
        <v>43</v>
      </c>
      <c r="Q544" s="391"/>
      <c r="R544" s="391"/>
      <c r="S544" s="391"/>
      <c r="T544" s="391"/>
      <c r="U544" s="391"/>
      <c r="V544" s="392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hidden="1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0" t="s">
        <v>43</v>
      </c>
      <c r="Q545" s="391"/>
      <c r="R545" s="391"/>
      <c r="S545" s="391"/>
      <c r="T545" s="391"/>
      <c r="U545" s="391"/>
      <c r="V545" s="392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8"/>
      <c r="P546" s="395" t="s">
        <v>36</v>
      </c>
      <c r="Q546" s="396"/>
      <c r="R546" s="396"/>
      <c r="S546" s="396"/>
      <c r="T546" s="396"/>
      <c r="U546" s="396"/>
      <c r="V546" s="397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17693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17786.12</v>
      </c>
      <c r="Z546" s="41"/>
      <c r="AA546" s="65"/>
      <c r="AB546" s="65"/>
      <c r="AC546" s="6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8"/>
      <c r="P547" s="395" t="s">
        <v>37</v>
      </c>
      <c r="Q547" s="396"/>
      <c r="R547" s="396"/>
      <c r="S547" s="396"/>
      <c r="T547" s="396"/>
      <c r="U547" s="396"/>
      <c r="V547" s="397"/>
      <c r="W547" s="41" t="s">
        <v>0</v>
      </c>
      <c r="X547" s="42">
        <f>IFERROR(SUM(BM22:BM543),"0")</f>
        <v>18821.712758352758</v>
      </c>
      <c r="Y547" s="42">
        <f>IFERROR(SUM(BN22:BN543),"0")</f>
        <v>18920.140000000003</v>
      </c>
      <c r="Z547" s="41"/>
      <c r="AA547" s="65"/>
      <c r="AB547" s="65"/>
      <c r="AC547" s="6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8"/>
      <c r="P548" s="395" t="s">
        <v>38</v>
      </c>
      <c r="Q548" s="396"/>
      <c r="R548" s="396"/>
      <c r="S548" s="396"/>
      <c r="T548" s="396"/>
      <c r="U548" s="396"/>
      <c r="V548" s="397"/>
      <c r="W548" s="41" t="s">
        <v>23</v>
      </c>
      <c r="X548" s="43">
        <f>ROUNDUP(SUM(BO22:BO543),0)</f>
        <v>36</v>
      </c>
      <c r="Y548" s="43">
        <f>ROUNDUP(SUM(BP22:BP543),0)</f>
        <v>36</v>
      </c>
      <c r="Z548" s="41"/>
      <c r="AA548" s="65"/>
      <c r="AB548" s="65"/>
      <c r="AC548" s="6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8"/>
      <c r="P549" s="395" t="s">
        <v>39</v>
      </c>
      <c r="Q549" s="396"/>
      <c r="R549" s="396"/>
      <c r="S549" s="396"/>
      <c r="T549" s="396"/>
      <c r="U549" s="396"/>
      <c r="V549" s="397"/>
      <c r="W549" s="41" t="s">
        <v>0</v>
      </c>
      <c r="X549" s="42">
        <f>GrossWeightTotal+PalletQtyTotal*25</f>
        <v>19721.712758352758</v>
      </c>
      <c r="Y549" s="42">
        <f>GrossWeightTotalR+PalletQtyTotalR*25</f>
        <v>19820.140000000003</v>
      </c>
      <c r="Z549" s="41"/>
      <c r="AA549" s="65"/>
      <c r="AB549" s="65"/>
      <c r="AC549" s="6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8"/>
      <c r="P550" s="395" t="s">
        <v>40</v>
      </c>
      <c r="Q550" s="396"/>
      <c r="R550" s="396"/>
      <c r="S550" s="396"/>
      <c r="T550" s="396"/>
      <c r="U550" s="396"/>
      <c r="V550" s="397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2864.036118202785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2876</v>
      </c>
      <c r="Z550" s="41"/>
      <c r="AA550" s="65"/>
      <c r="AB550" s="65"/>
      <c r="AC550" s="65"/>
    </row>
    <row r="551" spans="1:32" ht="14.25" hidden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398"/>
      <c r="P551" s="395" t="s">
        <v>41</v>
      </c>
      <c r="Q551" s="396"/>
      <c r="R551" s="396"/>
      <c r="S551" s="396"/>
      <c r="T551" s="396"/>
      <c r="U551" s="396"/>
      <c r="V551" s="397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42.887369999999997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386" t="s">
        <v>115</v>
      </c>
      <c r="D553" s="386" t="s">
        <v>115</v>
      </c>
      <c r="E553" s="386" t="s">
        <v>115</v>
      </c>
      <c r="F553" s="386" t="s">
        <v>115</v>
      </c>
      <c r="G553" s="386" t="s">
        <v>270</v>
      </c>
      <c r="H553" s="386" t="s">
        <v>270</v>
      </c>
      <c r="I553" s="386" t="s">
        <v>270</v>
      </c>
      <c r="J553" s="386" t="s">
        <v>270</v>
      </c>
      <c r="K553" s="386" t="s">
        <v>270</v>
      </c>
      <c r="L553" s="387"/>
      <c r="M553" s="386" t="s">
        <v>270</v>
      </c>
      <c r="N553" s="387"/>
      <c r="O553" s="386" t="s">
        <v>270</v>
      </c>
      <c r="P553" s="386" t="s">
        <v>270</v>
      </c>
      <c r="Q553" s="386" t="s">
        <v>270</v>
      </c>
      <c r="R553" s="386" t="s">
        <v>511</v>
      </c>
      <c r="S553" s="386" t="s">
        <v>511</v>
      </c>
      <c r="T553" s="386" t="s">
        <v>567</v>
      </c>
      <c r="U553" s="386" t="s">
        <v>567</v>
      </c>
      <c r="V553" s="386" t="s">
        <v>567</v>
      </c>
      <c r="W553" s="386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388" t="s">
        <v>10</v>
      </c>
      <c r="B554" s="386" t="s">
        <v>78</v>
      </c>
      <c r="C554" s="386" t="s">
        <v>116</v>
      </c>
      <c r="D554" s="386" t="s">
        <v>124</v>
      </c>
      <c r="E554" s="386" t="s">
        <v>115</v>
      </c>
      <c r="F554" s="386" t="s">
        <v>260</v>
      </c>
      <c r="G554" s="386" t="s">
        <v>271</v>
      </c>
      <c r="H554" s="386" t="s">
        <v>283</v>
      </c>
      <c r="I554" s="386" t="s">
        <v>300</v>
      </c>
      <c r="J554" s="386" t="s">
        <v>376</v>
      </c>
      <c r="K554" s="386" t="s">
        <v>399</v>
      </c>
      <c r="L554" s="1"/>
      <c r="M554" s="386" t="s">
        <v>417</v>
      </c>
      <c r="N554" s="1"/>
      <c r="O554" s="386" t="s">
        <v>433</v>
      </c>
      <c r="P554" s="386" t="s">
        <v>497</v>
      </c>
      <c r="Q554" s="386" t="s">
        <v>500</v>
      </c>
      <c r="R554" s="386" t="s">
        <v>512</v>
      </c>
      <c r="S554" s="386" t="s">
        <v>546</v>
      </c>
      <c r="T554" s="386" t="s">
        <v>568</v>
      </c>
      <c r="U554" s="386" t="s">
        <v>629</v>
      </c>
      <c r="V554" s="386" t="s">
        <v>655</v>
      </c>
      <c r="W554" s="386" t="s">
        <v>662</v>
      </c>
      <c r="X554" s="386" t="s">
        <v>671</v>
      </c>
      <c r="Y554" s="386" t="s">
        <v>715</v>
      </c>
      <c r="AB554" s="9"/>
      <c r="AC554" s="9"/>
      <c r="AF554" s="1"/>
    </row>
    <row r="555" spans="1:32" ht="13.5" thickBot="1" x14ac:dyDescent="0.25">
      <c r="A555" s="389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1"/>
      <c r="M555" s="386"/>
      <c r="N555" s="1"/>
      <c r="O555" s="386"/>
      <c r="P555" s="386"/>
      <c r="Q555" s="386"/>
      <c r="R555" s="386"/>
      <c r="S555" s="386"/>
      <c r="T555" s="386"/>
      <c r="U555" s="386"/>
      <c r="V555" s="386"/>
      <c r="W555" s="386"/>
      <c r="X555" s="386"/>
      <c r="Y555" s="386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1522.8000000000002</v>
      </c>
      <c r="D556" s="51">
        <f>IFERROR(Y57*1,"0")+IFERROR(Y58*1,"0")+IFERROR(Y59*1,"0")+IFERROR(Y60*1,"0")</f>
        <v>540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1876.2000000000003</v>
      </c>
      <c r="F556" s="51">
        <f>IFERROR(Y138*1,"0")+IFERROR(Y139*1,"0")+IFERROR(Y140*1,"0")+IFERROR(Y141*1,"0")+IFERROR(Y142*1,"0")</f>
        <v>502.2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0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453.6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8952.6</v>
      </c>
      <c r="P556" s="51">
        <f>IFERROR(Y301*1,"0")</f>
        <v>0</v>
      </c>
      <c r="Q556" s="51">
        <f>IFERROR(Y306*1,"0")+IFERROR(Y310*1,"0")+IFERROR(Y311*1,"0")+IFERROR(Y312*1,"0")+IFERROR(Y316*1,"0")</f>
        <v>307.8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195.8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46.8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201.60000000000002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2106.7200000000003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1080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0,00"/>
        <filter val="1 100,00"/>
        <filter val="1 310,00"/>
        <filter val="1 521,00"/>
        <filter val="10,00"/>
        <filter val="10,26"/>
        <filter val="100,00"/>
        <filter val="107,04"/>
        <filter val="120,00"/>
        <filter val="142,05"/>
        <filter val="15,00"/>
        <filter val="150,00"/>
        <filter val="17 693,00"/>
        <filter val="18 821,71"/>
        <filter val="180,00"/>
        <filter val="19 721,71"/>
        <filter val="198,86"/>
        <filter val="2 864,04"/>
        <filter val="200,00"/>
        <filter val="210,00"/>
        <filter val="247,62"/>
        <filter val="250,00"/>
        <filter val="257,78"/>
        <filter val="272,41"/>
        <filter val="30,00"/>
        <filter val="300,00"/>
        <filter val="350,00"/>
        <filter val="36"/>
        <filter val="37,04"/>
        <filter val="42,00"/>
        <filter val="420,00"/>
        <filter val="421,00"/>
        <filter val="430,00"/>
        <filter val="450,00"/>
        <filter val="47,62"/>
        <filter val="47,78"/>
        <filter val="5 850,00"/>
        <filter val="5,38"/>
        <filter val="50,00"/>
        <filter val="500,00"/>
        <filter val="54,17"/>
        <filter val="540,00"/>
        <filter val="550,00"/>
        <filter val="56,82"/>
        <filter val="580,00"/>
        <filter val="6 060,00"/>
        <filter val="60,00"/>
        <filter val="600,00"/>
        <filter val="61,73"/>
        <filter val="650,00"/>
        <filter val="70,00"/>
        <filter val="700,00"/>
        <filter val="73,63"/>
        <filter val="730,00"/>
        <filter val="750,00"/>
        <filter val="80,00"/>
        <filter val="820,00"/>
        <filter val="83,33"/>
        <filter val="95,54"/>
        <filter val="960,00"/>
        <filter val="970,00"/>
      </filters>
    </filterColumn>
  </autoFilter>
  <dataConsolidate/>
  <mergeCells count="99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2024-07-30T09:37:55Z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