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7AA256-31EA-422A-8477-E097173715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заказа'!$B$18:$Z$551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2" l="1"/>
  <c r="X544" i="2"/>
  <c r="BO543" i="2"/>
  <c r="BM543" i="2"/>
  <c r="Y543" i="2"/>
  <c r="BN543" i="2" s="1"/>
  <c r="BO542" i="2"/>
  <c r="BM542" i="2"/>
  <c r="Y542" i="2"/>
  <c r="Z542" i="2" s="1"/>
  <c r="BO541" i="2"/>
  <c r="BM541" i="2"/>
  <c r="Y541" i="2"/>
  <c r="BN541" i="2" s="1"/>
  <c r="BO540" i="2"/>
  <c r="BM540" i="2"/>
  <c r="Y540" i="2"/>
  <c r="X538" i="2"/>
  <c r="X537" i="2"/>
  <c r="BO536" i="2"/>
  <c r="BM536" i="2"/>
  <c r="Y536" i="2"/>
  <c r="BP536" i="2" s="1"/>
  <c r="BO535" i="2"/>
  <c r="BM535" i="2"/>
  <c r="Y535" i="2"/>
  <c r="BP535" i="2" s="1"/>
  <c r="BO534" i="2"/>
  <c r="BM534" i="2"/>
  <c r="Y534" i="2"/>
  <c r="X532" i="2"/>
  <c r="X531" i="2"/>
  <c r="BO530" i="2"/>
  <c r="BM530" i="2"/>
  <c r="Y530" i="2"/>
  <c r="BP530" i="2" s="1"/>
  <c r="BO529" i="2"/>
  <c r="BM529" i="2"/>
  <c r="Y529" i="2"/>
  <c r="BO528" i="2"/>
  <c r="BM528" i="2"/>
  <c r="Y528" i="2"/>
  <c r="BP528" i="2" s="1"/>
  <c r="BO527" i="2"/>
  <c r="BM527" i="2"/>
  <c r="Y527" i="2"/>
  <c r="BO526" i="2"/>
  <c r="BM526" i="2"/>
  <c r="Y526" i="2"/>
  <c r="BP526" i="2" s="1"/>
  <c r="BO525" i="2"/>
  <c r="BM525" i="2"/>
  <c r="Y525" i="2"/>
  <c r="BO524" i="2"/>
  <c r="BM524" i="2"/>
  <c r="Y524" i="2"/>
  <c r="Z524" i="2" s="1"/>
  <c r="X522" i="2"/>
  <c r="X521" i="2"/>
  <c r="BO520" i="2"/>
  <c r="BM520" i="2"/>
  <c r="Y520" i="2"/>
  <c r="BO519" i="2"/>
  <c r="BM519" i="2"/>
  <c r="Y519" i="2"/>
  <c r="Z519" i="2" s="1"/>
  <c r="BO518" i="2"/>
  <c r="BM518" i="2"/>
  <c r="Y518" i="2"/>
  <c r="BO517" i="2"/>
  <c r="BM517" i="2"/>
  <c r="Y517" i="2"/>
  <c r="Z517" i="2" s="1"/>
  <c r="BO516" i="2"/>
  <c r="BM516" i="2"/>
  <c r="Y516" i="2"/>
  <c r="X514" i="2"/>
  <c r="X513" i="2"/>
  <c r="BO512" i="2"/>
  <c r="BM512" i="2"/>
  <c r="Y512" i="2"/>
  <c r="Z512" i="2" s="1"/>
  <c r="BO511" i="2"/>
  <c r="BM511" i="2"/>
  <c r="Y511" i="2"/>
  <c r="BN511" i="2" s="1"/>
  <c r="BO510" i="2"/>
  <c r="BM510" i="2"/>
  <c r="Y510" i="2"/>
  <c r="Z510" i="2" s="1"/>
  <c r="BO509" i="2"/>
  <c r="BM509" i="2"/>
  <c r="Y509" i="2"/>
  <c r="BO508" i="2"/>
  <c r="BM508" i="2"/>
  <c r="Y508" i="2"/>
  <c r="BO507" i="2"/>
  <c r="BM507" i="2"/>
  <c r="Y507" i="2"/>
  <c r="BP507" i="2" s="1"/>
  <c r="BO506" i="2"/>
  <c r="BM506" i="2"/>
  <c r="Y506" i="2"/>
  <c r="BO505" i="2"/>
  <c r="BM505" i="2"/>
  <c r="Y505" i="2"/>
  <c r="BP505" i="2" s="1"/>
  <c r="BO504" i="2"/>
  <c r="BM504" i="2"/>
  <c r="Y504" i="2"/>
  <c r="BN504" i="2" s="1"/>
  <c r="X500" i="2"/>
  <c r="X499" i="2"/>
  <c r="BO498" i="2"/>
  <c r="BM498" i="2"/>
  <c r="Y498" i="2"/>
  <c r="Y500" i="2" s="1"/>
  <c r="P498" i="2"/>
  <c r="X496" i="2"/>
  <c r="X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P492" i="2"/>
  <c r="X490" i="2"/>
  <c r="X489" i="2"/>
  <c r="BO488" i="2"/>
  <c r="BM488" i="2"/>
  <c r="Y488" i="2"/>
  <c r="P488" i="2"/>
  <c r="BO487" i="2"/>
  <c r="BM487" i="2"/>
  <c r="Y487" i="2"/>
  <c r="BP487" i="2" s="1"/>
  <c r="P487" i="2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P484" i="2"/>
  <c r="BO483" i="2"/>
  <c r="BM483" i="2"/>
  <c r="Y483" i="2"/>
  <c r="BN483" i="2" s="1"/>
  <c r="P483" i="2"/>
  <c r="X481" i="2"/>
  <c r="X480" i="2"/>
  <c r="BO479" i="2"/>
  <c r="BM479" i="2"/>
  <c r="Y479" i="2"/>
  <c r="BP479" i="2" s="1"/>
  <c r="P479" i="2"/>
  <c r="BO478" i="2"/>
  <c r="BM478" i="2"/>
  <c r="Y478" i="2"/>
  <c r="BN478" i="2" s="1"/>
  <c r="P478" i="2"/>
  <c r="X476" i="2"/>
  <c r="X475" i="2"/>
  <c r="BO474" i="2"/>
  <c r="BM474" i="2"/>
  <c r="Y474" i="2"/>
  <c r="P474" i="2"/>
  <c r="BO473" i="2"/>
  <c r="BM473" i="2"/>
  <c r="Y473" i="2"/>
  <c r="BP473" i="2" s="1"/>
  <c r="P473" i="2"/>
  <c r="BO472" i="2"/>
  <c r="BM472" i="2"/>
  <c r="Y472" i="2"/>
  <c r="BP472" i="2" s="1"/>
  <c r="P472" i="2"/>
  <c r="BO471" i="2"/>
  <c r="BM471" i="2"/>
  <c r="Y471" i="2"/>
  <c r="P471" i="2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O467" i="2"/>
  <c r="BM467" i="2"/>
  <c r="Y467" i="2"/>
  <c r="BN467" i="2" s="1"/>
  <c r="P467" i="2"/>
  <c r="BO466" i="2"/>
  <c r="BM466" i="2"/>
  <c r="Y466" i="2"/>
  <c r="Z466" i="2" s="1"/>
  <c r="P466" i="2"/>
  <c r="X462" i="2"/>
  <c r="X461" i="2"/>
  <c r="BO460" i="2"/>
  <c r="BM460" i="2"/>
  <c r="Y460" i="2"/>
  <c r="Y462" i="2" s="1"/>
  <c r="X458" i="2"/>
  <c r="X457" i="2"/>
  <c r="BO456" i="2"/>
  <c r="BM456" i="2"/>
  <c r="Y456" i="2"/>
  <c r="P456" i="2"/>
  <c r="BO455" i="2"/>
  <c r="BM455" i="2"/>
  <c r="Y455" i="2"/>
  <c r="BN455" i="2" s="1"/>
  <c r="X452" i="2"/>
  <c r="X451" i="2"/>
  <c r="BO450" i="2"/>
  <c r="BM450" i="2"/>
  <c r="Y450" i="2"/>
  <c r="BN450" i="2" s="1"/>
  <c r="P450" i="2"/>
  <c r="BO449" i="2"/>
  <c r="BM449" i="2"/>
  <c r="Y449" i="2"/>
  <c r="BP449" i="2" s="1"/>
  <c r="P449" i="2"/>
  <c r="BO448" i="2"/>
  <c r="BM448" i="2"/>
  <c r="Y448" i="2"/>
  <c r="P448" i="2"/>
  <c r="X445" i="2"/>
  <c r="X444" i="2"/>
  <c r="BO443" i="2"/>
  <c r="BM443" i="2"/>
  <c r="Y443" i="2"/>
  <c r="BP443" i="2" s="1"/>
  <c r="P443" i="2"/>
  <c r="X441" i="2"/>
  <c r="X440" i="2"/>
  <c r="BO439" i="2"/>
  <c r="BM439" i="2"/>
  <c r="Y439" i="2"/>
  <c r="BP439" i="2" s="1"/>
  <c r="P439" i="2"/>
  <c r="X437" i="2"/>
  <c r="X436" i="2"/>
  <c r="BO435" i="2"/>
  <c r="BM435" i="2"/>
  <c r="Y435" i="2"/>
  <c r="BP435" i="2" s="1"/>
  <c r="P435" i="2"/>
  <c r="X433" i="2"/>
  <c r="X432" i="2"/>
  <c r="BO431" i="2"/>
  <c r="BM431" i="2"/>
  <c r="Y431" i="2"/>
  <c r="BP431" i="2" s="1"/>
  <c r="BO430" i="2"/>
  <c r="BM430" i="2"/>
  <c r="Y430" i="2"/>
  <c r="BN430" i="2" s="1"/>
  <c r="P430" i="2"/>
  <c r="BO429" i="2"/>
  <c r="BM429" i="2"/>
  <c r="Y429" i="2"/>
  <c r="BN429" i="2" s="1"/>
  <c r="BO428" i="2"/>
  <c r="BM428" i="2"/>
  <c r="Y428" i="2"/>
  <c r="Z428" i="2" s="1"/>
  <c r="P428" i="2"/>
  <c r="BO427" i="2"/>
  <c r="BM427" i="2"/>
  <c r="Y427" i="2"/>
  <c r="BP427" i="2" s="1"/>
  <c r="BO426" i="2"/>
  <c r="BM426" i="2"/>
  <c r="Y426" i="2"/>
  <c r="Z426" i="2" s="1"/>
  <c r="BO425" i="2"/>
  <c r="BM425" i="2"/>
  <c r="Y425" i="2"/>
  <c r="BP425" i="2" s="1"/>
  <c r="P425" i="2"/>
  <c r="X423" i="2"/>
  <c r="X422" i="2"/>
  <c r="BO421" i="2"/>
  <c r="BM421" i="2"/>
  <c r="Y421" i="2"/>
  <c r="Y423" i="2" s="1"/>
  <c r="X418" i="2"/>
  <c r="X417" i="2"/>
  <c r="BO416" i="2"/>
  <c r="BM416" i="2"/>
  <c r="Y416" i="2"/>
  <c r="BN416" i="2" s="1"/>
  <c r="P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Z410" i="2" s="1"/>
  <c r="P410" i="2"/>
  <c r="BO409" i="2"/>
  <c r="BM409" i="2"/>
  <c r="Y409" i="2"/>
  <c r="P409" i="2"/>
  <c r="X407" i="2"/>
  <c r="X406" i="2"/>
  <c r="BO405" i="2"/>
  <c r="BM405" i="2"/>
  <c r="Y405" i="2"/>
  <c r="BN405" i="2" s="1"/>
  <c r="BO404" i="2"/>
  <c r="BM404" i="2"/>
  <c r="Y404" i="2"/>
  <c r="P404" i="2"/>
  <c r="BO403" i="2"/>
  <c r="BM403" i="2"/>
  <c r="Y403" i="2"/>
  <c r="BP403" i="2" s="1"/>
  <c r="BO402" i="2"/>
  <c r="BM402" i="2"/>
  <c r="Y402" i="2"/>
  <c r="BP402" i="2" s="1"/>
  <c r="BO401" i="2"/>
  <c r="BM401" i="2"/>
  <c r="Y401" i="2"/>
  <c r="BP401" i="2" s="1"/>
  <c r="P401" i="2"/>
  <c r="BO400" i="2"/>
  <c r="BM400" i="2"/>
  <c r="Y400" i="2"/>
  <c r="BN400" i="2" s="1"/>
  <c r="BO399" i="2"/>
  <c r="BM399" i="2"/>
  <c r="Y399" i="2"/>
  <c r="BP399" i="2" s="1"/>
  <c r="BO398" i="2"/>
  <c r="BM398" i="2"/>
  <c r="Y398" i="2"/>
  <c r="BN398" i="2" s="1"/>
  <c r="P398" i="2"/>
  <c r="BO397" i="2"/>
  <c r="BM397" i="2"/>
  <c r="Y397" i="2"/>
  <c r="BN397" i="2" s="1"/>
  <c r="BO396" i="2"/>
  <c r="BM396" i="2"/>
  <c r="Y396" i="2"/>
  <c r="BN396" i="2" s="1"/>
  <c r="P396" i="2"/>
  <c r="BO395" i="2"/>
  <c r="BM395" i="2"/>
  <c r="Y395" i="2"/>
  <c r="BP395" i="2" s="1"/>
  <c r="BO394" i="2"/>
  <c r="BM394" i="2"/>
  <c r="Y394" i="2"/>
  <c r="Z394" i="2" s="1"/>
  <c r="P394" i="2"/>
  <c r="BO393" i="2"/>
  <c r="BM393" i="2"/>
  <c r="Y393" i="2"/>
  <c r="Z393" i="2" s="1"/>
  <c r="BO392" i="2"/>
  <c r="BM392" i="2"/>
  <c r="Y392" i="2"/>
  <c r="BN392" i="2" s="1"/>
  <c r="P392" i="2"/>
  <c r="BO391" i="2"/>
  <c r="BM391" i="2"/>
  <c r="Y391" i="2"/>
  <c r="BO390" i="2"/>
  <c r="BM390" i="2"/>
  <c r="Y390" i="2"/>
  <c r="P390" i="2"/>
  <c r="BO389" i="2"/>
  <c r="BM389" i="2"/>
  <c r="Y389" i="2"/>
  <c r="BP389" i="2" s="1"/>
  <c r="P389" i="2"/>
  <c r="BO388" i="2"/>
  <c r="BM388" i="2"/>
  <c r="Y388" i="2"/>
  <c r="BP388" i="2" s="1"/>
  <c r="BO387" i="2"/>
  <c r="BM387" i="2"/>
  <c r="Y387" i="2"/>
  <c r="BO386" i="2"/>
  <c r="BM386" i="2"/>
  <c r="Y386" i="2"/>
  <c r="BO385" i="2"/>
  <c r="BM385" i="2"/>
  <c r="Y385" i="2"/>
  <c r="BP385" i="2" s="1"/>
  <c r="P385" i="2"/>
  <c r="BO384" i="2"/>
  <c r="BM384" i="2"/>
  <c r="Y384" i="2"/>
  <c r="BN384" i="2" s="1"/>
  <c r="BO383" i="2"/>
  <c r="BM383" i="2"/>
  <c r="Y383" i="2"/>
  <c r="BN383" i="2" s="1"/>
  <c r="P383" i="2"/>
  <c r="X381" i="2"/>
  <c r="X380" i="2"/>
  <c r="BO379" i="2"/>
  <c r="BM379" i="2"/>
  <c r="Y379" i="2"/>
  <c r="P379" i="2"/>
  <c r="X375" i="2"/>
  <c r="X374" i="2"/>
  <c r="BO373" i="2"/>
  <c r="BM373" i="2"/>
  <c r="Y373" i="2"/>
  <c r="BP373" i="2" s="1"/>
  <c r="P373" i="2"/>
  <c r="BO372" i="2"/>
  <c r="BM372" i="2"/>
  <c r="Y372" i="2"/>
  <c r="Y374" i="2" s="1"/>
  <c r="P372" i="2"/>
  <c r="X370" i="2"/>
  <c r="X369" i="2"/>
  <c r="BO368" i="2"/>
  <c r="BM368" i="2"/>
  <c r="Y368" i="2"/>
  <c r="Z368" i="2" s="1"/>
  <c r="P368" i="2"/>
  <c r="BO367" i="2"/>
  <c r="BM367" i="2"/>
  <c r="Y367" i="2"/>
  <c r="BN367" i="2" s="1"/>
  <c r="P367" i="2"/>
  <c r="BO366" i="2"/>
  <c r="BM366" i="2"/>
  <c r="Y366" i="2"/>
  <c r="P366" i="2"/>
  <c r="BO365" i="2"/>
  <c r="BM365" i="2"/>
  <c r="Y365" i="2"/>
  <c r="P365" i="2"/>
  <c r="BO364" i="2"/>
  <c r="BM364" i="2"/>
  <c r="Y364" i="2"/>
  <c r="Y370" i="2" s="1"/>
  <c r="P364" i="2"/>
  <c r="X362" i="2"/>
  <c r="X361" i="2"/>
  <c r="BO360" i="2"/>
  <c r="BM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Z358" i="2" s="1"/>
  <c r="P358" i="2"/>
  <c r="X356" i="2"/>
  <c r="X355" i="2"/>
  <c r="BO354" i="2"/>
  <c r="BM354" i="2"/>
  <c r="Y354" i="2"/>
  <c r="Z354" i="2" s="1"/>
  <c r="Z355" i="2" s="1"/>
  <c r="X351" i="2"/>
  <c r="X350" i="2"/>
  <c r="BO349" i="2"/>
  <c r="BM349" i="2"/>
  <c r="Y349" i="2"/>
  <c r="BP349" i="2" s="1"/>
  <c r="P349" i="2"/>
  <c r="BO348" i="2"/>
  <c r="BM348" i="2"/>
  <c r="Y348" i="2"/>
  <c r="P348" i="2"/>
  <c r="X346" i="2"/>
  <c r="X345" i="2"/>
  <c r="BO344" i="2"/>
  <c r="BM344" i="2"/>
  <c r="Y344" i="2"/>
  <c r="P344" i="2"/>
  <c r="BO343" i="2"/>
  <c r="BM343" i="2"/>
  <c r="Y343" i="2"/>
  <c r="BP343" i="2" s="1"/>
  <c r="P343" i="2"/>
  <c r="BO342" i="2"/>
  <c r="BM342" i="2"/>
  <c r="Y342" i="2"/>
  <c r="P342" i="2"/>
  <c r="X340" i="2"/>
  <c r="X339" i="2"/>
  <c r="BO338" i="2"/>
  <c r="BM338" i="2"/>
  <c r="Y338" i="2"/>
  <c r="P338" i="2"/>
  <c r="BO337" i="2"/>
  <c r="BM337" i="2"/>
  <c r="Y337" i="2"/>
  <c r="BN337" i="2" s="1"/>
  <c r="P337" i="2"/>
  <c r="X335" i="2"/>
  <c r="X334" i="2"/>
  <c r="BO333" i="2"/>
  <c r="BM333" i="2"/>
  <c r="Y333" i="2"/>
  <c r="P333" i="2"/>
  <c r="BO332" i="2"/>
  <c r="BM332" i="2"/>
  <c r="Y332" i="2"/>
  <c r="BN332" i="2" s="1"/>
  <c r="P332" i="2"/>
  <c r="BO331" i="2"/>
  <c r="BM331" i="2"/>
  <c r="Y331" i="2"/>
  <c r="BN331" i="2" s="1"/>
  <c r="P331" i="2"/>
  <c r="BO330" i="2"/>
  <c r="BM330" i="2"/>
  <c r="Y330" i="2"/>
  <c r="Z330" i="2" s="1"/>
  <c r="P330" i="2"/>
  <c r="BO329" i="2"/>
  <c r="BM329" i="2"/>
  <c r="Y329" i="2"/>
  <c r="P329" i="2"/>
  <c r="BO328" i="2"/>
  <c r="BM328" i="2"/>
  <c r="Y328" i="2"/>
  <c r="P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P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P322" i="2"/>
  <c r="X318" i="2"/>
  <c r="X317" i="2"/>
  <c r="BO316" i="2"/>
  <c r="BM316" i="2"/>
  <c r="Y316" i="2"/>
  <c r="P316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Z310" i="2" s="1"/>
  <c r="P310" i="2"/>
  <c r="X308" i="2"/>
  <c r="X307" i="2"/>
  <c r="BO306" i="2"/>
  <c r="BM306" i="2"/>
  <c r="Y306" i="2"/>
  <c r="Y308" i="2" s="1"/>
  <c r="P306" i="2"/>
  <c r="X303" i="2"/>
  <c r="X302" i="2"/>
  <c r="BO301" i="2"/>
  <c r="BM301" i="2"/>
  <c r="Y301" i="2"/>
  <c r="P301" i="2"/>
  <c r="X298" i="2"/>
  <c r="X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Z294" i="2" s="1"/>
  <c r="P294" i="2"/>
  <c r="X292" i="2"/>
  <c r="X291" i="2"/>
  <c r="BO290" i="2"/>
  <c r="BM290" i="2"/>
  <c r="Y290" i="2"/>
  <c r="Z290" i="2" s="1"/>
  <c r="P290" i="2"/>
  <c r="BO289" i="2"/>
  <c r="BM289" i="2"/>
  <c r="Y289" i="2"/>
  <c r="BP289" i="2" s="1"/>
  <c r="BO288" i="2"/>
  <c r="BM288" i="2"/>
  <c r="Y288" i="2"/>
  <c r="BP288" i="2" s="1"/>
  <c r="X286" i="2"/>
  <c r="X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X280" i="2"/>
  <c r="X279" i="2"/>
  <c r="BO278" i="2"/>
  <c r="BM278" i="2"/>
  <c r="Y278" i="2"/>
  <c r="BN278" i="2" s="1"/>
  <c r="P278" i="2"/>
  <c r="BO277" i="2"/>
  <c r="BM277" i="2"/>
  <c r="Y277" i="2"/>
  <c r="P277" i="2"/>
  <c r="BO276" i="2"/>
  <c r="BM276" i="2"/>
  <c r="Y276" i="2"/>
  <c r="BP276" i="2" s="1"/>
  <c r="P276" i="2"/>
  <c r="BO275" i="2"/>
  <c r="BM275" i="2"/>
  <c r="Y275" i="2"/>
  <c r="BN275" i="2" s="1"/>
  <c r="P275" i="2"/>
  <c r="BO274" i="2"/>
  <c r="BM274" i="2"/>
  <c r="Y274" i="2"/>
  <c r="P274" i="2"/>
  <c r="BO273" i="2"/>
  <c r="BM273" i="2"/>
  <c r="Y273" i="2"/>
  <c r="P273" i="2"/>
  <c r="BO272" i="2"/>
  <c r="BM272" i="2"/>
  <c r="Y272" i="2"/>
  <c r="P272" i="2"/>
  <c r="X270" i="2"/>
  <c r="X269" i="2"/>
  <c r="BO268" i="2"/>
  <c r="BM268" i="2"/>
  <c r="Y268" i="2"/>
  <c r="BP268" i="2" s="1"/>
  <c r="P268" i="2"/>
  <c r="BO267" i="2"/>
  <c r="BM267" i="2"/>
  <c r="Y267" i="2"/>
  <c r="BN267" i="2" s="1"/>
  <c r="P267" i="2"/>
  <c r="BO266" i="2"/>
  <c r="BM266" i="2"/>
  <c r="Y266" i="2"/>
  <c r="P266" i="2"/>
  <c r="X264" i="2"/>
  <c r="X263" i="2"/>
  <c r="BO262" i="2"/>
  <c r="BM262" i="2"/>
  <c r="Y262" i="2"/>
  <c r="P262" i="2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BN259" i="2" s="1"/>
  <c r="BO258" i="2"/>
  <c r="BM258" i="2"/>
  <c r="Y258" i="2"/>
  <c r="BN258" i="2" s="1"/>
  <c r="BO257" i="2"/>
  <c r="BM257" i="2"/>
  <c r="Y257" i="2"/>
  <c r="BP257" i="2" s="1"/>
  <c r="BO256" i="2"/>
  <c r="BM256" i="2"/>
  <c r="Y256" i="2"/>
  <c r="BN256" i="2" s="1"/>
  <c r="X253" i="2"/>
  <c r="X252" i="2"/>
  <c r="BO251" i="2"/>
  <c r="BM251" i="2"/>
  <c r="Y251" i="2"/>
  <c r="BN251" i="2" s="1"/>
  <c r="BO250" i="2"/>
  <c r="BM250" i="2"/>
  <c r="Y250" i="2"/>
  <c r="BP250" i="2" s="1"/>
  <c r="BO249" i="2"/>
  <c r="BM249" i="2"/>
  <c r="Y249" i="2"/>
  <c r="BN249" i="2" s="1"/>
  <c r="BO248" i="2"/>
  <c r="BM248" i="2"/>
  <c r="Y248" i="2"/>
  <c r="BP248" i="2" s="1"/>
  <c r="BO247" i="2"/>
  <c r="BM247" i="2"/>
  <c r="Y247" i="2"/>
  <c r="BP247" i="2" s="1"/>
  <c r="X244" i="2"/>
  <c r="X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BP240" i="2" s="1"/>
  <c r="BO239" i="2"/>
  <c r="BM239" i="2"/>
  <c r="Y239" i="2"/>
  <c r="P239" i="2"/>
  <c r="BO238" i="2"/>
  <c r="BM238" i="2"/>
  <c r="Y238" i="2"/>
  <c r="P238" i="2"/>
  <c r="BO237" i="2"/>
  <c r="BM237" i="2"/>
  <c r="Y237" i="2"/>
  <c r="P237" i="2"/>
  <c r="BO236" i="2"/>
  <c r="BM236" i="2"/>
  <c r="Y236" i="2"/>
  <c r="BN236" i="2" s="1"/>
  <c r="BO235" i="2"/>
  <c r="BM235" i="2"/>
  <c r="Y235" i="2"/>
  <c r="BN235" i="2" s="1"/>
  <c r="P235" i="2"/>
  <c r="X232" i="2"/>
  <c r="X231" i="2"/>
  <c r="BO230" i="2"/>
  <c r="BM230" i="2"/>
  <c r="Y230" i="2"/>
  <c r="BN230" i="2" s="1"/>
  <c r="P230" i="2"/>
  <c r="BO229" i="2"/>
  <c r="BM229" i="2"/>
  <c r="Y229" i="2"/>
  <c r="BN229" i="2" s="1"/>
  <c r="P229" i="2"/>
  <c r="X227" i="2"/>
  <c r="X226" i="2"/>
  <c r="BO225" i="2"/>
  <c r="BM225" i="2"/>
  <c r="Y225" i="2"/>
  <c r="BP225" i="2" s="1"/>
  <c r="P225" i="2"/>
  <c r="BP224" i="2"/>
  <c r="BO224" i="2"/>
  <c r="BM224" i="2"/>
  <c r="Y224" i="2"/>
  <c r="P224" i="2"/>
  <c r="BO223" i="2"/>
  <c r="BM223" i="2"/>
  <c r="Y223" i="2"/>
  <c r="P223" i="2"/>
  <c r="BO222" i="2"/>
  <c r="BM222" i="2"/>
  <c r="Y222" i="2"/>
  <c r="P222" i="2"/>
  <c r="BO221" i="2"/>
  <c r="BM221" i="2"/>
  <c r="Y221" i="2"/>
  <c r="BP221" i="2" s="1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BO217" i="2"/>
  <c r="BM217" i="2"/>
  <c r="Y217" i="2"/>
  <c r="P217" i="2"/>
  <c r="X214" i="2"/>
  <c r="X213" i="2"/>
  <c r="BO212" i="2"/>
  <c r="BM212" i="2"/>
  <c r="Y212" i="2"/>
  <c r="BO211" i="2"/>
  <c r="BM211" i="2"/>
  <c r="Y211" i="2"/>
  <c r="BN211" i="2" s="1"/>
  <c r="BO210" i="2"/>
  <c r="BM210" i="2"/>
  <c r="Y210" i="2"/>
  <c r="Z210" i="2" s="1"/>
  <c r="P210" i="2"/>
  <c r="BO209" i="2"/>
  <c r="BM209" i="2"/>
  <c r="Y209" i="2"/>
  <c r="BO208" i="2"/>
  <c r="BM208" i="2"/>
  <c r="Y208" i="2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BO202" i="2"/>
  <c r="BM202" i="2"/>
  <c r="Y202" i="2"/>
  <c r="BO201" i="2"/>
  <c r="BM201" i="2"/>
  <c r="Y201" i="2"/>
  <c r="BO200" i="2"/>
  <c r="BM200" i="2"/>
  <c r="Y200" i="2"/>
  <c r="BO199" i="2"/>
  <c r="BM199" i="2"/>
  <c r="Y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N193" i="2" s="1"/>
  <c r="BO192" i="2"/>
  <c r="BM192" i="2"/>
  <c r="Y192" i="2"/>
  <c r="Z192" i="2" s="1"/>
  <c r="P192" i="2"/>
  <c r="BO191" i="2"/>
  <c r="BM191" i="2"/>
  <c r="Y191" i="2"/>
  <c r="BN191" i="2" s="1"/>
  <c r="BO190" i="2"/>
  <c r="BM190" i="2"/>
  <c r="Y190" i="2"/>
  <c r="BN190" i="2" s="1"/>
  <c r="P190" i="2"/>
  <c r="BO189" i="2"/>
  <c r="BM189" i="2"/>
  <c r="Y189" i="2"/>
  <c r="P189" i="2"/>
  <c r="X187" i="2"/>
  <c r="X186" i="2"/>
  <c r="BO185" i="2"/>
  <c r="BM185" i="2"/>
  <c r="Y185" i="2"/>
  <c r="BN185" i="2" s="1"/>
  <c r="P185" i="2"/>
  <c r="BO184" i="2"/>
  <c r="BM184" i="2"/>
  <c r="Y184" i="2"/>
  <c r="BP184" i="2" s="1"/>
  <c r="P184" i="2"/>
  <c r="BO183" i="2"/>
  <c r="BM183" i="2"/>
  <c r="Y183" i="2"/>
  <c r="BN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BO180" i="2"/>
  <c r="BM180" i="2"/>
  <c r="Y180" i="2"/>
  <c r="P180" i="2"/>
  <c r="BO179" i="2"/>
  <c r="BM179" i="2"/>
  <c r="Y179" i="2"/>
  <c r="BN179" i="2" s="1"/>
  <c r="P179" i="2"/>
  <c r="BO178" i="2"/>
  <c r="BM178" i="2"/>
  <c r="Y178" i="2"/>
  <c r="BN178" i="2" s="1"/>
  <c r="P178" i="2"/>
  <c r="X176" i="2"/>
  <c r="X175" i="2"/>
  <c r="BO174" i="2"/>
  <c r="BM174" i="2"/>
  <c r="Y174" i="2"/>
  <c r="BP174" i="2" s="1"/>
  <c r="P174" i="2"/>
  <c r="BO173" i="2"/>
  <c r="BM173" i="2"/>
  <c r="Y173" i="2"/>
  <c r="Z173" i="2" s="1"/>
  <c r="P173" i="2"/>
  <c r="X171" i="2"/>
  <c r="X170" i="2"/>
  <c r="BO169" i="2"/>
  <c r="BM169" i="2"/>
  <c r="Y169" i="2"/>
  <c r="Z169" i="2" s="1"/>
  <c r="P169" i="2"/>
  <c r="BO168" i="2"/>
  <c r="BM168" i="2"/>
  <c r="Y168" i="2"/>
  <c r="P168" i="2"/>
  <c r="X165" i="2"/>
  <c r="X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Y158" i="2"/>
  <c r="BP158" i="2" s="1"/>
  <c r="P158" i="2"/>
  <c r="BO157" i="2"/>
  <c r="BM157" i="2"/>
  <c r="Y157" i="2"/>
  <c r="P157" i="2"/>
  <c r="BO156" i="2"/>
  <c r="BM156" i="2"/>
  <c r="Y156" i="2"/>
  <c r="Z156" i="2" s="1"/>
  <c r="P156" i="2"/>
  <c r="X153" i="2"/>
  <c r="X152" i="2"/>
  <c r="BO151" i="2"/>
  <c r="BM151" i="2"/>
  <c r="Y151" i="2"/>
  <c r="Z151" i="2" s="1"/>
  <c r="BO150" i="2"/>
  <c r="BM150" i="2"/>
  <c r="Y150" i="2"/>
  <c r="BN150" i="2" s="1"/>
  <c r="BO149" i="2"/>
  <c r="BM149" i="2"/>
  <c r="Y149" i="2"/>
  <c r="BO148" i="2"/>
  <c r="BM148" i="2"/>
  <c r="Y148" i="2"/>
  <c r="BP148" i="2" s="1"/>
  <c r="P148" i="2"/>
  <c r="X144" i="2"/>
  <c r="X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X135" i="2"/>
  <c r="X134" i="2"/>
  <c r="BO133" i="2"/>
  <c r="BM133" i="2"/>
  <c r="Y133" i="2"/>
  <c r="BP133" i="2" s="1"/>
  <c r="P133" i="2"/>
  <c r="BO132" i="2"/>
  <c r="BM132" i="2"/>
  <c r="Y132" i="2"/>
  <c r="BP132" i="2" s="1"/>
  <c r="P132" i="2"/>
  <c r="BO131" i="2"/>
  <c r="BM131" i="2"/>
  <c r="Y131" i="2"/>
  <c r="BP131" i="2" s="1"/>
  <c r="P131" i="2"/>
  <c r="BO130" i="2"/>
  <c r="BM130" i="2"/>
  <c r="Y130" i="2"/>
  <c r="BP130" i="2" s="1"/>
  <c r="P130" i="2"/>
  <c r="BO129" i="2"/>
  <c r="BM129" i="2"/>
  <c r="Y129" i="2"/>
  <c r="BN129" i="2" s="1"/>
  <c r="P129" i="2"/>
  <c r="X127" i="2"/>
  <c r="X126" i="2"/>
  <c r="BO125" i="2"/>
  <c r="BM125" i="2"/>
  <c r="Y125" i="2"/>
  <c r="BP125" i="2" s="1"/>
  <c r="BO124" i="2"/>
  <c r="BM124" i="2"/>
  <c r="Y124" i="2"/>
  <c r="BP124" i="2" s="1"/>
  <c r="BO123" i="2"/>
  <c r="BM123" i="2"/>
  <c r="Y123" i="2"/>
  <c r="BP123" i="2" s="1"/>
  <c r="P123" i="2"/>
  <c r="BO122" i="2"/>
  <c r="BM122" i="2"/>
  <c r="Y122" i="2"/>
  <c r="BP122" i="2" s="1"/>
  <c r="P122" i="2"/>
  <c r="BP121" i="2"/>
  <c r="BO121" i="2"/>
  <c r="BM121" i="2"/>
  <c r="Y121" i="2"/>
  <c r="BO120" i="2"/>
  <c r="BM120" i="2"/>
  <c r="Y120" i="2"/>
  <c r="Z120" i="2" s="1"/>
  <c r="BO119" i="2"/>
  <c r="BM119" i="2"/>
  <c r="Y119" i="2"/>
  <c r="Z119" i="2" s="1"/>
  <c r="P119" i="2"/>
  <c r="BO118" i="2"/>
  <c r="BM118" i="2"/>
  <c r="Y118" i="2"/>
  <c r="BN118" i="2" s="1"/>
  <c r="P118" i="2"/>
  <c r="BO117" i="2"/>
  <c r="BM117" i="2"/>
  <c r="Y117" i="2"/>
  <c r="BN117" i="2" s="1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P113" i="2"/>
  <c r="BO112" i="2"/>
  <c r="BM112" i="2"/>
  <c r="Y112" i="2"/>
  <c r="BP112" i="2" s="1"/>
  <c r="P112" i="2"/>
  <c r="BO111" i="2"/>
  <c r="BM111" i="2"/>
  <c r="Y111" i="2"/>
  <c r="BN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N101" i="2" s="1"/>
  <c r="P101" i="2"/>
  <c r="BO100" i="2"/>
  <c r="BM100" i="2"/>
  <c r="Y100" i="2"/>
  <c r="Z100" i="2" s="1"/>
  <c r="BO99" i="2"/>
  <c r="BM99" i="2"/>
  <c r="Y99" i="2"/>
  <c r="BP99" i="2" s="1"/>
  <c r="BO98" i="2"/>
  <c r="BM98" i="2"/>
  <c r="Y98" i="2"/>
  <c r="Z98" i="2" s="1"/>
  <c r="BO97" i="2"/>
  <c r="BM97" i="2"/>
  <c r="Y97" i="2"/>
  <c r="BP97" i="2" s="1"/>
  <c r="BO96" i="2"/>
  <c r="BM96" i="2"/>
  <c r="Y96" i="2"/>
  <c r="Z96" i="2" s="1"/>
  <c r="BO95" i="2"/>
  <c r="BM95" i="2"/>
  <c r="Y95" i="2"/>
  <c r="X93" i="2"/>
  <c r="X92" i="2"/>
  <c r="BO91" i="2"/>
  <c r="BM91" i="2"/>
  <c r="Y91" i="2"/>
  <c r="BP91" i="2" s="1"/>
  <c r="BO90" i="2"/>
  <c r="BM90" i="2"/>
  <c r="Y90" i="2"/>
  <c r="BN90" i="2" s="1"/>
  <c r="P90" i="2"/>
  <c r="BO89" i="2"/>
  <c r="BM89" i="2"/>
  <c r="Y89" i="2"/>
  <c r="BN89" i="2" s="1"/>
  <c r="P89" i="2"/>
  <c r="X87" i="2"/>
  <c r="X86" i="2"/>
  <c r="BO85" i="2"/>
  <c r="BM85" i="2"/>
  <c r="Y85" i="2"/>
  <c r="Z85" i="2" s="1"/>
  <c r="P85" i="2"/>
  <c r="BO84" i="2"/>
  <c r="BM84" i="2"/>
  <c r="Y84" i="2"/>
  <c r="BP84" i="2" s="1"/>
  <c r="BO83" i="2"/>
  <c r="BM83" i="2"/>
  <c r="Y83" i="2"/>
  <c r="P83" i="2"/>
  <c r="BO82" i="2"/>
  <c r="BM82" i="2"/>
  <c r="Y82" i="2"/>
  <c r="P82" i="2"/>
  <c r="BO81" i="2"/>
  <c r="BM81" i="2"/>
  <c r="Y81" i="2"/>
  <c r="BN81" i="2" s="1"/>
  <c r="P81" i="2"/>
  <c r="BO80" i="2"/>
  <c r="BM80" i="2"/>
  <c r="Y80" i="2"/>
  <c r="Z80" i="2" s="1"/>
  <c r="P80" i="2"/>
  <c r="BO79" i="2"/>
  <c r="BM79" i="2"/>
  <c r="Y79" i="2"/>
  <c r="BP79" i="2" s="1"/>
  <c r="BO78" i="2"/>
  <c r="BM78" i="2"/>
  <c r="Y78" i="2"/>
  <c r="BP78" i="2" s="1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BO73" i="2"/>
  <c r="BM73" i="2"/>
  <c r="Y73" i="2"/>
  <c r="BP73" i="2" s="1"/>
  <c r="P73" i="2"/>
  <c r="BO72" i="2"/>
  <c r="BM72" i="2"/>
  <c r="Y72" i="2"/>
  <c r="BN72" i="2" s="1"/>
  <c r="P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BP66" i="2" s="1"/>
  <c r="P66" i="2"/>
  <c r="BO65" i="2"/>
  <c r="BM65" i="2"/>
  <c r="Y65" i="2"/>
  <c r="P65" i="2"/>
  <c r="X62" i="2"/>
  <c r="X61" i="2"/>
  <c r="BO60" i="2"/>
  <c r="BM60" i="2"/>
  <c r="Y60" i="2"/>
  <c r="BP60" i="2" s="1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BN57" i="2" s="1"/>
  <c r="P57" i="2"/>
  <c r="X54" i="2"/>
  <c r="X53" i="2"/>
  <c r="BO52" i="2"/>
  <c r="BM52" i="2"/>
  <c r="Y52" i="2"/>
  <c r="Z52" i="2" s="1"/>
  <c r="P52" i="2"/>
  <c r="BO51" i="2"/>
  <c r="BM51" i="2"/>
  <c r="Y51" i="2"/>
  <c r="P51" i="2"/>
  <c r="X47" i="2"/>
  <c r="X46" i="2"/>
  <c r="BO45" i="2"/>
  <c r="BM45" i="2"/>
  <c r="Y45" i="2"/>
  <c r="P45" i="2"/>
  <c r="X43" i="2"/>
  <c r="X42" i="2"/>
  <c r="BO41" i="2"/>
  <c r="BM41" i="2"/>
  <c r="Y41" i="2"/>
  <c r="P41" i="2"/>
  <c r="X39" i="2"/>
  <c r="X38" i="2"/>
  <c r="BO37" i="2"/>
  <c r="BM37" i="2"/>
  <c r="Y37" i="2"/>
  <c r="P37" i="2"/>
  <c r="X35" i="2"/>
  <c r="X34" i="2"/>
  <c r="BO33" i="2"/>
  <c r="BM33" i="2"/>
  <c r="Y33" i="2"/>
  <c r="BP33" i="2" s="1"/>
  <c r="P33" i="2"/>
  <c r="BO32" i="2"/>
  <c r="BM32" i="2"/>
  <c r="Y32" i="2"/>
  <c r="P32" i="2"/>
  <c r="BO31" i="2"/>
  <c r="BM31" i="2"/>
  <c r="Y31" i="2"/>
  <c r="Z31" i="2" s="1"/>
  <c r="BO30" i="2"/>
  <c r="BM30" i="2"/>
  <c r="Y30" i="2"/>
  <c r="BO29" i="2"/>
  <c r="BM29" i="2"/>
  <c r="Y29" i="2"/>
  <c r="Z29" i="2" s="1"/>
  <c r="P29" i="2"/>
  <c r="BO28" i="2"/>
  <c r="BM28" i="2"/>
  <c r="Y28" i="2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BP22" i="2" s="1"/>
  <c r="P22" i="2"/>
  <c r="H10" i="2"/>
  <c r="A9" i="2"/>
  <c r="J9" i="2" s="1"/>
  <c r="D7" i="2"/>
  <c r="Q6" i="2"/>
  <c r="P2" i="2"/>
  <c r="Z76" i="2" l="1"/>
  <c r="BN76" i="2"/>
  <c r="Z104" i="2"/>
  <c r="BN104" i="2"/>
  <c r="Z174" i="2"/>
  <c r="BN174" i="2"/>
  <c r="Z242" i="2"/>
  <c r="BP331" i="2"/>
  <c r="Z389" i="2"/>
  <c r="Z439" i="2"/>
  <c r="Z440" i="2" s="1"/>
  <c r="Y440" i="2"/>
  <c r="Z460" i="2"/>
  <c r="Z461" i="2" s="1"/>
  <c r="Z469" i="2"/>
  <c r="BN469" i="2"/>
  <c r="Z60" i="2"/>
  <c r="BP101" i="2"/>
  <c r="Z107" i="2"/>
  <c r="Z139" i="2"/>
  <c r="BN139" i="2"/>
  <c r="BP183" i="2"/>
  <c r="Z268" i="2"/>
  <c r="BN268" i="2"/>
  <c r="Z349" i="2"/>
  <c r="BN349" i="2"/>
  <c r="Z398" i="2"/>
  <c r="BP405" i="2"/>
  <c r="BP478" i="2"/>
  <c r="Y544" i="2"/>
  <c r="BN105" i="2"/>
  <c r="BN393" i="2"/>
  <c r="BN401" i="2"/>
  <c r="BN410" i="2"/>
  <c r="BN425" i="2"/>
  <c r="Y481" i="2"/>
  <c r="BN493" i="2"/>
  <c r="BN512" i="2"/>
  <c r="BN519" i="2"/>
  <c r="BN540" i="2"/>
  <c r="BN542" i="2"/>
  <c r="BN103" i="2"/>
  <c r="BN163" i="2"/>
  <c r="BN221" i="2"/>
  <c r="BN225" i="2"/>
  <c r="BN288" i="2"/>
  <c r="BN343" i="2"/>
  <c r="Y24" i="2"/>
  <c r="BN27" i="2"/>
  <c r="BP67" i="2"/>
  <c r="BN69" i="2"/>
  <c r="BP72" i="2"/>
  <c r="BP81" i="2"/>
  <c r="Z115" i="2"/>
  <c r="Z122" i="2"/>
  <c r="BN122" i="2"/>
  <c r="BN125" i="2"/>
  <c r="BN132" i="2"/>
  <c r="BN169" i="2"/>
  <c r="BP173" i="2"/>
  <c r="Y176" i="2"/>
  <c r="Z184" i="2"/>
  <c r="BN184" i="2"/>
  <c r="Z196" i="2"/>
  <c r="BN196" i="2"/>
  <c r="Z220" i="2"/>
  <c r="BN220" i="2"/>
  <c r="Z241" i="2"/>
  <c r="Z256" i="2"/>
  <c r="BP259" i="2"/>
  <c r="Z260" i="2"/>
  <c r="BN260" i="2"/>
  <c r="BP267" i="2"/>
  <c r="Z275" i="2"/>
  <c r="BN276" i="2"/>
  <c r="Z289" i="2"/>
  <c r="BN289" i="2"/>
  <c r="Z306" i="2"/>
  <c r="Z307" i="2" s="1"/>
  <c r="Y307" i="2"/>
  <c r="Z327" i="2"/>
  <c r="Z373" i="2"/>
  <c r="BN373" i="2"/>
  <c r="BP384" i="2"/>
  <c r="Z395" i="2"/>
  <c r="BN395" i="2"/>
  <c r="BP397" i="2"/>
  <c r="BN403" i="2"/>
  <c r="BP416" i="2"/>
  <c r="BN427" i="2"/>
  <c r="Z431" i="2"/>
  <c r="Z443" i="2"/>
  <c r="Z444" i="2" s="1"/>
  <c r="Y444" i="2"/>
  <c r="BP450" i="2"/>
  <c r="Z473" i="2"/>
  <c r="BN487" i="2"/>
  <c r="BN498" i="2"/>
  <c r="Z505" i="2"/>
  <c r="BN505" i="2"/>
  <c r="BN507" i="2"/>
  <c r="BN510" i="2"/>
  <c r="BN517" i="2"/>
  <c r="BP541" i="2"/>
  <c r="BP543" i="2"/>
  <c r="Y513" i="2"/>
  <c r="Z324" i="2"/>
  <c r="BP111" i="2"/>
  <c r="BN141" i="2"/>
  <c r="BN311" i="2"/>
  <c r="BN470" i="2"/>
  <c r="BN283" i="2"/>
  <c r="BN372" i="2"/>
  <c r="BP467" i="2"/>
  <c r="Z249" i="2"/>
  <c r="Z248" i="2"/>
  <c r="Z59" i="2"/>
  <c r="Y61" i="2"/>
  <c r="Z326" i="2"/>
  <c r="BN324" i="2"/>
  <c r="BN198" i="2"/>
  <c r="Z198" i="2"/>
  <c r="BN224" i="2"/>
  <c r="Z224" i="2"/>
  <c r="BN240" i="2"/>
  <c r="Z240" i="2"/>
  <c r="BP266" i="2"/>
  <c r="Y269" i="2"/>
  <c r="Z266" i="2"/>
  <c r="BN295" i="2"/>
  <c r="BP295" i="2"/>
  <c r="BN296" i="2"/>
  <c r="Z296" i="2"/>
  <c r="BN328" i="2"/>
  <c r="BP328" i="2"/>
  <c r="BN387" i="2"/>
  <c r="Z387" i="2"/>
  <c r="BP387" i="2"/>
  <c r="Z113" i="2"/>
  <c r="BN113" i="2"/>
  <c r="BN200" i="2"/>
  <c r="BP200" i="2"/>
  <c r="Z200" i="2"/>
  <c r="Y46" i="2"/>
  <c r="Y47" i="2"/>
  <c r="Z45" i="2"/>
  <c r="Z46" i="2" s="1"/>
  <c r="Y86" i="2"/>
  <c r="Z65" i="2"/>
  <c r="BP82" i="2"/>
  <c r="Z82" i="2"/>
  <c r="BN99" i="2"/>
  <c r="Z99" i="2"/>
  <c r="Y153" i="2"/>
  <c r="Z148" i="2"/>
  <c r="BP180" i="2"/>
  <c r="Z180" i="2"/>
  <c r="BN180" i="2"/>
  <c r="BP237" i="2"/>
  <c r="Z237" i="2"/>
  <c r="BN237" i="2"/>
  <c r="Y351" i="2"/>
  <c r="Z348" i="2"/>
  <c r="Z350" i="2" s="1"/>
  <c r="Y350" i="2"/>
  <c r="BN348" i="2"/>
  <c r="BN385" i="2"/>
  <c r="Z385" i="2"/>
  <c r="Z30" i="2"/>
  <c r="BP30" i="2"/>
  <c r="BN74" i="2"/>
  <c r="Z74" i="2"/>
  <c r="BP74" i="2"/>
  <c r="BN95" i="2"/>
  <c r="Z95" i="2"/>
  <c r="P556" i="2"/>
  <c r="Y302" i="2"/>
  <c r="Y303" i="2"/>
  <c r="Z301" i="2"/>
  <c r="Z302" i="2" s="1"/>
  <c r="BN323" i="2"/>
  <c r="Z323" i="2"/>
  <c r="BP28" i="2"/>
  <c r="Z28" i="2"/>
  <c r="Y38" i="2"/>
  <c r="Y39" i="2"/>
  <c r="Z37" i="2"/>
  <c r="Z38" i="2" s="1"/>
  <c r="BN32" i="2"/>
  <c r="BP32" i="2"/>
  <c r="Y42" i="2"/>
  <c r="Y43" i="2"/>
  <c r="Z41" i="2"/>
  <c r="Z42" i="2" s="1"/>
  <c r="C556" i="2"/>
  <c r="Z51" i="2"/>
  <c r="Z53" i="2" s="1"/>
  <c r="BP95" i="2"/>
  <c r="BN97" i="2"/>
  <c r="Z97" i="2"/>
  <c r="BP113" i="2"/>
  <c r="BN142" i="2"/>
  <c r="Z142" i="2"/>
  <c r="BN272" i="2"/>
  <c r="BP272" i="2"/>
  <c r="Z272" i="2"/>
  <c r="BP301" i="2"/>
  <c r="BP323" i="2"/>
  <c r="BP325" i="2"/>
  <c r="BN325" i="2"/>
  <c r="Z325" i="2"/>
  <c r="Y381" i="2"/>
  <c r="BN379" i="2"/>
  <c r="Y380" i="2"/>
  <c r="Z379" i="2"/>
  <c r="Z380" i="2" s="1"/>
  <c r="BP344" i="2"/>
  <c r="Z344" i="2"/>
  <c r="BP386" i="2"/>
  <c r="Z386" i="2"/>
  <c r="BN390" i="2"/>
  <c r="BP390" i="2"/>
  <c r="Z392" i="2"/>
  <c r="Z399" i="2"/>
  <c r="Z400" i="2"/>
  <c r="Z414" i="2"/>
  <c r="BN414" i="2"/>
  <c r="Z421" i="2"/>
  <c r="Z422" i="2" s="1"/>
  <c r="BP471" i="2"/>
  <c r="BN471" i="2"/>
  <c r="Z511" i="2"/>
  <c r="BP529" i="2"/>
  <c r="BN529" i="2"/>
  <c r="Z530" i="2"/>
  <c r="Y538" i="2"/>
  <c r="BP392" i="2"/>
  <c r="BN409" i="2"/>
  <c r="Y412" i="2"/>
  <c r="BP494" i="2"/>
  <c r="Z494" i="2"/>
  <c r="Z508" i="2"/>
  <c r="BN508" i="2"/>
  <c r="BP509" i="2"/>
  <c r="Z509" i="2"/>
  <c r="BP511" i="2"/>
  <c r="BN131" i="2"/>
  <c r="Z131" i="2"/>
  <c r="BP162" i="2"/>
  <c r="Y165" i="2"/>
  <c r="BP190" i="2"/>
  <c r="BN247" i="2"/>
  <c r="Z247" i="2"/>
  <c r="BP251" i="2"/>
  <c r="Y253" i="2"/>
  <c r="BN282" i="2"/>
  <c r="BP282" i="2"/>
  <c r="BP310" i="2"/>
  <c r="BP329" i="2"/>
  <c r="Z329" i="2"/>
  <c r="X546" i="2"/>
  <c r="Z27" i="2"/>
  <c r="Z33" i="2"/>
  <c r="Y62" i="2"/>
  <c r="Z89" i="2"/>
  <c r="BN91" i="2"/>
  <c r="Z91" i="2"/>
  <c r="BP114" i="2"/>
  <c r="Z116" i="2"/>
  <c r="BP118" i="2"/>
  <c r="Z121" i="2"/>
  <c r="BN121" i="2"/>
  <c r="Z124" i="2"/>
  <c r="Z125" i="2"/>
  <c r="Y144" i="2"/>
  <c r="BN138" i="2"/>
  <c r="BP140" i="2"/>
  <c r="Z140" i="2"/>
  <c r="BP159" i="2"/>
  <c r="Z162" i="2"/>
  <c r="Z190" i="2"/>
  <c r="BP191" i="2"/>
  <c r="Z191" i="2"/>
  <c r="Z204" i="2"/>
  <c r="Z221" i="2"/>
  <c r="BP236" i="2"/>
  <c r="Z250" i="2"/>
  <c r="Z251" i="2"/>
  <c r="Y264" i="2"/>
  <c r="Z261" i="2"/>
  <c r="BP262" i="2"/>
  <c r="Z262" i="2"/>
  <c r="BP278" i="2"/>
  <c r="Z283" i="2"/>
  <c r="Z288" i="2"/>
  <c r="BP359" i="2"/>
  <c r="BP365" i="2"/>
  <c r="BN365" i="2"/>
  <c r="BP367" i="2"/>
  <c r="Z367" i="2"/>
  <c r="Y375" i="2"/>
  <c r="Z372" i="2"/>
  <c r="Z374" i="2" s="1"/>
  <c r="Y411" i="2"/>
  <c r="Z471" i="2"/>
  <c r="Z479" i="2"/>
  <c r="Y480" i="2"/>
  <c r="BN479" i="2"/>
  <c r="BN494" i="2"/>
  <c r="Y514" i="2"/>
  <c r="BN509" i="2"/>
  <c r="BP527" i="2"/>
  <c r="BN527" i="2"/>
  <c r="Z528" i="2"/>
  <c r="BP400" i="2"/>
  <c r="BP421" i="2"/>
  <c r="BN421" i="2"/>
  <c r="Y422" i="2"/>
  <c r="BP428" i="2"/>
  <c r="BN428" i="2"/>
  <c r="Z506" i="2"/>
  <c r="BN506" i="2"/>
  <c r="Y34" i="2"/>
  <c r="BP52" i="2"/>
  <c r="BP57" i="2"/>
  <c r="Z83" i="2"/>
  <c r="BP83" i="2"/>
  <c r="BP85" i="2"/>
  <c r="BP89" i="2"/>
  <c r="BP202" i="2"/>
  <c r="Z202" i="2"/>
  <c r="BN52" i="2"/>
  <c r="Z68" i="2"/>
  <c r="BP69" i="2"/>
  <c r="BN70" i="2"/>
  <c r="Z71" i="2"/>
  <c r="Z77" i="2"/>
  <c r="Z78" i="2"/>
  <c r="Z79" i="2"/>
  <c r="BN83" i="2"/>
  <c r="BN85" i="2"/>
  <c r="BP107" i="2"/>
  <c r="Z114" i="2"/>
  <c r="Z118" i="2"/>
  <c r="Z133" i="2"/>
  <c r="BN133" i="2"/>
  <c r="Z159" i="2"/>
  <c r="BP169" i="2"/>
  <c r="Z175" i="2"/>
  <c r="Y175" i="2"/>
  <c r="BP178" i="2"/>
  <c r="Z178" i="2"/>
  <c r="Z194" i="2"/>
  <c r="BN194" i="2"/>
  <c r="BP197" i="2"/>
  <c r="Z197" i="2"/>
  <c r="BN202" i="2"/>
  <c r="BP209" i="2"/>
  <c r="Z209" i="2"/>
  <c r="Y252" i="2"/>
  <c r="Y263" i="2"/>
  <c r="BP258" i="2"/>
  <c r="Z258" i="2"/>
  <c r="BN274" i="2"/>
  <c r="BP274" i="2"/>
  <c r="BP275" i="2"/>
  <c r="Z278" i="2"/>
  <c r="BN329" i="2"/>
  <c r="BP333" i="2"/>
  <c r="BN333" i="2"/>
  <c r="BN344" i="2"/>
  <c r="BP368" i="2"/>
  <c r="BN368" i="2"/>
  <c r="BP396" i="2"/>
  <c r="Z396" i="2"/>
  <c r="BP409" i="2"/>
  <c r="BP429" i="2"/>
  <c r="BP448" i="2"/>
  <c r="Z448" i="2"/>
  <c r="BN474" i="2"/>
  <c r="BP474" i="2"/>
  <c r="Y490" i="2"/>
  <c r="BN485" i="2"/>
  <c r="BP485" i="2"/>
  <c r="BN486" i="2"/>
  <c r="Z486" i="2"/>
  <c r="BP498" i="2"/>
  <c r="Y499" i="2"/>
  <c r="Z498" i="2"/>
  <c r="Z499" i="2" s="1"/>
  <c r="BP506" i="2"/>
  <c r="BP508" i="2"/>
  <c r="Y532" i="2"/>
  <c r="BP525" i="2"/>
  <c r="BN525" i="2"/>
  <c r="Z526" i="2"/>
  <c r="BP332" i="2"/>
  <c r="BP360" i="2"/>
  <c r="BP364" i="2"/>
  <c r="Y407" i="2"/>
  <c r="BP393" i="2"/>
  <c r="BP410" i="2"/>
  <c r="Y417" i="2"/>
  <c r="BP430" i="2"/>
  <c r="Y489" i="2"/>
  <c r="BP483" i="2"/>
  <c r="BP504" i="2"/>
  <c r="BP512" i="2"/>
  <c r="BP517" i="2"/>
  <c r="BP519" i="2"/>
  <c r="Y537" i="2"/>
  <c r="BP103" i="2"/>
  <c r="Y164" i="2"/>
  <c r="BP249" i="2"/>
  <c r="BP306" i="2"/>
  <c r="Z332" i="2"/>
  <c r="Y340" i="2"/>
  <c r="Z343" i="2"/>
  <c r="Z360" i="2"/>
  <c r="Z364" i="2"/>
  <c r="Z383" i="2"/>
  <c r="Z388" i="2"/>
  <c r="BP398" i="2"/>
  <c r="Z402" i="2"/>
  <c r="Z425" i="2"/>
  <c r="Z427" i="2"/>
  <c r="Z430" i="2"/>
  <c r="Z435" i="2"/>
  <c r="Z436" i="2" s="1"/>
  <c r="Y436" i="2"/>
  <c r="Z449" i="2"/>
  <c r="Z470" i="2"/>
  <c r="Z472" i="2"/>
  <c r="Z493" i="2"/>
  <c r="Z507" i="2"/>
  <c r="BP510" i="2"/>
  <c r="A10" i="2"/>
  <c r="F10" i="2"/>
  <c r="BP468" i="2"/>
  <c r="BN468" i="2"/>
  <c r="Z468" i="2"/>
  <c r="BN223" i="2"/>
  <c r="Z223" i="2"/>
  <c r="Y345" i="2"/>
  <c r="BP342" i="2"/>
  <c r="BN342" i="2"/>
  <c r="Z342" i="2"/>
  <c r="Y522" i="2"/>
  <c r="Y521" i="2"/>
  <c r="BP516" i="2"/>
  <c r="BN516" i="2"/>
  <c r="Z516" i="2"/>
  <c r="Z291" i="2"/>
  <c r="Z66" i="2"/>
  <c r="BN59" i="2"/>
  <c r="BN71" i="2"/>
  <c r="Z73" i="2"/>
  <c r="BN78" i="2"/>
  <c r="Y92" i="2"/>
  <c r="Z102" i="2"/>
  <c r="BN115" i="2"/>
  <c r="Y186" i="2"/>
  <c r="BN201" i="2"/>
  <c r="Z201" i="2"/>
  <c r="BP230" i="2"/>
  <c r="Z230" i="2"/>
  <c r="Z238" i="2"/>
  <c r="BP238" i="2"/>
  <c r="BN238" i="2"/>
  <c r="BN31" i="2"/>
  <c r="BN66" i="2"/>
  <c r="BN98" i="2"/>
  <c r="BN100" i="2"/>
  <c r="BN119" i="2"/>
  <c r="BN123" i="2"/>
  <c r="BP149" i="2"/>
  <c r="BN149" i="2"/>
  <c r="I556" i="2"/>
  <c r="Y170" i="2"/>
  <c r="Y214" i="2"/>
  <c r="Y213" i="2"/>
  <c r="BN208" i="2"/>
  <c r="BN219" i="2"/>
  <c r="BP456" i="2"/>
  <c r="BN456" i="2"/>
  <c r="Z456" i="2"/>
  <c r="X556" i="2"/>
  <c r="Y495" i="2"/>
  <c r="BP492" i="2"/>
  <c r="BN492" i="2"/>
  <c r="Z492" i="2"/>
  <c r="Z117" i="2"/>
  <c r="BP210" i="2"/>
  <c r="BN210" i="2"/>
  <c r="BN29" i="2"/>
  <c r="Y53" i="2"/>
  <c r="BN73" i="2"/>
  <c r="Z75" i="2"/>
  <c r="Z84" i="2"/>
  <c r="Z90" i="2"/>
  <c r="Z92" i="2" s="1"/>
  <c r="BN102" i="2"/>
  <c r="Z106" i="2"/>
  <c r="Y108" i="2"/>
  <c r="Z112" i="2"/>
  <c r="BP117" i="2"/>
  <c r="Y126" i="2"/>
  <c r="Z130" i="2"/>
  <c r="Z149" i="2"/>
  <c r="Z157" i="2"/>
  <c r="Z161" i="2"/>
  <c r="Z168" i="2"/>
  <c r="Z170" i="2" s="1"/>
  <c r="Z182" i="2"/>
  <c r="Z193" i="2"/>
  <c r="BN199" i="2"/>
  <c r="Z199" i="2"/>
  <c r="Z208" i="2"/>
  <c r="J556" i="2"/>
  <c r="BP217" i="2"/>
  <c r="BN217" i="2"/>
  <c r="BP223" i="2"/>
  <c r="BN203" i="2"/>
  <c r="Z203" i="2"/>
  <c r="Y318" i="2"/>
  <c r="Y317" i="2"/>
  <c r="BP316" i="2"/>
  <c r="BN316" i="2"/>
  <c r="Z316" i="2"/>
  <c r="Z317" i="2" s="1"/>
  <c r="BN80" i="2"/>
  <c r="X547" i="2"/>
  <c r="BP29" i="2"/>
  <c r="BP31" i="2"/>
  <c r="BN33" i="2"/>
  <c r="BN37" i="2"/>
  <c r="BN41" i="2"/>
  <c r="BN45" i="2"/>
  <c r="BN51" i="2"/>
  <c r="Z58" i="2"/>
  <c r="Y87" i="2"/>
  <c r="E556" i="2"/>
  <c r="BN68" i="2"/>
  <c r="Z70" i="2"/>
  <c r="BP80" i="2"/>
  <c r="BN82" i="2"/>
  <c r="Y93" i="2"/>
  <c r="BP96" i="2"/>
  <c r="BP98" i="2"/>
  <c r="BP100" i="2"/>
  <c r="BP119" i="2"/>
  <c r="Z132" i="2"/>
  <c r="Z141" i="2"/>
  <c r="Y143" i="2"/>
  <c r="Y152" i="2"/>
  <c r="Z163" i="2"/>
  <c r="BN195" i="2"/>
  <c r="BP201" i="2"/>
  <c r="BP211" i="2"/>
  <c r="Z211" i="2"/>
  <c r="Z217" i="2"/>
  <c r="BP219" i="2"/>
  <c r="Y226" i="2"/>
  <c r="BP520" i="2"/>
  <c r="BN520" i="2"/>
  <c r="Z520" i="2"/>
  <c r="Y35" i="2"/>
  <c r="Z123" i="2"/>
  <c r="Y206" i="2"/>
  <c r="Z22" i="2"/>
  <c r="Z23" i="2" s="1"/>
  <c r="Z26" i="2"/>
  <c r="BN75" i="2"/>
  <c r="BN84" i="2"/>
  <c r="BN106" i="2"/>
  <c r="BN112" i="2"/>
  <c r="BN130" i="2"/>
  <c r="BN157" i="2"/>
  <c r="BN161" i="2"/>
  <c r="BN168" i="2"/>
  <c r="Y171" i="2"/>
  <c r="Z189" i="2"/>
  <c r="BP189" i="2"/>
  <c r="BN239" i="2"/>
  <c r="Z239" i="2"/>
  <c r="BP277" i="2"/>
  <c r="BN277" i="2"/>
  <c r="Z277" i="2"/>
  <c r="BP312" i="2"/>
  <c r="BN312" i="2"/>
  <c r="Z312" i="2"/>
  <c r="BP322" i="2"/>
  <c r="R556" i="2"/>
  <c r="Y335" i="2"/>
  <c r="BN322" i="2"/>
  <c r="Z322" i="2"/>
  <c r="X548" i="2"/>
  <c r="BP37" i="2"/>
  <c r="Y135" i="2"/>
  <c r="BP182" i="2"/>
  <c r="BP193" i="2"/>
  <c r="BP195" i="2"/>
  <c r="BP199" i="2"/>
  <c r="BP208" i="2"/>
  <c r="Y227" i="2"/>
  <c r="Y314" i="2"/>
  <c r="BP338" i="2"/>
  <c r="BN338" i="2"/>
  <c r="Z338" i="2"/>
  <c r="Y346" i="2"/>
  <c r="BN26" i="2"/>
  <c r="BP51" i="2"/>
  <c r="Z72" i="2"/>
  <c r="Y109" i="2"/>
  <c r="Y127" i="2"/>
  <c r="F9" i="2"/>
  <c r="BP26" i="2"/>
  <c r="BN28" i="2"/>
  <c r="Z32" i="2"/>
  <c r="BN60" i="2"/>
  <c r="BN65" i="2"/>
  <c r="Z67" i="2"/>
  <c r="BN77" i="2"/>
  <c r="BN79" i="2"/>
  <c r="Z81" i="2"/>
  <c r="Z101" i="2"/>
  <c r="BN116" i="2"/>
  <c r="BN120" i="2"/>
  <c r="BN124" i="2"/>
  <c r="Z150" i="2"/>
  <c r="BP157" i="2"/>
  <c r="BP168" i="2"/>
  <c r="BN189" i="2"/>
  <c r="BP218" i="2"/>
  <c r="Z218" i="2"/>
  <c r="Z222" i="2"/>
  <c r="BP222" i="2"/>
  <c r="BP391" i="2"/>
  <c r="BN391" i="2"/>
  <c r="Z391" i="2"/>
  <c r="Y556" i="2"/>
  <c r="BP45" i="2"/>
  <c r="BN58" i="2"/>
  <c r="BP90" i="2"/>
  <c r="X550" i="2"/>
  <c r="BN30" i="2"/>
  <c r="Z138" i="2"/>
  <c r="F556" i="2"/>
  <c r="BP179" i="2"/>
  <c r="Y187" i="2"/>
  <c r="Z185" i="2"/>
  <c r="BP185" i="2"/>
  <c r="BP204" i="2"/>
  <c r="BP212" i="2"/>
  <c r="BN212" i="2"/>
  <c r="Y232" i="2"/>
  <c r="BP239" i="2"/>
  <c r="Q556" i="2"/>
  <c r="BP366" i="2"/>
  <c r="BN366" i="2"/>
  <c r="Z366" i="2"/>
  <c r="BP488" i="2"/>
  <c r="BN488" i="2"/>
  <c r="Z488" i="2"/>
  <c r="Y496" i="2"/>
  <c r="BP518" i="2"/>
  <c r="BN518" i="2"/>
  <c r="Z518" i="2"/>
  <c r="BP151" i="2"/>
  <c r="BN151" i="2"/>
  <c r="B556" i="2"/>
  <c r="BN96" i="2"/>
  <c r="BN22" i="2"/>
  <c r="BP41" i="2"/>
  <c r="Y54" i="2"/>
  <c r="H9" i="2"/>
  <c r="D556" i="2"/>
  <c r="BP129" i="2"/>
  <c r="Y134" i="2"/>
  <c r="Y23" i="2"/>
  <c r="Z57" i="2"/>
  <c r="BP65" i="2"/>
  <c r="Z105" i="2"/>
  <c r="Z111" i="2"/>
  <c r="BP120" i="2"/>
  <c r="Z129" i="2"/>
  <c r="G556" i="2"/>
  <c r="BN148" i="2"/>
  <c r="BP156" i="2"/>
  <c r="H556" i="2"/>
  <c r="BN156" i="2"/>
  <c r="BN158" i="2"/>
  <c r="Z158" i="2"/>
  <c r="Z160" i="2"/>
  <c r="BP160" i="2"/>
  <c r="BN173" i="2"/>
  <c r="Z179" i="2"/>
  <c r="BP181" i="2"/>
  <c r="BN181" i="2"/>
  <c r="Z212" i="2"/>
  <c r="BN218" i="2"/>
  <c r="BN222" i="2"/>
  <c r="K556" i="2"/>
  <c r="Y244" i="2"/>
  <c r="Y243" i="2"/>
  <c r="BP235" i="2"/>
  <c r="Z235" i="2"/>
  <c r="Z273" i="2"/>
  <c r="Y280" i="2"/>
  <c r="Y279" i="2"/>
  <c r="BP273" i="2"/>
  <c r="BN273" i="2"/>
  <c r="Y369" i="2"/>
  <c r="Y458" i="2"/>
  <c r="BP150" i="2"/>
  <c r="BP192" i="2"/>
  <c r="BN192" i="2"/>
  <c r="Y205" i="2"/>
  <c r="Y334" i="2"/>
  <c r="BP404" i="2"/>
  <c r="BN404" i="2"/>
  <c r="Z404" i="2"/>
  <c r="O556" i="2"/>
  <c r="Y270" i="2"/>
  <c r="BN284" i="2"/>
  <c r="BN290" i="2"/>
  <c r="BN294" i="2"/>
  <c r="BN330" i="2"/>
  <c r="BN354" i="2"/>
  <c r="BN358" i="2"/>
  <c r="BN394" i="2"/>
  <c r="BN415" i="2"/>
  <c r="BN426" i="2"/>
  <c r="Y432" i="2"/>
  <c r="BN484" i="2"/>
  <c r="Z534" i="2"/>
  <c r="Z536" i="2"/>
  <c r="M556" i="2"/>
  <c r="BP284" i="2"/>
  <c r="BP290" i="2"/>
  <c r="BP294" i="2"/>
  <c r="BN301" i="2"/>
  <c r="BN306" i="2"/>
  <c r="BN310" i="2"/>
  <c r="BP330" i="2"/>
  <c r="BP354" i="2"/>
  <c r="BP358" i="2"/>
  <c r="BN364" i="2"/>
  <c r="BP394" i="2"/>
  <c r="Y406" i="2"/>
  <c r="BP415" i="2"/>
  <c r="Y418" i="2"/>
  <c r="BP426" i="2"/>
  <c r="Y451" i="2"/>
  <c r="Y475" i="2"/>
  <c r="BP484" i="2"/>
  <c r="BN534" i="2"/>
  <c r="BN536" i="2"/>
  <c r="Y545" i="2"/>
  <c r="BN242" i="2"/>
  <c r="BP256" i="2"/>
  <c r="BN262" i="2"/>
  <c r="BN266" i="2"/>
  <c r="BN327" i="2"/>
  <c r="BP379" i="2"/>
  <c r="BP383" i="2"/>
  <c r="BN389" i="2"/>
  <c r="BN402" i="2"/>
  <c r="Y433" i="2"/>
  <c r="Y437" i="2"/>
  <c r="Y441" i="2"/>
  <c r="Y445" i="2"/>
  <c r="BN449" i="2"/>
  <c r="BN460" i="2"/>
  <c r="BN466" i="2"/>
  <c r="BN473" i="2"/>
  <c r="Z483" i="2"/>
  <c r="Z504" i="2"/>
  <c r="BN524" i="2"/>
  <c r="BN526" i="2"/>
  <c r="BN528" i="2"/>
  <c r="BN530" i="2"/>
  <c r="BP540" i="2"/>
  <c r="BP542" i="2"/>
  <c r="Y285" i="2"/>
  <c r="Y291" i="2"/>
  <c r="Y355" i="2"/>
  <c r="BP534" i="2"/>
  <c r="Z257" i="2"/>
  <c r="Z263" i="2" s="1"/>
  <c r="Z259" i="2"/>
  <c r="Z274" i="2"/>
  <c r="Z295" i="2"/>
  <c r="Z297" i="2" s="1"/>
  <c r="Z331" i="2"/>
  <c r="Z359" i="2"/>
  <c r="Z361" i="2" s="1"/>
  <c r="Z384" i="2"/>
  <c r="Z397" i="2"/>
  <c r="Z416" i="2"/>
  <c r="Z429" i="2"/>
  <c r="Y452" i="2"/>
  <c r="BP460" i="2"/>
  <c r="BP466" i="2"/>
  <c r="Y476" i="2"/>
  <c r="Z485" i="2"/>
  <c r="BP524" i="2"/>
  <c r="Z541" i="2"/>
  <c r="Z543" i="2"/>
  <c r="S556" i="2"/>
  <c r="Y297" i="2"/>
  <c r="Y361" i="2"/>
  <c r="Z535" i="2"/>
  <c r="T556" i="2"/>
  <c r="Z225" i="2"/>
  <c r="Z229" i="2"/>
  <c r="BN257" i="2"/>
  <c r="Z276" i="2"/>
  <c r="Y286" i="2"/>
  <c r="Y292" i="2"/>
  <c r="Z311" i="2"/>
  <c r="Z333" i="2"/>
  <c r="Z337" i="2"/>
  <c r="Y356" i="2"/>
  <c r="Z365" i="2"/>
  <c r="Z401" i="2"/>
  <c r="Z403" i="2"/>
  <c r="Z455" i="2"/>
  <c r="Z457" i="2" s="1"/>
  <c r="Y461" i="2"/>
  <c r="Z487" i="2"/>
  <c r="Z525" i="2"/>
  <c r="Z527" i="2"/>
  <c r="Z529" i="2"/>
  <c r="Y531" i="2"/>
  <c r="U556" i="2"/>
  <c r="Z183" i="2"/>
  <c r="BN209" i="2"/>
  <c r="Y231" i="2"/>
  <c r="Z236" i="2"/>
  <c r="BN241" i="2"/>
  <c r="BN248" i="2"/>
  <c r="BN250" i="2"/>
  <c r="BN261" i="2"/>
  <c r="Z267" i="2"/>
  <c r="Z269" i="2" s="1"/>
  <c r="Z282" i="2"/>
  <c r="Y313" i="2"/>
  <c r="BN326" i="2"/>
  <c r="Z328" i="2"/>
  <c r="Y339" i="2"/>
  <c r="BP348" i="2"/>
  <c r="BP372" i="2"/>
  <c r="BN386" i="2"/>
  <c r="BN388" i="2"/>
  <c r="Z390" i="2"/>
  <c r="BN399" i="2"/>
  <c r="Z405" i="2"/>
  <c r="Z409" i="2"/>
  <c r="Z411" i="2" s="1"/>
  <c r="BN431" i="2"/>
  <c r="BN435" i="2"/>
  <c r="BN439" i="2"/>
  <c r="BN443" i="2"/>
  <c r="BN448" i="2"/>
  <c r="Z450" i="2"/>
  <c r="Y457" i="2"/>
  <c r="Z467" i="2"/>
  <c r="BN472" i="2"/>
  <c r="Z474" i="2"/>
  <c r="Z478" i="2"/>
  <c r="Z480" i="2" s="1"/>
  <c r="BN535" i="2"/>
  <c r="V556" i="2"/>
  <c r="Y298" i="2"/>
  <c r="Y362" i="2"/>
  <c r="W556" i="2"/>
  <c r="Z415" i="2"/>
  <c r="Z484" i="2"/>
  <c r="BP229" i="2"/>
  <c r="BP337" i="2"/>
  <c r="BP455" i="2"/>
  <c r="Z540" i="2"/>
  <c r="Z339" i="2" l="1"/>
  <c r="Z152" i="2"/>
  <c r="Z369" i="2"/>
  <c r="Z285" i="2"/>
  <c r="X549" i="2"/>
  <c r="Z164" i="2"/>
  <c r="Z451" i="2"/>
  <c r="Z531" i="2"/>
  <c r="Z537" i="2"/>
  <c r="Y546" i="2"/>
  <c r="Z186" i="2"/>
  <c r="Z108" i="2"/>
  <c r="Y548" i="2"/>
  <c r="Z495" i="2"/>
  <c r="Z345" i="2"/>
  <c r="Z417" i="2"/>
  <c r="Z406" i="2"/>
  <c r="Z475" i="2"/>
  <c r="Z432" i="2"/>
  <c r="Z513" i="2"/>
  <c r="Z86" i="2"/>
  <c r="Z252" i="2"/>
  <c r="Z313" i="2"/>
  <c r="Z544" i="2"/>
  <c r="Z334" i="2"/>
  <c r="Z226" i="2"/>
  <c r="Z521" i="2"/>
  <c r="Z134" i="2"/>
  <c r="Z34" i="2"/>
  <c r="Y547" i="2"/>
  <c r="Z231" i="2"/>
  <c r="Z489" i="2"/>
  <c r="Z279" i="2"/>
  <c r="Z126" i="2"/>
  <c r="Z205" i="2"/>
  <c r="Z243" i="2"/>
  <c r="Z61" i="2"/>
  <c r="Z143" i="2"/>
  <c r="Y550" i="2"/>
  <c r="Z213" i="2"/>
  <c r="Y549" i="2" l="1"/>
  <c r="Z551" i="2"/>
</calcChain>
</file>

<file path=xl/sharedStrings.xml><?xml version="1.0" encoding="utf-8"?>
<sst xmlns="http://schemas.openxmlformats.org/spreadsheetml/2006/main" count="3735" uniqueCount="837">
  <si>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</si>
  <si>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</si>
  <si>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</si>
  <si>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</si>
  <si>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</si>
  <si>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</si>
  <si>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</si>
  <si>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</si>
  <si>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</si>
  <si>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</si>
  <si>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</si>
  <si>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</si>
  <si>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</si>
  <si>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</si>
  <si>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</si>
  <si>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</si>
  <si>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</si>
  <si>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</si>
  <si>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</si>
  <si>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</si>
  <si>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</si>
  <si>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</si>
  <si>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</si>
  <si>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</si>
  <si>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</si>
  <si>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</si>
  <si>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</si>
  <si>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</si>
  <si>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</si>
  <si>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</si>
  <si>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</si>
  <si>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</si>
  <si>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</si>
  <si>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</si>
  <si>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</si>
  <si>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</si>
  <si>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</si>
  <si>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</si>
  <si>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</si>
  <si>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</si>
  <si>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</si>
  <si>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</si>
  <si>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</si>
  <si>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</si>
  <si>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</si>
  <si>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</si>
  <si>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</si>
  <si>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</si>
  <si>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</si>
  <si>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</si>
  <si>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</si>
  <si>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</si>
  <si>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</si>
  <si>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</si>
  <si>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</si>
  <si>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</si>
  <si>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</si>
  <si>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</si>
  <si>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</si>
  <si>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</si>
  <si>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</si>
  <si>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</si>
  <si>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</si>
  <si>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</si>
  <si>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</si>
  <si>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</si>
  <si>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</si>
  <si>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</si>
  <si>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</si>
  <si>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</si>
  <si>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29.07.2024</t>
  </si>
  <si>
    <t>25.07.2024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</si>
  <si>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</si>
  <si>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</si>
  <si>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</si>
  <si>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</si>
  <si>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</si>
  <si>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</si>
  <si>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</si>
  <si>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</si>
  <si>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</si>
  <si>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</si>
  <si>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</si>
  <si>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</si>
  <si>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</si>
  <si>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</si>
  <si>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</si>
  <si>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</si>
  <si>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</si>
  <si>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</si>
  <si>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</si>
  <si>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</si>
  <si>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</si>
  <si>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</si>
  <si>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</si>
  <si>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</si>
  <si>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</si>
  <si>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</si>
  <si>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</si>
  <si>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</si>
  <si>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</si>
  <si>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</si>
  <si>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</si>
  <si>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</si>
  <si>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</si>
  <si>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</si>
  <si>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</si>
  <si>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</si>
  <si>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</si>
  <si>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</si>
  <si>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</si>
  <si>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</si>
  <si>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</si>
  <si>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</si>
  <si>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</si>
  <si>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</si>
  <si>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</si>
  <si>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</si>
  <si>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</si>
  <si>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</si>
  <si>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</si>
  <si>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</si>
  <si>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</si>
  <si>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</si>
  <si>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</si>
  <si>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</si>
  <si>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</si>
  <si>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</si>
  <si>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</si>
  <si>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</si>
  <si>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</si>
  <si>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</si>
  <si>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</si>
  <si>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</si>
  <si>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Вареные колбасы «Филейская» Фикс.вес П/а 0,4 кг ТМ «Вязанка»</t>
  </si>
  <si>
    <t>СК4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</si>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</sst>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5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topLeftCell="A364" zoomScaleNormal="100" zoomScaleSheetLayoutView="100" workbookViewId="0">
      <selection activeCell="AB555" sqref="AB55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62" t="s">
        <v>29</v>
      </c>
      <c r="E1" s="762"/>
      <c r="F1" s="762"/>
      <c r="G1" s="14" t="s">
        <v>69</v>
      </c>
      <c r="H1" s="762" t="s">
        <v>49</v>
      </c>
      <c r="I1" s="762"/>
      <c r="J1" s="762"/>
      <c r="K1" s="762"/>
      <c r="L1" s="762"/>
      <c r="M1" s="762"/>
      <c r="N1" s="762"/>
      <c r="O1" s="762"/>
      <c r="P1" s="762"/>
      <c r="Q1" s="762"/>
      <c r="R1" s="763" t="s">
        <v>70</v>
      </c>
      <c r="S1" s="764"/>
      <c r="T1" s="764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5"/>
      <c r="R2" s="765"/>
      <c r="S2" s="765"/>
      <c r="T2" s="765"/>
      <c r="U2" s="765"/>
      <c r="V2" s="765"/>
      <c r="W2" s="765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5"/>
      <c r="Q3" s="765"/>
      <c r="R3" s="765"/>
      <c r="S3" s="765"/>
      <c r="T3" s="765"/>
      <c r="U3" s="765"/>
      <c r="V3" s="765"/>
      <c r="W3" s="765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44" t="s">
        <v>8</v>
      </c>
      <c r="B5" s="744"/>
      <c r="C5" s="744"/>
      <c r="D5" s="766"/>
      <c r="E5" s="766"/>
      <c r="F5" s="767" t="s">
        <v>14</v>
      </c>
      <c r="G5" s="767"/>
      <c r="H5" s="766" t="s">
        <v>836</v>
      </c>
      <c r="I5" s="766"/>
      <c r="J5" s="766"/>
      <c r="K5" s="766"/>
      <c r="L5" s="766"/>
      <c r="M5" s="766"/>
      <c r="N5" s="70"/>
      <c r="P5" s="26" t="s">
        <v>4</v>
      </c>
      <c r="Q5" s="768">
        <v>45505</v>
      </c>
      <c r="R5" s="768"/>
      <c r="T5" s="769" t="s">
        <v>3</v>
      </c>
      <c r="U5" s="770"/>
      <c r="V5" s="771" t="s">
        <v>800</v>
      </c>
      <c r="W5" s="772"/>
      <c r="AB5" s="58"/>
      <c r="AC5" s="58"/>
      <c r="AD5" s="58"/>
      <c r="AE5" s="58"/>
    </row>
    <row r="6" spans="1:32" s="17" customFormat="1" ht="24" customHeight="1" x14ac:dyDescent="0.2">
      <c r="A6" s="744" t="s">
        <v>1</v>
      </c>
      <c r="B6" s="744"/>
      <c r="C6" s="744"/>
      <c r="D6" s="745" t="s">
        <v>813</v>
      </c>
      <c r="E6" s="745"/>
      <c r="F6" s="745"/>
      <c r="G6" s="745"/>
      <c r="H6" s="745"/>
      <c r="I6" s="745"/>
      <c r="J6" s="745"/>
      <c r="K6" s="745"/>
      <c r="L6" s="745"/>
      <c r="M6" s="745"/>
      <c r="N6" s="71"/>
      <c r="P6" s="26" t="s">
        <v>30</v>
      </c>
      <c r="Q6" s="746" t="str">
        <f>IF(Q5=0," ",CHOOSE(WEEKDAY(Q5,2),"Понедельник","Вторник","Среда","Четверг","Пятница","Суббота","Воскресенье"))</f>
        <v>Четверг</v>
      </c>
      <c r="R6" s="746"/>
      <c r="T6" s="747" t="s">
        <v>5</v>
      </c>
      <c r="U6" s="748"/>
      <c r="V6" s="749" t="s">
        <v>72</v>
      </c>
      <c r="W6" s="750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55" t="str">
        <f>IFERROR(VLOOKUP(DeliveryAddress,Table,3,0),1)</f>
        <v>5</v>
      </c>
      <c r="E7" s="756"/>
      <c r="F7" s="756"/>
      <c r="G7" s="756"/>
      <c r="H7" s="756"/>
      <c r="I7" s="756"/>
      <c r="J7" s="756"/>
      <c r="K7" s="756"/>
      <c r="L7" s="756"/>
      <c r="M7" s="757"/>
      <c r="N7" s="72"/>
      <c r="P7" s="26"/>
      <c r="Q7" s="47"/>
      <c r="R7" s="47"/>
      <c r="T7" s="747"/>
      <c r="U7" s="748"/>
      <c r="V7" s="751"/>
      <c r="W7" s="752"/>
      <c r="AB7" s="58"/>
      <c r="AC7" s="58"/>
      <c r="AD7" s="58"/>
      <c r="AE7" s="58"/>
    </row>
    <row r="8" spans="1:32" s="17" customFormat="1" ht="25.5" customHeight="1" x14ac:dyDescent="0.2">
      <c r="A8" s="758" t="s">
        <v>60</v>
      </c>
      <c r="B8" s="758"/>
      <c r="C8" s="758"/>
      <c r="D8" s="759"/>
      <c r="E8" s="759"/>
      <c r="F8" s="759"/>
      <c r="G8" s="759"/>
      <c r="H8" s="759"/>
      <c r="I8" s="759"/>
      <c r="J8" s="759"/>
      <c r="K8" s="759"/>
      <c r="L8" s="759"/>
      <c r="M8" s="759"/>
      <c r="N8" s="73"/>
      <c r="P8" s="26" t="s">
        <v>11</v>
      </c>
      <c r="Q8" s="742">
        <v>0.45833333333333331</v>
      </c>
      <c r="R8" s="742"/>
      <c r="T8" s="747"/>
      <c r="U8" s="748"/>
      <c r="V8" s="751"/>
      <c r="W8" s="752"/>
      <c r="AB8" s="58"/>
      <c r="AC8" s="58"/>
      <c r="AD8" s="58"/>
      <c r="AE8" s="58"/>
    </row>
    <row r="9" spans="1:32" s="17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4"/>
      <c r="C9" s="734"/>
      <c r="D9" s="735" t="s">
        <v>48</v>
      </c>
      <c r="E9" s="736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4"/>
      <c r="H9" s="760" t="str">
        <f>IF(AND($A$9="Тип доверенности/получателя при получении в адресе перегруза:",$D$9="Разовая доверенность"),"Введите ФИО","")</f>
        <v/>
      </c>
      <c r="I9" s="760"/>
      <c r="J9" s="7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0"/>
      <c r="L9" s="760"/>
      <c r="M9" s="760"/>
      <c r="N9" s="68"/>
      <c r="P9" s="29" t="s">
        <v>15</v>
      </c>
      <c r="Q9" s="761"/>
      <c r="R9" s="761"/>
      <c r="T9" s="747"/>
      <c r="U9" s="748"/>
      <c r="V9" s="753"/>
      <c r="W9" s="754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4"/>
      <c r="C10" s="734"/>
      <c r="D10" s="735"/>
      <c r="E10" s="736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4"/>
      <c r="H10" s="737" t="str">
        <f>IFERROR(VLOOKUP($D$10,Proxy,2,FALSE),"")</f>
        <v/>
      </c>
      <c r="I10" s="737"/>
      <c r="J10" s="737"/>
      <c r="K10" s="737"/>
      <c r="L10" s="737"/>
      <c r="M10" s="737"/>
      <c r="N10" s="69"/>
      <c r="P10" s="29" t="s">
        <v>35</v>
      </c>
      <c r="Q10" s="738"/>
      <c r="R10" s="738"/>
      <c r="U10" s="26" t="s">
        <v>12</v>
      </c>
      <c r="V10" s="739" t="s">
        <v>73</v>
      </c>
      <c r="W10" s="740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41"/>
      <c r="R11" s="741"/>
      <c r="U11" s="26" t="s">
        <v>31</v>
      </c>
      <c r="V11" s="726" t="s">
        <v>57</v>
      </c>
      <c r="W11" s="726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25" t="s">
        <v>74</v>
      </c>
      <c r="B12" s="725"/>
      <c r="C12" s="725"/>
      <c r="D12" s="725"/>
      <c r="E12" s="725"/>
      <c r="F12" s="725"/>
      <c r="G12" s="725"/>
      <c r="H12" s="725"/>
      <c r="I12" s="725"/>
      <c r="J12" s="725"/>
      <c r="K12" s="725"/>
      <c r="L12" s="725"/>
      <c r="M12" s="725"/>
      <c r="N12" s="74"/>
      <c r="P12" s="26" t="s">
        <v>33</v>
      </c>
      <c r="Q12" s="742"/>
      <c r="R12" s="742"/>
      <c r="S12" s="27"/>
      <c r="T12"/>
      <c r="U12" s="26" t="s">
        <v>48</v>
      </c>
      <c r="V12" s="743"/>
      <c r="W12" s="743"/>
      <c r="X12"/>
      <c r="AB12" s="58"/>
      <c r="AC12" s="58"/>
      <c r="AD12" s="58"/>
      <c r="AE12" s="58"/>
    </row>
    <row r="13" spans="1:32" s="17" customFormat="1" ht="23.25" customHeight="1" x14ac:dyDescent="0.2">
      <c r="A13" s="725" t="s">
        <v>75</v>
      </c>
      <c r="B13" s="725"/>
      <c r="C13" s="725"/>
      <c r="D13" s="725"/>
      <c r="E13" s="725"/>
      <c r="F13" s="725"/>
      <c r="G13" s="725"/>
      <c r="H13" s="725"/>
      <c r="I13" s="725"/>
      <c r="J13" s="725"/>
      <c r="K13" s="725"/>
      <c r="L13" s="725"/>
      <c r="M13" s="725"/>
      <c r="N13" s="74"/>
      <c r="O13" s="29"/>
      <c r="P13" s="29" t="s">
        <v>34</v>
      </c>
      <c r="Q13" s="726"/>
      <c r="R13" s="726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25" t="s">
        <v>76</v>
      </c>
      <c r="B14" s="725"/>
      <c r="C14" s="725"/>
      <c r="D14" s="725"/>
      <c r="E14" s="725"/>
      <c r="F14" s="725"/>
      <c r="G14" s="725"/>
      <c r="H14" s="725"/>
      <c r="I14" s="725"/>
      <c r="J14" s="725"/>
      <c r="K14" s="725"/>
      <c r="L14" s="725"/>
      <c r="M14" s="725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27" t="s">
        <v>77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5"/>
      <c r="O15"/>
      <c r="P15" s="728" t="s">
        <v>63</v>
      </c>
      <c r="Q15" s="728"/>
      <c r="R15" s="728"/>
      <c r="S15" s="728"/>
      <c r="T15" s="7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9"/>
      <c r="Q16" s="729"/>
      <c r="R16" s="729"/>
      <c r="S16" s="729"/>
      <c r="T16" s="7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2" t="s">
        <v>61</v>
      </c>
      <c r="B17" s="712" t="s">
        <v>51</v>
      </c>
      <c r="C17" s="731" t="s">
        <v>50</v>
      </c>
      <c r="D17" s="712" t="s">
        <v>52</v>
      </c>
      <c r="E17" s="712"/>
      <c r="F17" s="712" t="s">
        <v>24</v>
      </c>
      <c r="G17" s="712" t="s">
        <v>27</v>
      </c>
      <c r="H17" s="712" t="s">
        <v>25</v>
      </c>
      <c r="I17" s="712" t="s">
        <v>26</v>
      </c>
      <c r="J17" s="732" t="s">
        <v>16</v>
      </c>
      <c r="K17" s="732" t="s">
        <v>65</v>
      </c>
      <c r="L17" s="732" t="s">
        <v>67</v>
      </c>
      <c r="M17" s="732" t="s">
        <v>2</v>
      </c>
      <c r="N17" s="732" t="s">
        <v>66</v>
      </c>
      <c r="O17" s="712" t="s">
        <v>28</v>
      </c>
      <c r="P17" s="712" t="s">
        <v>17</v>
      </c>
      <c r="Q17" s="712"/>
      <c r="R17" s="712"/>
      <c r="S17" s="712"/>
      <c r="T17" s="712"/>
      <c r="U17" s="730" t="s">
        <v>58</v>
      </c>
      <c r="V17" s="712"/>
      <c r="W17" s="712" t="s">
        <v>6</v>
      </c>
      <c r="X17" s="712" t="s">
        <v>44</v>
      </c>
      <c r="Y17" s="713" t="s">
        <v>56</v>
      </c>
      <c r="Z17" s="712" t="s">
        <v>18</v>
      </c>
      <c r="AA17" s="715" t="s">
        <v>62</v>
      </c>
      <c r="AB17" s="715" t="s">
        <v>19</v>
      </c>
      <c r="AC17" s="716" t="s">
        <v>68</v>
      </c>
      <c r="AD17" s="718" t="s">
        <v>59</v>
      </c>
      <c r="AE17" s="719"/>
      <c r="AF17" s="720"/>
      <c r="AG17" s="724"/>
      <c r="BD17" s="710" t="s">
        <v>64</v>
      </c>
    </row>
    <row r="18" spans="1:68" ht="14.25" customHeight="1" x14ac:dyDescent="0.2">
      <c r="A18" s="712"/>
      <c r="B18" s="712"/>
      <c r="C18" s="731"/>
      <c r="D18" s="712"/>
      <c r="E18" s="712"/>
      <c r="F18" s="712" t="s">
        <v>20</v>
      </c>
      <c r="G18" s="712" t="s">
        <v>21</v>
      </c>
      <c r="H18" s="712" t="s">
        <v>22</v>
      </c>
      <c r="I18" s="712" t="s">
        <v>22</v>
      </c>
      <c r="J18" s="733"/>
      <c r="K18" s="733"/>
      <c r="L18" s="733"/>
      <c r="M18" s="733"/>
      <c r="N18" s="733"/>
      <c r="O18" s="712"/>
      <c r="P18" s="712"/>
      <c r="Q18" s="712"/>
      <c r="R18" s="712"/>
      <c r="S18" s="712"/>
      <c r="T18" s="712"/>
      <c r="U18" s="34" t="s">
        <v>47</v>
      </c>
      <c r="V18" s="34" t="s">
        <v>46</v>
      </c>
      <c r="W18" s="712"/>
      <c r="X18" s="712"/>
      <c r="Y18" s="714"/>
      <c r="Z18" s="712"/>
      <c r="AA18" s="715"/>
      <c r="AB18" s="715"/>
      <c r="AC18" s="717"/>
      <c r="AD18" s="721"/>
      <c r="AE18" s="722"/>
      <c r="AF18" s="723"/>
      <c r="AG18" s="724"/>
      <c r="BD18" s="710"/>
    </row>
    <row r="19" spans="1:68" ht="27.75" hidden="1" customHeight="1" x14ac:dyDescent="0.2">
      <c r="A19" s="428" t="s">
        <v>78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28"/>
      <c r="AA19" s="53"/>
      <c r="AB19" s="53"/>
      <c r="AC19" s="53"/>
    </row>
    <row r="20" spans="1:68" ht="16.5" hidden="1" customHeight="1" x14ac:dyDescent="0.25">
      <c r="A20" s="429" t="s">
        <v>78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  <c r="L20" s="429"/>
      <c r="M20" s="429"/>
      <c r="N20" s="429"/>
      <c r="O20" s="429"/>
      <c r="P20" s="429"/>
      <c r="Q20" s="429"/>
      <c r="R20" s="429"/>
      <c r="S20" s="429"/>
      <c r="T20" s="429"/>
      <c r="U20" s="429"/>
      <c r="V20" s="429"/>
      <c r="W20" s="429"/>
      <c r="X20" s="429"/>
      <c r="Y20" s="429"/>
      <c r="Z20" s="429"/>
      <c r="AA20" s="63"/>
      <c r="AB20" s="63"/>
      <c r="AC20" s="63"/>
    </row>
    <row r="21" spans="1:68" ht="14.25" hidden="1" customHeight="1" x14ac:dyDescent="0.25">
      <c r="A21" s="399" t="s">
        <v>79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400">
        <v>4680115885004</v>
      </c>
      <c r="E22" s="40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1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2"/>
      <c r="R22" s="402"/>
      <c r="S22" s="402"/>
      <c r="T22" s="403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39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90" t="s">
        <v>43</v>
      </c>
      <c r="Q23" s="391"/>
      <c r="R23" s="391"/>
      <c r="S23" s="391"/>
      <c r="T23" s="391"/>
      <c r="U23" s="391"/>
      <c r="V23" s="39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90" t="s">
        <v>43</v>
      </c>
      <c r="Q24" s="391"/>
      <c r="R24" s="391"/>
      <c r="S24" s="391"/>
      <c r="T24" s="391"/>
      <c r="U24" s="391"/>
      <c r="V24" s="39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399" t="s">
        <v>84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4301051551</v>
      </c>
      <c r="D26" s="400">
        <v>4607091383881</v>
      </c>
      <c r="E26" s="400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87</v>
      </c>
      <c r="L26" s="36"/>
      <c r="M26" s="37" t="s">
        <v>82</v>
      </c>
      <c r="N26" s="37"/>
      <c r="O26" s="36">
        <v>40</v>
      </c>
      <c r="P26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02"/>
      <c r="R26" s="402"/>
      <c r="S26" s="402"/>
      <c r="T26" s="403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3" si="0">IFERROR(IF(X26="",0,CEILING((X26/$H26),1)*$H26),"")</f>
        <v>0</v>
      </c>
      <c r="Z26" s="40" t="str">
        <f t="shared" ref="Z26:Z33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3" si="2">IFERROR(X26*I26/H26,"0")</f>
        <v>0</v>
      </c>
      <c r="BN26" s="76">
        <f t="shared" ref="BN26:BN33" si="3">IFERROR(Y26*I26/H26,"0")</f>
        <v>0</v>
      </c>
      <c r="BO26" s="76">
        <f t="shared" ref="BO26:BO33" si="4">IFERROR(1/J26*(X26/H26),"0")</f>
        <v>0</v>
      </c>
      <c r="BP26" s="76">
        <f t="shared" ref="BP26:BP33" si="5">IFERROR(1/J26*(Y26/H26),"0")</f>
        <v>0</v>
      </c>
    </row>
    <row r="27" spans="1:68" ht="27" hidden="1" customHeight="1" x14ac:dyDescent="0.25">
      <c r="A27" s="61" t="s">
        <v>88</v>
      </c>
      <c r="B27" s="61" t="s">
        <v>89</v>
      </c>
      <c r="C27" s="35">
        <v>4301051552</v>
      </c>
      <c r="D27" s="400">
        <v>4607091388237</v>
      </c>
      <c r="E27" s="400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87</v>
      </c>
      <c r="L27" s="36"/>
      <c r="M27" s="37" t="s">
        <v>82</v>
      </c>
      <c r="N27" s="37"/>
      <c r="O27" s="36">
        <v>40</v>
      </c>
      <c r="P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02"/>
      <c r="R27" s="402"/>
      <c r="S27" s="402"/>
      <c r="T27" s="403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90</v>
      </c>
      <c r="B28" s="61" t="s">
        <v>91</v>
      </c>
      <c r="C28" s="35">
        <v>4301051180</v>
      </c>
      <c r="D28" s="400">
        <v>4607091383935</v>
      </c>
      <c r="E28" s="400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87</v>
      </c>
      <c r="L28" s="36"/>
      <c r="M28" s="37" t="s">
        <v>82</v>
      </c>
      <c r="N28" s="37"/>
      <c r="O28" s="36">
        <v>30</v>
      </c>
      <c r="P28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02"/>
      <c r="R28" s="402"/>
      <c r="S28" s="402"/>
      <c r="T28" s="403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90</v>
      </c>
      <c r="B29" s="61" t="s">
        <v>92</v>
      </c>
      <c r="C29" s="35">
        <v>4301051692</v>
      </c>
      <c r="D29" s="400">
        <v>4607091383935</v>
      </c>
      <c r="E29" s="40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87</v>
      </c>
      <c r="L29" s="36"/>
      <c r="M29" s="37" t="s">
        <v>82</v>
      </c>
      <c r="N29" s="37"/>
      <c r="O29" s="36">
        <v>35</v>
      </c>
      <c r="P29" s="7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2"/>
      <c r="R29" s="402"/>
      <c r="S29" s="402"/>
      <c r="T29" s="403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94</v>
      </c>
      <c r="C30" s="35">
        <v>4301051783</v>
      </c>
      <c r="D30" s="400">
        <v>4680115881990</v>
      </c>
      <c r="E30" s="400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87</v>
      </c>
      <c r="L30" s="36"/>
      <c r="M30" s="37" t="s">
        <v>82</v>
      </c>
      <c r="N30" s="37"/>
      <c r="O30" s="36">
        <v>40</v>
      </c>
      <c r="P30" s="702" t="s">
        <v>95</v>
      </c>
      <c r="Q30" s="402"/>
      <c r="R30" s="402"/>
      <c r="S30" s="402"/>
      <c r="T30" s="403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4301051786</v>
      </c>
      <c r="D31" s="400">
        <v>4680115881853</v>
      </c>
      <c r="E31" s="40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87</v>
      </c>
      <c r="L31" s="36"/>
      <c r="M31" s="37" t="s">
        <v>82</v>
      </c>
      <c r="N31" s="37"/>
      <c r="O31" s="36">
        <v>40</v>
      </c>
      <c r="P31" s="703" t="s">
        <v>98</v>
      </c>
      <c r="Q31" s="402"/>
      <c r="R31" s="402"/>
      <c r="S31" s="402"/>
      <c r="T31" s="403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99</v>
      </c>
      <c r="B32" s="61" t="s">
        <v>100</v>
      </c>
      <c r="C32" s="35">
        <v>4301051593</v>
      </c>
      <c r="D32" s="400">
        <v>4607091383911</v>
      </c>
      <c r="E32" s="40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87</v>
      </c>
      <c r="L32" s="36"/>
      <c r="M32" s="37" t="s">
        <v>82</v>
      </c>
      <c r="N32" s="37"/>
      <c r="O32" s="36">
        <v>40</v>
      </c>
      <c r="P32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02"/>
      <c r="R32" s="402"/>
      <c r="S32" s="402"/>
      <c r="T32" s="403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101</v>
      </c>
      <c r="B33" s="61" t="s">
        <v>102</v>
      </c>
      <c r="C33" s="35">
        <v>4301051592</v>
      </c>
      <c r="D33" s="400">
        <v>4607091388244</v>
      </c>
      <c r="E33" s="400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87</v>
      </c>
      <c r="L33" s="36"/>
      <c r="M33" s="37" t="s">
        <v>82</v>
      </c>
      <c r="N33" s="37"/>
      <c r="O33" s="36">
        <v>40</v>
      </c>
      <c r="P33" s="7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02"/>
      <c r="R33" s="402"/>
      <c r="S33" s="402"/>
      <c r="T33" s="403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idden="1" x14ac:dyDescent="0.2">
      <c r="A34" s="393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  <c r="O34" s="394"/>
      <c r="P34" s="390" t="s">
        <v>43</v>
      </c>
      <c r="Q34" s="391"/>
      <c r="R34" s="391"/>
      <c r="S34" s="391"/>
      <c r="T34" s="391"/>
      <c r="U34" s="391"/>
      <c r="V34" s="392"/>
      <c r="W34" s="41" t="s">
        <v>42</v>
      </c>
      <c r="X34" s="42">
        <f>IFERROR(X26/H26,"0")+IFERROR(X27/H27,"0")+IFERROR(X28/H28,"0")+IFERROR(X29/H29,"0")+IFERROR(X30/H30,"0")+IFERROR(X31/H31,"0")+IFERROR(X32/H32,"0")+IFERROR(X33/H33,"0")</f>
        <v>0</v>
      </c>
      <c r="Y34" s="42">
        <f>IFERROR(Y26/H26,"0")+IFERROR(Y27/H27,"0")+IFERROR(Y28/H28,"0")+IFERROR(Y29/H29,"0")+IFERROR(Y30/H30,"0")+IFERROR(Y31/H31,"0")+IFERROR(Y32/H32,"0")+IFERROR(Y33/H33,"0")</f>
        <v>0</v>
      </c>
      <c r="Z34" s="42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5"/>
      <c r="AB34" s="65"/>
      <c r="AC34" s="65"/>
    </row>
    <row r="35" spans="1:68" hidden="1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4"/>
      <c r="P35" s="390" t="s">
        <v>43</v>
      </c>
      <c r="Q35" s="391"/>
      <c r="R35" s="391"/>
      <c r="S35" s="391"/>
      <c r="T35" s="391"/>
      <c r="U35" s="391"/>
      <c r="V35" s="392"/>
      <c r="W35" s="41" t="s">
        <v>0</v>
      </c>
      <c r="X35" s="42">
        <f>IFERROR(SUM(X26:X33),"0")</f>
        <v>0</v>
      </c>
      <c r="Y35" s="42">
        <f>IFERROR(SUM(Y26:Y33),"0")</f>
        <v>0</v>
      </c>
      <c r="Z35" s="41"/>
      <c r="AA35" s="65"/>
      <c r="AB35" s="65"/>
      <c r="AC35" s="65"/>
    </row>
    <row r="36" spans="1:68" ht="14.25" hidden="1" customHeight="1" x14ac:dyDescent="0.25">
      <c r="A36" s="399" t="s">
        <v>103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99"/>
      <c r="AA36" s="64"/>
      <c r="AB36" s="64"/>
      <c r="AC36" s="64"/>
    </row>
    <row r="37" spans="1:68" ht="27" hidden="1" customHeight="1" x14ac:dyDescent="0.25">
      <c r="A37" s="61" t="s">
        <v>104</v>
      </c>
      <c r="B37" s="61" t="s">
        <v>105</v>
      </c>
      <c r="C37" s="35">
        <v>4301032013</v>
      </c>
      <c r="D37" s="400">
        <v>4607091388503</v>
      </c>
      <c r="E37" s="400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87</v>
      </c>
      <c r="L37" s="36"/>
      <c r="M37" s="37" t="s">
        <v>107</v>
      </c>
      <c r="N37" s="37"/>
      <c r="O37" s="36">
        <v>120</v>
      </c>
      <c r="P37" s="7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02"/>
      <c r="R37" s="402"/>
      <c r="S37" s="402"/>
      <c r="T37" s="403"/>
      <c r="U37" s="38" t="s">
        <v>48</v>
      </c>
      <c r="V37" s="38" t="s">
        <v>48</v>
      </c>
      <c r="W37" s="39" t="s">
        <v>0</v>
      </c>
      <c r="X37" s="57">
        <v>0</v>
      </c>
      <c r="Y37" s="54">
        <f>IFERROR(IF(X37="",0,CEILING((X37/$H37),1)*$H37),"")</f>
        <v>0</v>
      </c>
      <c r="Z37" s="40" t="str">
        <f>IFERROR(IF(Y37=0,"",ROUNDUP(Y37/H37,0)*0.00753),"")</f>
        <v/>
      </c>
      <c r="AA37" s="66" t="s">
        <v>48</v>
      </c>
      <c r="AB37" s="67" t="s">
        <v>48</v>
      </c>
      <c r="AC37" s="77"/>
      <c r="AG37" s="76"/>
      <c r="AJ37" s="79"/>
      <c r="AK37" s="79"/>
      <c r="BB37" s="89" t="s">
        <v>106</v>
      </c>
      <c r="BM37" s="76">
        <f>IFERROR(X37*I37/H37,"0")</f>
        <v>0</v>
      </c>
      <c r="BN37" s="76">
        <f>IFERROR(Y37*I37/H37,"0")</f>
        <v>0</v>
      </c>
      <c r="BO37" s="76">
        <f>IFERROR(1/J37*(X37/H37),"0")</f>
        <v>0</v>
      </c>
      <c r="BP37" s="76">
        <f>IFERROR(1/J37*(Y37/H37),"0")</f>
        <v>0</v>
      </c>
    </row>
    <row r="38" spans="1:68" hidden="1" x14ac:dyDescent="0.2">
      <c r="A38" s="393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4"/>
      <c r="P38" s="390" t="s">
        <v>43</v>
      </c>
      <c r="Q38" s="391"/>
      <c r="R38" s="391"/>
      <c r="S38" s="391"/>
      <c r="T38" s="391"/>
      <c r="U38" s="391"/>
      <c r="V38" s="392"/>
      <c r="W38" s="41" t="s">
        <v>42</v>
      </c>
      <c r="X38" s="42">
        <f>IFERROR(X37/H37,"0")</f>
        <v>0</v>
      </c>
      <c r="Y38" s="42">
        <f>IFERROR(Y37/H37,"0")</f>
        <v>0</v>
      </c>
      <c r="Z38" s="42">
        <f>IFERROR(IF(Z37="",0,Z37),"0")</f>
        <v>0</v>
      </c>
      <c r="AA38" s="65"/>
      <c r="AB38" s="65"/>
      <c r="AC38" s="65"/>
    </row>
    <row r="39" spans="1:68" hidden="1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4"/>
      <c r="P39" s="390" t="s">
        <v>43</v>
      </c>
      <c r="Q39" s="391"/>
      <c r="R39" s="391"/>
      <c r="S39" s="391"/>
      <c r="T39" s="391"/>
      <c r="U39" s="391"/>
      <c r="V39" s="392"/>
      <c r="W39" s="41" t="s">
        <v>0</v>
      </c>
      <c r="X39" s="42">
        <f>IFERROR(SUM(X37:X37),"0")</f>
        <v>0</v>
      </c>
      <c r="Y39" s="42">
        <f>IFERROR(SUM(Y37:Y37),"0")</f>
        <v>0</v>
      </c>
      <c r="Z39" s="41"/>
      <c r="AA39" s="65"/>
      <c r="AB39" s="65"/>
      <c r="AC39" s="65"/>
    </row>
    <row r="40" spans="1:68" ht="14.25" hidden="1" customHeight="1" x14ac:dyDescent="0.25">
      <c r="A40" s="399" t="s">
        <v>108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99"/>
      <c r="AA40" s="64"/>
      <c r="AB40" s="64"/>
      <c r="AC40" s="64"/>
    </row>
    <row r="41" spans="1:68" ht="80.25" hidden="1" customHeight="1" x14ac:dyDescent="0.25">
      <c r="A41" s="61" t="s">
        <v>109</v>
      </c>
      <c r="B41" s="61" t="s">
        <v>110</v>
      </c>
      <c r="C41" s="35">
        <v>4301160001</v>
      </c>
      <c r="D41" s="400">
        <v>4607091388282</v>
      </c>
      <c r="E41" s="400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87</v>
      </c>
      <c r="L41" s="36"/>
      <c r="M41" s="37" t="s">
        <v>107</v>
      </c>
      <c r="N41" s="37"/>
      <c r="O41" s="36">
        <v>30</v>
      </c>
      <c r="P41" s="7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02"/>
      <c r="R41" s="402"/>
      <c r="S41" s="402"/>
      <c r="T41" s="403"/>
      <c r="U41" s="38" t="s">
        <v>48</v>
      </c>
      <c r="V41" s="38" t="s">
        <v>48</v>
      </c>
      <c r="W41" s="39" t="s">
        <v>0</v>
      </c>
      <c r="X41" s="57">
        <v>0</v>
      </c>
      <c r="Y41" s="54">
        <f>IFERROR(IF(X41="",0,CEILING((X41/$H41),1)*$H41),"")</f>
        <v>0</v>
      </c>
      <c r="Z41" s="40" t="str">
        <f>IFERROR(IF(Y41=0,"",ROUNDUP(Y41/H41,0)*0.00753),"")</f>
        <v/>
      </c>
      <c r="AA41" s="66" t="s">
        <v>111</v>
      </c>
      <c r="AB41" s="67" t="s">
        <v>48</v>
      </c>
      <c r="AC41" s="77"/>
      <c r="AG41" s="76"/>
      <c r="AJ41" s="79"/>
      <c r="AK41" s="79"/>
      <c r="BB41" s="90" t="s">
        <v>69</v>
      </c>
      <c r="BM41" s="76">
        <f>IFERROR(X41*I41/H41,"0")</f>
        <v>0</v>
      </c>
      <c r="BN41" s="76">
        <f>IFERROR(Y41*I41/H41,"0")</f>
        <v>0</v>
      </c>
      <c r="BO41" s="76">
        <f>IFERROR(1/J41*(X41/H41),"0")</f>
        <v>0</v>
      </c>
      <c r="BP41" s="76">
        <f>IFERROR(1/J41*(Y41/H41),"0")</f>
        <v>0</v>
      </c>
    </row>
    <row r="42" spans="1:68" hidden="1" x14ac:dyDescent="0.2">
      <c r="A42" s="393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4"/>
      <c r="P42" s="390" t="s">
        <v>43</v>
      </c>
      <c r="Q42" s="391"/>
      <c r="R42" s="391"/>
      <c r="S42" s="391"/>
      <c r="T42" s="391"/>
      <c r="U42" s="391"/>
      <c r="V42" s="392"/>
      <c r="W42" s="41" t="s">
        <v>42</v>
      </c>
      <c r="X42" s="42">
        <f>IFERROR(X41/H41,"0")</f>
        <v>0</v>
      </c>
      <c r="Y42" s="42">
        <f>IFERROR(Y41/H41,"0")</f>
        <v>0</v>
      </c>
      <c r="Z42" s="42">
        <f>IFERROR(IF(Z41="",0,Z41),"0")</f>
        <v>0</v>
      </c>
      <c r="AA42" s="65"/>
      <c r="AB42" s="65"/>
      <c r="AC42" s="65"/>
    </row>
    <row r="43" spans="1:68" hidden="1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4"/>
      <c r="P43" s="390" t="s">
        <v>43</v>
      </c>
      <c r="Q43" s="391"/>
      <c r="R43" s="391"/>
      <c r="S43" s="391"/>
      <c r="T43" s="391"/>
      <c r="U43" s="391"/>
      <c r="V43" s="392"/>
      <c r="W43" s="41" t="s">
        <v>0</v>
      </c>
      <c r="X43" s="42">
        <f>IFERROR(SUM(X41:X41),"0")</f>
        <v>0</v>
      </c>
      <c r="Y43" s="42">
        <f>IFERROR(SUM(Y41:Y41),"0")</f>
        <v>0</v>
      </c>
      <c r="Z43" s="41"/>
      <c r="AA43" s="65"/>
      <c r="AB43" s="65"/>
      <c r="AC43" s="65"/>
    </row>
    <row r="44" spans="1:68" ht="14.25" hidden="1" customHeight="1" x14ac:dyDescent="0.25">
      <c r="A44" s="399" t="s">
        <v>112</v>
      </c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399"/>
      <c r="AA44" s="64"/>
      <c r="AB44" s="64"/>
      <c r="AC44" s="64"/>
    </row>
    <row r="45" spans="1:68" ht="27" hidden="1" customHeight="1" x14ac:dyDescent="0.25">
      <c r="A45" s="61" t="s">
        <v>113</v>
      </c>
      <c r="B45" s="61" t="s">
        <v>114</v>
      </c>
      <c r="C45" s="35">
        <v>4301170002</v>
      </c>
      <c r="D45" s="400">
        <v>4607091389111</v>
      </c>
      <c r="E45" s="400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87</v>
      </c>
      <c r="L45" s="36"/>
      <c r="M45" s="37" t="s">
        <v>107</v>
      </c>
      <c r="N45" s="37"/>
      <c r="O45" s="36">
        <v>120</v>
      </c>
      <c r="P45" s="6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02"/>
      <c r="R45" s="402"/>
      <c r="S45" s="402"/>
      <c r="T45" s="403"/>
      <c r="U45" s="38" t="s">
        <v>48</v>
      </c>
      <c r="V45" s="38" t="s">
        <v>48</v>
      </c>
      <c r="W45" s="39" t="s">
        <v>0</v>
      </c>
      <c r="X45" s="57">
        <v>0</v>
      </c>
      <c r="Y45" s="54">
        <f>IFERROR(IF(X45="",0,CEILING((X45/$H45),1)*$H45),"")</f>
        <v>0</v>
      </c>
      <c r="Z45" s="40" t="str">
        <f>IFERROR(IF(Y45=0,"",ROUNDUP(Y45/H45,0)*0.00753),"")</f>
        <v/>
      </c>
      <c r="AA45" s="66" t="s">
        <v>48</v>
      </c>
      <c r="AB45" s="67" t="s">
        <v>48</v>
      </c>
      <c r="AC45" s="77"/>
      <c r="AG45" s="76"/>
      <c r="AJ45" s="79"/>
      <c r="AK45" s="79"/>
      <c r="BB45" s="91" t="s">
        <v>106</v>
      </c>
      <c r="BM45" s="76">
        <f>IFERROR(X45*I45/H45,"0")</f>
        <v>0</v>
      </c>
      <c r="BN45" s="76">
        <f>IFERROR(Y45*I45/H45,"0")</f>
        <v>0</v>
      </c>
      <c r="BO45" s="76">
        <f>IFERROR(1/J45*(X45/H45),"0")</f>
        <v>0</v>
      </c>
      <c r="BP45" s="76">
        <f>IFERROR(1/J45*(Y45/H45),"0")</f>
        <v>0</v>
      </c>
    </row>
    <row r="46" spans="1:68" hidden="1" x14ac:dyDescent="0.2">
      <c r="A46" s="393"/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4"/>
      <c r="P46" s="390" t="s">
        <v>43</v>
      </c>
      <c r="Q46" s="391"/>
      <c r="R46" s="391"/>
      <c r="S46" s="391"/>
      <c r="T46" s="391"/>
      <c r="U46" s="391"/>
      <c r="V46" s="392"/>
      <c r="W46" s="41" t="s">
        <v>42</v>
      </c>
      <c r="X46" s="42">
        <f>IFERROR(X45/H45,"0")</f>
        <v>0</v>
      </c>
      <c r="Y46" s="42">
        <f>IFERROR(Y45/H45,"0")</f>
        <v>0</v>
      </c>
      <c r="Z46" s="42">
        <f>IFERROR(IF(Z45="",0,Z45),"0")</f>
        <v>0</v>
      </c>
      <c r="AA46" s="65"/>
      <c r="AB46" s="65"/>
      <c r="AC46" s="65"/>
    </row>
    <row r="47" spans="1:68" hidden="1" x14ac:dyDescent="0.2">
      <c r="A47" s="39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4"/>
      <c r="P47" s="390" t="s">
        <v>43</v>
      </c>
      <c r="Q47" s="391"/>
      <c r="R47" s="391"/>
      <c r="S47" s="391"/>
      <c r="T47" s="391"/>
      <c r="U47" s="391"/>
      <c r="V47" s="392"/>
      <c r="W47" s="41" t="s">
        <v>0</v>
      </c>
      <c r="X47" s="42">
        <f>IFERROR(SUM(X45:X45),"0")</f>
        <v>0</v>
      </c>
      <c r="Y47" s="42">
        <f>IFERROR(SUM(Y45:Y45),"0")</f>
        <v>0</v>
      </c>
      <c r="Z47" s="41"/>
      <c r="AA47" s="65"/>
      <c r="AB47" s="65"/>
      <c r="AC47" s="65"/>
    </row>
    <row r="48" spans="1:68" ht="27.75" hidden="1" customHeight="1" x14ac:dyDescent="0.2">
      <c r="A48" s="428" t="s">
        <v>115</v>
      </c>
      <c r="B48" s="428"/>
      <c r="C48" s="428"/>
      <c r="D48" s="428"/>
      <c r="E48" s="428"/>
      <c r="F48" s="428"/>
      <c r="G48" s="428"/>
      <c r="H48" s="428"/>
      <c r="I48" s="428"/>
      <c r="J48" s="428"/>
      <c r="K48" s="428"/>
      <c r="L48" s="428"/>
      <c r="M48" s="428"/>
      <c r="N48" s="428"/>
      <c r="O48" s="428"/>
      <c r="P48" s="428"/>
      <c r="Q48" s="428"/>
      <c r="R48" s="428"/>
      <c r="S48" s="428"/>
      <c r="T48" s="428"/>
      <c r="U48" s="428"/>
      <c r="V48" s="428"/>
      <c r="W48" s="428"/>
      <c r="X48" s="428"/>
      <c r="Y48" s="428"/>
      <c r="Z48" s="428"/>
      <c r="AA48" s="53"/>
      <c r="AB48" s="53"/>
      <c r="AC48" s="53"/>
    </row>
    <row r="49" spans="1:68" ht="16.5" hidden="1" customHeight="1" x14ac:dyDescent="0.25">
      <c r="A49" s="429" t="s">
        <v>116</v>
      </c>
      <c r="B49" s="429"/>
      <c r="C49" s="429"/>
      <c r="D49" s="429"/>
      <c r="E49" s="429"/>
      <c r="F49" s="429"/>
      <c r="G49" s="429"/>
      <c r="H49" s="429"/>
      <c r="I49" s="429"/>
      <c r="J49" s="429"/>
      <c r="K49" s="429"/>
      <c r="L49" s="429"/>
      <c r="M49" s="429"/>
      <c r="N49" s="429"/>
      <c r="O49" s="429"/>
      <c r="P49" s="429"/>
      <c r="Q49" s="429"/>
      <c r="R49" s="429"/>
      <c r="S49" s="429"/>
      <c r="T49" s="429"/>
      <c r="U49" s="429"/>
      <c r="V49" s="429"/>
      <c r="W49" s="429"/>
      <c r="X49" s="429"/>
      <c r="Y49" s="429"/>
      <c r="Z49" s="429"/>
      <c r="AA49" s="63"/>
      <c r="AB49" s="63"/>
      <c r="AC49" s="63"/>
    </row>
    <row r="50" spans="1:68" ht="14.25" hidden="1" customHeight="1" x14ac:dyDescent="0.25">
      <c r="A50" s="399" t="s">
        <v>117</v>
      </c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399"/>
      <c r="Y50" s="399"/>
      <c r="Z50" s="399"/>
      <c r="AA50" s="64"/>
      <c r="AB50" s="64"/>
      <c r="AC50" s="64"/>
    </row>
    <row r="51" spans="1:68" ht="27" hidden="1" customHeight="1" x14ac:dyDescent="0.25">
      <c r="A51" s="61" t="s">
        <v>118</v>
      </c>
      <c r="B51" s="61" t="s">
        <v>119</v>
      </c>
      <c r="C51" s="35">
        <v>4301020234</v>
      </c>
      <c r="D51" s="400">
        <v>4680115881440</v>
      </c>
      <c r="E51" s="400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121</v>
      </c>
      <c r="L51" s="36"/>
      <c r="M51" s="37" t="s">
        <v>120</v>
      </c>
      <c r="N51" s="37"/>
      <c r="O51" s="36">
        <v>50</v>
      </c>
      <c r="P51" s="6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402"/>
      <c r="R51" s="402"/>
      <c r="S51" s="402"/>
      <c r="T51" s="403"/>
      <c r="U51" s="38" t="s">
        <v>48</v>
      </c>
      <c r="V51" s="38" t="s">
        <v>48</v>
      </c>
      <c r="W51" s="39" t="s">
        <v>0</v>
      </c>
      <c r="X51" s="57">
        <v>0</v>
      </c>
      <c r="Y51" s="54">
        <f>IFERROR(IF(X51="",0,CEILING((X51/$H51),1)*$H51),"")</f>
        <v>0</v>
      </c>
      <c r="Z51" s="40" t="str">
        <f>IFERROR(IF(Y51=0,"",ROUNDUP(Y51/H51,0)*0.02175),"")</f>
        <v/>
      </c>
      <c r="AA51" s="66" t="s">
        <v>48</v>
      </c>
      <c r="AB51" s="67" t="s">
        <v>48</v>
      </c>
      <c r="AC51" s="77"/>
      <c r="AG51" s="76"/>
      <c r="AJ51" s="79"/>
      <c r="AK51" s="79"/>
      <c r="BB51" s="92" t="s">
        <v>69</v>
      </c>
      <c r="BM51" s="76">
        <f>IFERROR(X51*I51/H51,"0")</f>
        <v>0</v>
      </c>
      <c r="BN51" s="76">
        <f>IFERROR(Y51*I51/H51,"0")</f>
        <v>0</v>
      </c>
      <c r="BO51" s="76">
        <f>IFERROR(1/J51*(X51/H51),"0")</f>
        <v>0</v>
      </c>
      <c r="BP51" s="76">
        <f>IFERROR(1/J51*(Y51/H51),"0")</f>
        <v>0</v>
      </c>
    </row>
    <row r="52" spans="1:68" ht="27" hidden="1" customHeight="1" x14ac:dyDescent="0.25">
      <c r="A52" s="61" t="s">
        <v>122</v>
      </c>
      <c r="B52" s="61" t="s">
        <v>123</v>
      </c>
      <c r="C52" s="35">
        <v>4301020232</v>
      </c>
      <c r="D52" s="400">
        <v>4680115881433</v>
      </c>
      <c r="E52" s="400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87</v>
      </c>
      <c r="L52" s="36"/>
      <c r="M52" s="37" t="s">
        <v>120</v>
      </c>
      <c r="N52" s="37"/>
      <c r="O52" s="36">
        <v>50</v>
      </c>
      <c r="P52" s="6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402"/>
      <c r="R52" s="402"/>
      <c r="S52" s="402"/>
      <c r="T52" s="403"/>
      <c r="U52" s="38" t="s">
        <v>48</v>
      </c>
      <c r="V52" s="38" t="s">
        <v>48</v>
      </c>
      <c r="W52" s="39" t="s">
        <v>0</v>
      </c>
      <c r="X52" s="57">
        <v>0</v>
      </c>
      <c r="Y52" s="54">
        <f>IFERROR(IF(X52="",0,CEILING((X52/$H52),1)*$H52),"")</f>
        <v>0</v>
      </c>
      <c r="Z52" s="40" t="str">
        <f>IFERROR(IF(Y52=0,"",ROUNDUP(Y52/H52,0)*0.00753),"")</f>
        <v/>
      </c>
      <c r="AA52" s="66" t="s">
        <v>48</v>
      </c>
      <c r="AB52" s="67" t="s">
        <v>48</v>
      </c>
      <c r="AC52" s="77"/>
      <c r="AG52" s="76"/>
      <c r="AJ52" s="79"/>
      <c r="AK52" s="79"/>
      <c r="BB52" s="93" t="s">
        <v>69</v>
      </c>
      <c r="BM52" s="76">
        <f>IFERROR(X52*I52/H52,"0")</f>
        <v>0</v>
      </c>
      <c r="BN52" s="76">
        <f>IFERROR(Y52*I52/H52,"0")</f>
        <v>0</v>
      </c>
      <c r="BO52" s="76">
        <f>IFERROR(1/J52*(X52/H52),"0")</f>
        <v>0</v>
      </c>
      <c r="BP52" s="76">
        <f>IFERROR(1/J52*(Y52/H52),"0")</f>
        <v>0</v>
      </c>
    </row>
    <row r="53" spans="1:68" hidden="1" x14ac:dyDescent="0.2">
      <c r="A53" s="393"/>
      <c r="B53" s="393"/>
      <c r="C53" s="393"/>
      <c r="D53" s="393"/>
      <c r="E53" s="393"/>
      <c r="F53" s="393"/>
      <c r="G53" s="393"/>
      <c r="H53" s="393"/>
      <c r="I53" s="393"/>
      <c r="J53" s="393"/>
      <c r="K53" s="393"/>
      <c r="L53" s="393"/>
      <c r="M53" s="393"/>
      <c r="N53" s="393"/>
      <c r="O53" s="394"/>
      <c r="P53" s="390" t="s">
        <v>43</v>
      </c>
      <c r="Q53" s="391"/>
      <c r="R53" s="391"/>
      <c r="S53" s="391"/>
      <c r="T53" s="391"/>
      <c r="U53" s="391"/>
      <c r="V53" s="392"/>
      <c r="W53" s="41" t="s">
        <v>42</v>
      </c>
      <c r="X53" s="42">
        <f>IFERROR(X51/H51,"0")+IFERROR(X52/H52,"0")</f>
        <v>0</v>
      </c>
      <c r="Y53" s="42">
        <f>IFERROR(Y51/H51,"0")+IFERROR(Y52/H52,"0")</f>
        <v>0</v>
      </c>
      <c r="Z53" s="42">
        <f>IFERROR(IF(Z51="",0,Z51),"0")+IFERROR(IF(Z52="",0,Z52),"0")</f>
        <v>0</v>
      </c>
      <c r="AA53" s="65"/>
      <c r="AB53" s="65"/>
      <c r="AC53" s="65"/>
    </row>
    <row r="54" spans="1:68" hidden="1" x14ac:dyDescent="0.2">
      <c r="A54" s="393"/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4"/>
      <c r="P54" s="390" t="s">
        <v>43</v>
      </c>
      <c r="Q54" s="391"/>
      <c r="R54" s="391"/>
      <c r="S54" s="391"/>
      <c r="T54" s="391"/>
      <c r="U54" s="391"/>
      <c r="V54" s="392"/>
      <c r="W54" s="41" t="s">
        <v>0</v>
      </c>
      <c r="X54" s="42">
        <f>IFERROR(SUM(X51:X52),"0")</f>
        <v>0</v>
      </c>
      <c r="Y54" s="42">
        <f>IFERROR(SUM(Y51:Y52),"0")</f>
        <v>0</v>
      </c>
      <c r="Z54" s="41"/>
      <c r="AA54" s="65"/>
      <c r="AB54" s="65"/>
      <c r="AC54" s="65"/>
    </row>
    <row r="55" spans="1:68" ht="16.5" hidden="1" customHeight="1" x14ac:dyDescent="0.25">
      <c r="A55" s="429" t="s">
        <v>124</v>
      </c>
      <c r="B55" s="429"/>
      <c r="C55" s="429"/>
      <c r="D55" s="429"/>
      <c r="E55" s="429"/>
      <c r="F55" s="429"/>
      <c r="G55" s="429"/>
      <c r="H55" s="429"/>
      <c r="I55" s="429"/>
      <c r="J55" s="429"/>
      <c r="K55" s="429"/>
      <c r="L55" s="429"/>
      <c r="M55" s="429"/>
      <c r="N55" s="429"/>
      <c r="O55" s="429"/>
      <c r="P55" s="429"/>
      <c r="Q55" s="429"/>
      <c r="R55" s="429"/>
      <c r="S55" s="429"/>
      <c r="T55" s="429"/>
      <c r="U55" s="429"/>
      <c r="V55" s="429"/>
      <c r="W55" s="429"/>
      <c r="X55" s="429"/>
      <c r="Y55" s="429"/>
      <c r="Z55" s="429"/>
      <c r="AA55" s="63"/>
      <c r="AB55" s="63"/>
      <c r="AC55" s="63"/>
    </row>
    <row r="56" spans="1:68" ht="14.25" hidden="1" customHeight="1" x14ac:dyDescent="0.25">
      <c r="A56" s="399" t="s">
        <v>125</v>
      </c>
      <c r="B56" s="399"/>
      <c r="C56" s="399"/>
      <c r="D56" s="399"/>
      <c r="E56" s="399"/>
      <c r="F56" s="399"/>
      <c r="G56" s="399"/>
      <c r="H56" s="399"/>
      <c r="I56" s="399"/>
      <c r="J56" s="399"/>
      <c r="K56" s="399"/>
      <c r="L56" s="399"/>
      <c r="M56" s="399"/>
      <c r="N56" s="399"/>
      <c r="O56" s="399"/>
      <c r="P56" s="399"/>
      <c r="Q56" s="399"/>
      <c r="R56" s="399"/>
      <c r="S56" s="399"/>
      <c r="T56" s="399"/>
      <c r="U56" s="399"/>
      <c r="V56" s="399"/>
      <c r="W56" s="399"/>
      <c r="X56" s="399"/>
      <c r="Y56" s="399"/>
      <c r="Z56" s="399"/>
      <c r="AA56" s="64"/>
      <c r="AB56" s="64"/>
      <c r="AC56" s="64"/>
    </row>
    <row r="57" spans="1:68" ht="27" customHeight="1" x14ac:dyDescent="0.25">
      <c r="A57" s="61" t="s">
        <v>126</v>
      </c>
      <c r="B57" s="61" t="s">
        <v>127</v>
      </c>
      <c r="C57" s="35">
        <v>4301011452</v>
      </c>
      <c r="D57" s="400">
        <v>4680115881426</v>
      </c>
      <c r="E57" s="400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121</v>
      </c>
      <c r="L57" s="36"/>
      <c r="M57" s="37" t="s">
        <v>120</v>
      </c>
      <c r="N57" s="37"/>
      <c r="O57" s="36">
        <v>50</v>
      </c>
      <c r="P57" s="6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402"/>
      <c r="R57" s="402"/>
      <c r="S57" s="402"/>
      <c r="T57" s="403"/>
      <c r="U57" s="38" t="s">
        <v>48</v>
      </c>
      <c r="V57" s="38" t="s">
        <v>48</v>
      </c>
      <c r="W57" s="39" t="s">
        <v>0</v>
      </c>
      <c r="X57" s="57">
        <v>10</v>
      </c>
      <c r="Y57" s="54">
        <f>IFERROR(IF(X57="",0,CEILING((X57/$H57),1)*$H57),"")</f>
        <v>10.8</v>
      </c>
      <c r="Z57" s="40">
        <f>IFERROR(IF(Y57=0,"",ROUNDUP(Y57/H57,0)*0.02175),"")</f>
        <v>2.1749999999999999E-2</v>
      </c>
      <c r="AA57" s="66" t="s">
        <v>48</v>
      </c>
      <c r="AB57" s="67" t="s">
        <v>48</v>
      </c>
      <c r="AC57" s="77"/>
      <c r="AG57" s="76"/>
      <c r="AJ57" s="79"/>
      <c r="AK57" s="79"/>
      <c r="BB57" s="94" t="s">
        <v>69</v>
      </c>
      <c r="BM57" s="76">
        <f>IFERROR(X57*I57/H57,"0")</f>
        <v>10.444444444444443</v>
      </c>
      <c r="BN57" s="76">
        <f>IFERROR(Y57*I57/H57,"0")</f>
        <v>11.28</v>
      </c>
      <c r="BO57" s="76">
        <f>IFERROR(1/J57*(X57/H57),"0")</f>
        <v>1.653439153439153E-2</v>
      </c>
      <c r="BP57" s="76">
        <f>IFERROR(1/J57*(Y57/H57),"0")</f>
        <v>1.7857142857142856E-2</v>
      </c>
    </row>
    <row r="58" spans="1:68" ht="27" hidden="1" customHeight="1" x14ac:dyDescent="0.25">
      <c r="A58" s="61" t="s">
        <v>126</v>
      </c>
      <c r="B58" s="61" t="s">
        <v>128</v>
      </c>
      <c r="C58" s="35">
        <v>4301011481</v>
      </c>
      <c r="D58" s="400">
        <v>4680115881426</v>
      </c>
      <c r="E58" s="400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121</v>
      </c>
      <c r="L58" s="36"/>
      <c r="M58" s="37" t="s">
        <v>129</v>
      </c>
      <c r="N58" s="37"/>
      <c r="O58" s="36">
        <v>55</v>
      </c>
      <c r="P58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402"/>
      <c r="R58" s="402"/>
      <c r="S58" s="402"/>
      <c r="T58" s="403"/>
      <c r="U58" s="38" t="s">
        <v>48</v>
      </c>
      <c r="V58" s="38" t="s">
        <v>48</v>
      </c>
      <c r="W58" s="39" t="s">
        <v>0</v>
      </c>
      <c r="X58" s="57">
        <v>0</v>
      </c>
      <c r="Y58" s="54">
        <f>IFERROR(IF(X58="",0,CEILING((X58/$H58),1)*$H58),"")</f>
        <v>0</v>
      </c>
      <c r="Z58" s="40" t="str">
        <f>IFERROR(IF(Y58=0,"",ROUNDUP(Y58/H58,0)*0.02039),"")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5" t="s">
        <v>69</v>
      </c>
      <c r="BM58" s="76">
        <f>IFERROR(X58*I58/H58,"0")</f>
        <v>0</v>
      </c>
      <c r="BN58" s="76">
        <f>IFERROR(Y58*I58/H58,"0")</f>
        <v>0</v>
      </c>
      <c r="BO58" s="76">
        <f>IFERROR(1/J58*(X58/H58),"0")</f>
        <v>0</v>
      </c>
      <c r="BP58" s="76">
        <f>IFERROR(1/J58*(Y58/H58),"0")</f>
        <v>0</v>
      </c>
    </row>
    <row r="59" spans="1:68" ht="27" customHeight="1" x14ac:dyDescent="0.25">
      <c r="A59" s="61" t="s">
        <v>130</v>
      </c>
      <c r="B59" s="61" t="s">
        <v>131</v>
      </c>
      <c r="C59" s="35">
        <v>4301011437</v>
      </c>
      <c r="D59" s="400">
        <v>4680115881419</v>
      </c>
      <c r="E59" s="400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87</v>
      </c>
      <c r="L59" s="36"/>
      <c r="M59" s="37" t="s">
        <v>120</v>
      </c>
      <c r="N59" s="37"/>
      <c r="O59" s="36">
        <v>50</v>
      </c>
      <c r="P59" s="6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402"/>
      <c r="R59" s="402"/>
      <c r="S59" s="402"/>
      <c r="T59" s="403"/>
      <c r="U59" s="38" t="s">
        <v>48</v>
      </c>
      <c r="V59" s="38" t="s">
        <v>48</v>
      </c>
      <c r="W59" s="39" t="s">
        <v>0</v>
      </c>
      <c r="X59" s="57">
        <v>21</v>
      </c>
      <c r="Y59" s="54">
        <f>IFERROR(IF(X59="",0,CEILING((X59/$H59),1)*$H59),"")</f>
        <v>22.5</v>
      </c>
      <c r="Z59" s="40">
        <f>IFERROR(IF(Y59=0,"",ROUNDUP(Y59/H59,0)*0.00937),"")</f>
        <v>4.6850000000000003E-2</v>
      </c>
      <c r="AA59" s="66" t="s">
        <v>48</v>
      </c>
      <c r="AB59" s="67" t="s">
        <v>48</v>
      </c>
      <c r="AC59" s="77"/>
      <c r="AG59" s="76"/>
      <c r="AJ59" s="79"/>
      <c r="AK59" s="79"/>
      <c r="BB59" s="96" t="s">
        <v>69</v>
      </c>
      <c r="BM59" s="76">
        <f>IFERROR(X59*I59/H59,"0")</f>
        <v>22.12</v>
      </c>
      <c r="BN59" s="76">
        <f>IFERROR(Y59*I59/H59,"0")</f>
        <v>23.700000000000003</v>
      </c>
      <c r="BO59" s="76">
        <f>IFERROR(1/J59*(X59/H59),"0")</f>
        <v>3.888888888888889E-2</v>
      </c>
      <c r="BP59" s="76">
        <f>IFERROR(1/J59*(Y59/H59),"0")</f>
        <v>4.1666666666666664E-2</v>
      </c>
    </row>
    <row r="60" spans="1:68" ht="27" hidden="1" customHeight="1" x14ac:dyDescent="0.25">
      <c r="A60" s="61" t="s">
        <v>132</v>
      </c>
      <c r="B60" s="61" t="s">
        <v>133</v>
      </c>
      <c r="C60" s="35">
        <v>4301012008</v>
      </c>
      <c r="D60" s="400">
        <v>4680115881525</v>
      </c>
      <c r="E60" s="400"/>
      <c r="F60" s="60">
        <v>0.4</v>
      </c>
      <c r="G60" s="36">
        <v>10</v>
      </c>
      <c r="H60" s="60">
        <v>4</v>
      </c>
      <c r="I60" s="60">
        <v>4.21</v>
      </c>
      <c r="J60" s="36">
        <v>120</v>
      </c>
      <c r="K60" s="36" t="s">
        <v>87</v>
      </c>
      <c r="L60" s="36"/>
      <c r="M60" s="37" t="s">
        <v>135</v>
      </c>
      <c r="N60" s="37"/>
      <c r="O60" s="36">
        <v>50</v>
      </c>
      <c r="P60" s="696" t="s">
        <v>134</v>
      </c>
      <c r="Q60" s="402"/>
      <c r="R60" s="402"/>
      <c r="S60" s="402"/>
      <c r="T60" s="403"/>
      <c r="U60" s="38" t="s">
        <v>48</v>
      </c>
      <c r="V60" s="38" t="s">
        <v>48</v>
      </c>
      <c r="W60" s="39" t="s">
        <v>0</v>
      </c>
      <c r="X60" s="57">
        <v>0</v>
      </c>
      <c r="Y60" s="54">
        <f>IFERROR(IF(X60="",0,CEILING((X60/$H60),1)*$H60),"")</f>
        <v>0</v>
      </c>
      <c r="Z60" s="40" t="str">
        <f>IFERROR(IF(Y60=0,"",ROUNDUP(Y60/H60,0)*0.00937),"")</f>
        <v/>
      </c>
      <c r="AA60" s="66" t="s">
        <v>48</v>
      </c>
      <c r="AB60" s="67" t="s">
        <v>48</v>
      </c>
      <c r="AC60" s="77"/>
      <c r="AG60" s="76"/>
      <c r="AJ60" s="79"/>
      <c r="AK60" s="79"/>
      <c r="BB60" s="97" t="s">
        <v>69</v>
      </c>
      <c r="BM60" s="76">
        <f>IFERROR(X60*I60/H60,"0")</f>
        <v>0</v>
      </c>
      <c r="BN60" s="76">
        <f>IFERROR(Y60*I60/H60,"0")</f>
        <v>0</v>
      </c>
      <c r="BO60" s="76">
        <f>IFERROR(1/J60*(X60/H60),"0")</f>
        <v>0</v>
      </c>
      <c r="BP60" s="76">
        <f>IFERROR(1/J60*(Y60/H60),"0")</f>
        <v>0</v>
      </c>
    </row>
    <row r="61" spans="1:68" x14ac:dyDescent="0.2">
      <c r="A61" s="393"/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4"/>
      <c r="P61" s="390" t="s">
        <v>43</v>
      </c>
      <c r="Q61" s="391"/>
      <c r="R61" s="391"/>
      <c r="S61" s="391"/>
      <c r="T61" s="391"/>
      <c r="U61" s="391"/>
      <c r="V61" s="392"/>
      <c r="W61" s="41" t="s">
        <v>42</v>
      </c>
      <c r="X61" s="42">
        <f>IFERROR(X57/H57,"0")+IFERROR(X58/H58,"0")+IFERROR(X59/H59,"0")+IFERROR(X60/H60,"0")</f>
        <v>5.5925925925925926</v>
      </c>
      <c r="Y61" s="42">
        <f>IFERROR(Y57/H57,"0")+IFERROR(Y58/H58,"0")+IFERROR(Y59/H59,"0")+IFERROR(Y60/H60,"0")</f>
        <v>6</v>
      </c>
      <c r="Z61" s="42">
        <f>IFERROR(IF(Z57="",0,Z57),"0")+IFERROR(IF(Z58="",0,Z58),"0")+IFERROR(IF(Z59="",0,Z59),"0")+IFERROR(IF(Z60="",0,Z60),"0")</f>
        <v>6.8599999999999994E-2</v>
      </c>
      <c r="AA61" s="65"/>
      <c r="AB61" s="65"/>
      <c r="AC61" s="65"/>
    </row>
    <row r="62" spans="1:68" x14ac:dyDescent="0.2">
      <c r="A62" s="393"/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3"/>
      <c r="O62" s="394"/>
      <c r="P62" s="390" t="s">
        <v>43</v>
      </c>
      <c r="Q62" s="391"/>
      <c r="R62" s="391"/>
      <c r="S62" s="391"/>
      <c r="T62" s="391"/>
      <c r="U62" s="391"/>
      <c r="V62" s="392"/>
      <c r="W62" s="41" t="s">
        <v>0</v>
      </c>
      <c r="X62" s="42">
        <f>IFERROR(SUM(X57:X60),"0")</f>
        <v>31</v>
      </c>
      <c r="Y62" s="42">
        <f>IFERROR(SUM(Y57:Y60),"0")</f>
        <v>33.299999999999997</v>
      </c>
      <c r="Z62" s="41"/>
      <c r="AA62" s="65"/>
      <c r="AB62" s="65"/>
      <c r="AC62" s="65"/>
    </row>
    <row r="63" spans="1:68" ht="16.5" hidden="1" customHeight="1" x14ac:dyDescent="0.25">
      <c r="A63" s="429" t="s">
        <v>115</v>
      </c>
      <c r="B63" s="429"/>
      <c r="C63" s="429"/>
      <c r="D63" s="429"/>
      <c r="E63" s="429"/>
      <c r="F63" s="429"/>
      <c r="G63" s="429"/>
      <c r="H63" s="429"/>
      <c r="I63" s="429"/>
      <c r="J63" s="429"/>
      <c r="K63" s="429"/>
      <c r="L63" s="429"/>
      <c r="M63" s="429"/>
      <c r="N63" s="429"/>
      <c r="O63" s="429"/>
      <c r="P63" s="429"/>
      <c r="Q63" s="429"/>
      <c r="R63" s="429"/>
      <c r="S63" s="429"/>
      <c r="T63" s="429"/>
      <c r="U63" s="429"/>
      <c r="V63" s="429"/>
      <c r="W63" s="429"/>
      <c r="X63" s="429"/>
      <c r="Y63" s="429"/>
      <c r="Z63" s="429"/>
      <c r="AA63" s="63"/>
      <c r="AB63" s="63"/>
      <c r="AC63" s="63"/>
    </row>
    <row r="64" spans="1:68" ht="14.25" hidden="1" customHeight="1" x14ac:dyDescent="0.25">
      <c r="A64" s="399" t="s">
        <v>125</v>
      </c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399"/>
      <c r="P64" s="399"/>
      <c r="Q64" s="399"/>
      <c r="R64" s="399"/>
      <c r="S64" s="399"/>
      <c r="T64" s="399"/>
      <c r="U64" s="399"/>
      <c r="V64" s="399"/>
      <c r="W64" s="399"/>
      <c r="X64" s="399"/>
      <c r="Y64" s="399"/>
      <c r="Z64" s="399"/>
      <c r="AA64" s="64"/>
      <c r="AB64" s="64"/>
      <c r="AC64" s="64"/>
    </row>
    <row r="65" spans="1:68" ht="27" hidden="1" customHeight="1" x14ac:dyDescent="0.25">
      <c r="A65" s="61" t="s">
        <v>136</v>
      </c>
      <c r="B65" s="61" t="s">
        <v>137</v>
      </c>
      <c r="C65" s="35">
        <v>4301011623</v>
      </c>
      <c r="D65" s="400">
        <v>4607091382945</v>
      </c>
      <c r="E65" s="40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121</v>
      </c>
      <c r="L65" s="36"/>
      <c r="M65" s="37" t="s">
        <v>120</v>
      </c>
      <c r="N65" s="37"/>
      <c r="O65" s="36">
        <v>50</v>
      </c>
      <c r="P65" s="6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402"/>
      <c r="R65" s="402"/>
      <c r="S65" s="402"/>
      <c r="T65" s="403"/>
      <c r="U65" s="38" t="s">
        <v>48</v>
      </c>
      <c r="V65" s="38" t="s">
        <v>48</v>
      </c>
      <c r="W65" s="39" t="s">
        <v>0</v>
      </c>
      <c r="X65" s="57">
        <v>0</v>
      </c>
      <c r="Y65" s="54">
        <f t="shared" ref="Y65:Y85" si="6">IFERROR(IF(X65="",0,CEILING((X65/$H65),1)*$H65),"")</f>
        <v>0</v>
      </c>
      <c r="Z65" s="40" t="str">
        <f t="shared" ref="Z65:Z71" si="7">IFERROR(IF(Y65=0,"",ROUNDUP(Y65/H65,0)*0.02175),"")</f>
        <v/>
      </c>
      <c r="AA65" s="66" t="s">
        <v>48</v>
      </c>
      <c r="AB65" s="67" t="s">
        <v>48</v>
      </c>
      <c r="AC65" s="77"/>
      <c r="AG65" s="76"/>
      <c r="AJ65" s="79"/>
      <c r="AK65" s="79"/>
      <c r="BB65" s="98" t="s">
        <v>69</v>
      </c>
      <c r="BM65" s="76">
        <f t="shared" ref="BM65:BM85" si="8">IFERROR(X65*I65/H65,"0")</f>
        <v>0</v>
      </c>
      <c r="BN65" s="76">
        <f t="shared" ref="BN65:BN85" si="9">IFERROR(Y65*I65/H65,"0")</f>
        <v>0</v>
      </c>
      <c r="BO65" s="76">
        <f t="shared" ref="BO65:BO85" si="10">IFERROR(1/J65*(X65/H65),"0")</f>
        <v>0</v>
      </c>
      <c r="BP65" s="76">
        <f t="shared" ref="BP65:BP85" si="11">IFERROR(1/J65*(Y65/H65),"0")</f>
        <v>0</v>
      </c>
    </row>
    <row r="66" spans="1:68" ht="27" hidden="1" customHeight="1" x14ac:dyDescent="0.25">
      <c r="A66" s="61" t="s">
        <v>138</v>
      </c>
      <c r="B66" s="61" t="s">
        <v>139</v>
      </c>
      <c r="C66" s="35">
        <v>4301011380</v>
      </c>
      <c r="D66" s="400">
        <v>4607091385670</v>
      </c>
      <c r="E66" s="400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121</v>
      </c>
      <c r="L66" s="36"/>
      <c r="M66" s="37" t="s">
        <v>120</v>
      </c>
      <c r="N66" s="37"/>
      <c r="O66" s="36">
        <v>50</v>
      </c>
      <c r="P66" s="6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402"/>
      <c r="R66" s="402"/>
      <c r="S66" s="402"/>
      <c r="T66" s="403"/>
      <c r="U66" s="38" t="s">
        <v>48</v>
      </c>
      <c r="V66" s="38" t="s">
        <v>48</v>
      </c>
      <c r="W66" s="39" t="s">
        <v>0</v>
      </c>
      <c r="X66" s="57">
        <v>0</v>
      </c>
      <c r="Y66" s="54">
        <f t="shared" si="6"/>
        <v>0</v>
      </c>
      <c r="Z66" s="40" t="str">
        <f t="shared" si="7"/>
        <v/>
      </c>
      <c r="AA66" s="66" t="s">
        <v>48</v>
      </c>
      <c r="AB66" s="67" t="s">
        <v>48</v>
      </c>
      <c r="AC66" s="77"/>
      <c r="AG66" s="76"/>
      <c r="AJ66" s="79"/>
      <c r="AK66" s="79"/>
      <c r="BB66" s="99" t="s">
        <v>69</v>
      </c>
      <c r="BM66" s="76">
        <f t="shared" si="8"/>
        <v>0</v>
      </c>
      <c r="BN66" s="76">
        <f t="shared" si="9"/>
        <v>0</v>
      </c>
      <c r="BO66" s="76">
        <f t="shared" si="10"/>
        <v>0</v>
      </c>
      <c r="BP66" s="76">
        <f t="shared" si="11"/>
        <v>0</v>
      </c>
    </row>
    <row r="67" spans="1:68" ht="27" hidden="1" customHeight="1" x14ac:dyDescent="0.25">
      <c r="A67" s="61" t="s">
        <v>138</v>
      </c>
      <c r="B67" s="61" t="s">
        <v>140</v>
      </c>
      <c r="C67" s="35">
        <v>4301011540</v>
      </c>
      <c r="D67" s="400">
        <v>4607091385670</v>
      </c>
      <c r="E67" s="40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121</v>
      </c>
      <c r="L67" s="36"/>
      <c r="M67" s="37" t="s">
        <v>141</v>
      </c>
      <c r="N67" s="37"/>
      <c r="O67" s="36">
        <v>50</v>
      </c>
      <c r="P67" s="68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402"/>
      <c r="R67" s="402"/>
      <c r="S67" s="402"/>
      <c r="T67" s="403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6"/>
        <v>0</v>
      </c>
      <c r="Z67" s="40" t="str">
        <f t="shared" si="7"/>
        <v/>
      </c>
      <c r="AA67" s="66" t="s">
        <v>48</v>
      </c>
      <c r="AB67" s="67" t="s">
        <v>48</v>
      </c>
      <c r="AC67" s="77"/>
      <c r="AG67" s="76"/>
      <c r="AJ67" s="79"/>
      <c r="AK67" s="79"/>
      <c r="BB67" s="100" t="s">
        <v>69</v>
      </c>
      <c r="BM67" s="76">
        <f t="shared" si="8"/>
        <v>0</v>
      </c>
      <c r="BN67" s="76">
        <f t="shared" si="9"/>
        <v>0</v>
      </c>
      <c r="BO67" s="76">
        <f t="shared" si="10"/>
        <v>0</v>
      </c>
      <c r="BP67" s="76">
        <f t="shared" si="11"/>
        <v>0</v>
      </c>
    </row>
    <row r="68" spans="1:68" ht="27" hidden="1" customHeight="1" x14ac:dyDescent="0.25">
      <c r="A68" s="61" t="s">
        <v>142</v>
      </c>
      <c r="B68" s="61" t="s">
        <v>143</v>
      </c>
      <c r="C68" s="35">
        <v>4301011625</v>
      </c>
      <c r="D68" s="400">
        <v>4680115883956</v>
      </c>
      <c r="E68" s="400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121</v>
      </c>
      <c r="L68" s="36"/>
      <c r="M68" s="37" t="s">
        <v>120</v>
      </c>
      <c r="N68" s="37"/>
      <c r="O68" s="36">
        <v>50</v>
      </c>
      <c r="P68" s="68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402"/>
      <c r="R68" s="402"/>
      <c r="S68" s="402"/>
      <c r="T68" s="403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6"/>
        <v>0</v>
      </c>
      <c r="Z68" s="40" t="str">
        <f t="shared" si="7"/>
        <v/>
      </c>
      <c r="AA68" s="66" t="s">
        <v>48</v>
      </c>
      <c r="AB68" s="67" t="s">
        <v>48</v>
      </c>
      <c r="AC68" s="77"/>
      <c r="AG68" s="76"/>
      <c r="AJ68" s="79"/>
      <c r="AK68" s="79"/>
      <c r="BB68" s="101" t="s">
        <v>69</v>
      </c>
      <c r="BM68" s="76">
        <f t="shared" si="8"/>
        <v>0</v>
      </c>
      <c r="BN68" s="76">
        <f t="shared" si="9"/>
        <v>0</v>
      </c>
      <c r="BO68" s="76">
        <f t="shared" si="10"/>
        <v>0</v>
      </c>
      <c r="BP68" s="76">
        <f t="shared" si="11"/>
        <v>0</v>
      </c>
    </row>
    <row r="69" spans="1:68" ht="27" hidden="1" customHeight="1" x14ac:dyDescent="0.25">
      <c r="A69" s="61" t="s">
        <v>144</v>
      </c>
      <c r="B69" s="61" t="s">
        <v>145</v>
      </c>
      <c r="C69" s="35">
        <v>4301011468</v>
      </c>
      <c r="D69" s="400">
        <v>4680115881327</v>
      </c>
      <c r="E69" s="40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121</v>
      </c>
      <c r="L69" s="36"/>
      <c r="M69" s="37" t="s">
        <v>135</v>
      </c>
      <c r="N69" s="37"/>
      <c r="O69" s="36">
        <v>50</v>
      </c>
      <c r="P69" s="68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402"/>
      <c r="R69" s="402"/>
      <c r="S69" s="402"/>
      <c r="T69" s="403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6"/>
        <v>0</v>
      </c>
      <c r="Z69" s="40" t="str">
        <f t="shared" si="7"/>
        <v/>
      </c>
      <c r="AA69" s="66" t="s">
        <v>48</v>
      </c>
      <c r="AB69" s="67" t="s">
        <v>48</v>
      </c>
      <c r="AC69" s="77"/>
      <c r="AG69" s="76"/>
      <c r="AJ69" s="79"/>
      <c r="AK69" s="79"/>
      <c r="BB69" s="102" t="s">
        <v>69</v>
      </c>
      <c r="BM69" s="76">
        <f t="shared" si="8"/>
        <v>0</v>
      </c>
      <c r="BN69" s="76">
        <f t="shared" si="9"/>
        <v>0</v>
      </c>
      <c r="BO69" s="76">
        <f t="shared" si="10"/>
        <v>0</v>
      </c>
      <c r="BP69" s="76">
        <f t="shared" si="11"/>
        <v>0</v>
      </c>
    </row>
    <row r="70" spans="1:68" ht="16.5" hidden="1" customHeight="1" x14ac:dyDescent="0.25">
      <c r="A70" s="61" t="s">
        <v>146</v>
      </c>
      <c r="B70" s="61" t="s">
        <v>147</v>
      </c>
      <c r="C70" s="35">
        <v>4301011514</v>
      </c>
      <c r="D70" s="400">
        <v>4680115882133</v>
      </c>
      <c r="E70" s="400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121</v>
      </c>
      <c r="L70" s="36"/>
      <c r="M70" s="37" t="s">
        <v>120</v>
      </c>
      <c r="N70" s="37"/>
      <c r="O70" s="36">
        <v>50</v>
      </c>
      <c r="P70" s="6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402"/>
      <c r="R70" s="402"/>
      <c r="S70" s="402"/>
      <c r="T70" s="403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6"/>
        <v>0</v>
      </c>
      <c r="Z70" s="40" t="str">
        <f t="shared" si="7"/>
        <v/>
      </c>
      <c r="AA70" s="66" t="s">
        <v>48</v>
      </c>
      <c r="AB70" s="67" t="s">
        <v>48</v>
      </c>
      <c r="AC70" s="77"/>
      <c r="AG70" s="76"/>
      <c r="AJ70" s="79"/>
      <c r="AK70" s="79"/>
      <c r="BB70" s="103" t="s">
        <v>69</v>
      </c>
      <c r="BM70" s="76">
        <f t="shared" si="8"/>
        <v>0</v>
      </c>
      <c r="BN70" s="76">
        <f t="shared" si="9"/>
        <v>0</v>
      </c>
      <c r="BO70" s="76">
        <f t="shared" si="10"/>
        <v>0</v>
      </c>
      <c r="BP70" s="76">
        <f t="shared" si="11"/>
        <v>0</v>
      </c>
    </row>
    <row r="71" spans="1:68" ht="16.5" hidden="1" customHeight="1" x14ac:dyDescent="0.25">
      <c r="A71" s="61" t="s">
        <v>146</v>
      </c>
      <c r="B71" s="61" t="s">
        <v>148</v>
      </c>
      <c r="C71" s="35">
        <v>4301011703</v>
      </c>
      <c r="D71" s="400">
        <v>4680115882133</v>
      </c>
      <c r="E71" s="400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121</v>
      </c>
      <c r="L71" s="36"/>
      <c r="M71" s="37" t="s">
        <v>120</v>
      </c>
      <c r="N71" s="37"/>
      <c r="O71" s="36">
        <v>50</v>
      </c>
      <c r="P71" s="6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402"/>
      <c r="R71" s="402"/>
      <c r="S71" s="402"/>
      <c r="T71" s="403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6"/>
        <v>0</v>
      </c>
      <c r="Z71" s="40" t="str">
        <f t="shared" si="7"/>
        <v/>
      </c>
      <c r="AA71" s="66" t="s">
        <v>48</v>
      </c>
      <c r="AB71" s="67" t="s">
        <v>48</v>
      </c>
      <c r="AC71" s="77"/>
      <c r="AG71" s="76"/>
      <c r="AJ71" s="79"/>
      <c r="AK71" s="79"/>
      <c r="BB71" s="104" t="s">
        <v>69</v>
      </c>
      <c r="BM71" s="76">
        <f t="shared" si="8"/>
        <v>0</v>
      </c>
      <c r="BN71" s="76">
        <f t="shared" si="9"/>
        <v>0</v>
      </c>
      <c r="BO71" s="76">
        <f t="shared" si="10"/>
        <v>0</v>
      </c>
      <c r="BP71" s="76">
        <f t="shared" si="11"/>
        <v>0</v>
      </c>
    </row>
    <row r="72" spans="1:68" ht="27" hidden="1" customHeight="1" x14ac:dyDescent="0.25">
      <c r="A72" s="61" t="s">
        <v>149</v>
      </c>
      <c r="B72" s="61" t="s">
        <v>150</v>
      </c>
      <c r="C72" s="35">
        <v>4301011192</v>
      </c>
      <c r="D72" s="400">
        <v>4607091382952</v>
      </c>
      <c r="E72" s="400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87</v>
      </c>
      <c r="L72" s="36"/>
      <c r="M72" s="37" t="s">
        <v>120</v>
      </c>
      <c r="N72" s="37"/>
      <c r="O72" s="36">
        <v>50</v>
      </c>
      <c r="P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402"/>
      <c r="R72" s="402"/>
      <c r="S72" s="402"/>
      <c r="T72" s="403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6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5" t="s">
        <v>69</v>
      </c>
      <c r="BM72" s="76">
        <f t="shared" si="8"/>
        <v>0</v>
      </c>
      <c r="BN72" s="76">
        <f t="shared" si="9"/>
        <v>0</v>
      </c>
      <c r="BO72" s="76">
        <f t="shared" si="10"/>
        <v>0</v>
      </c>
      <c r="BP72" s="76">
        <f t="shared" si="11"/>
        <v>0</v>
      </c>
    </row>
    <row r="73" spans="1:68" ht="27" hidden="1" customHeight="1" x14ac:dyDescent="0.25">
      <c r="A73" s="61" t="s">
        <v>151</v>
      </c>
      <c r="B73" s="61" t="s">
        <v>152</v>
      </c>
      <c r="C73" s="35">
        <v>4301011382</v>
      </c>
      <c r="D73" s="400">
        <v>4607091385687</v>
      </c>
      <c r="E73" s="40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87</v>
      </c>
      <c r="L73" s="36"/>
      <c r="M73" s="37" t="s">
        <v>141</v>
      </c>
      <c r="N73" s="37"/>
      <c r="O73" s="36">
        <v>50</v>
      </c>
      <c r="P73" s="6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402"/>
      <c r="R73" s="402"/>
      <c r="S73" s="402"/>
      <c r="T73" s="403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6"/>
        <v>0</v>
      </c>
      <c r="Z73" s="40" t="str">
        <f t="shared" ref="Z73:Z79" si="12"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6" t="s">
        <v>69</v>
      </c>
      <c r="BM73" s="76">
        <f t="shared" si="8"/>
        <v>0</v>
      </c>
      <c r="BN73" s="76">
        <f t="shared" si="9"/>
        <v>0</v>
      </c>
      <c r="BO73" s="76">
        <f t="shared" si="10"/>
        <v>0</v>
      </c>
      <c r="BP73" s="76">
        <f t="shared" si="11"/>
        <v>0</v>
      </c>
    </row>
    <row r="74" spans="1:68" ht="27" hidden="1" customHeight="1" x14ac:dyDescent="0.25">
      <c r="A74" s="61" t="s">
        <v>153</v>
      </c>
      <c r="B74" s="61" t="s">
        <v>154</v>
      </c>
      <c r="C74" s="35">
        <v>4301011565</v>
      </c>
      <c r="D74" s="400">
        <v>4680115882539</v>
      </c>
      <c r="E74" s="400"/>
      <c r="F74" s="60">
        <v>0.37</v>
      </c>
      <c r="G74" s="36">
        <v>10</v>
      </c>
      <c r="H74" s="60">
        <v>3.7</v>
      </c>
      <c r="I74" s="60">
        <v>3.91</v>
      </c>
      <c r="J74" s="36">
        <v>120</v>
      </c>
      <c r="K74" s="36" t="s">
        <v>87</v>
      </c>
      <c r="L74" s="36"/>
      <c r="M74" s="37" t="s">
        <v>141</v>
      </c>
      <c r="N74" s="37"/>
      <c r="O74" s="36">
        <v>50</v>
      </c>
      <c r="P74" s="6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402"/>
      <c r="R74" s="402"/>
      <c r="S74" s="402"/>
      <c r="T74" s="403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6"/>
        <v>0</v>
      </c>
      <c r="Z74" s="40" t="str">
        <f t="shared" si="12"/>
        <v/>
      </c>
      <c r="AA74" s="66" t="s">
        <v>48</v>
      </c>
      <c r="AB74" s="67" t="s">
        <v>48</v>
      </c>
      <c r="AC74" s="77"/>
      <c r="AG74" s="76"/>
      <c r="AJ74" s="79"/>
      <c r="AK74" s="79"/>
      <c r="BB74" s="107" t="s">
        <v>69</v>
      </c>
      <c r="BM74" s="76">
        <f t="shared" si="8"/>
        <v>0</v>
      </c>
      <c r="BN74" s="76">
        <f t="shared" si="9"/>
        <v>0</v>
      </c>
      <c r="BO74" s="76">
        <f t="shared" si="10"/>
        <v>0</v>
      </c>
      <c r="BP74" s="76">
        <f t="shared" si="11"/>
        <v>0</v>
      </c>
    </row>
    <row r="75" spans="1:68" ht="27" hidden="1" customHeight="1" x14ac:dyDescent="0.25">
      <c r="A75" s="61" t="s">
        <v>155</v>
      </c>
      <c r="B75" s="61" t="s">
        <v>156</v>
      </c>
      <c r="C75" s="35">
        <v>4301011705</v>
      </c>
      <c r="D75" s="400">
        <v>4607091384604</v>
      </c>
      <c r="E75" s="40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87</v>
      </c>
      <c r="L75" s="36"/>
      <c r="M75" s="37" t="s">
        <v>120</v>
      </c>
      <c r="N75" s="37"/>
      <c r="O75" s="36">
        <v>50</v>
      </c>
      <c r="P75" s="6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402"/>
      <c r="R75" s="402"/>
      <c r="S75" s="402"/>
      <c r="T75" s="403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6"/>
        <v>0</v>
      </c>
      <c r="Z75" s="40" t="str">
        <f t="shared" si="12"/>
        <v/>
      </c>
      <c r="AA75" s="66" t="s">
        <v>48</v>
      </c>
      <c r="AB75" s="67" t="s">
        <v>48</v>
      </c>
      <c r="AC75" s="77"/>
      <c r="AG75" s="76"/>
      <c r="AJ75" s="79"/>
      <c r="AK75" s="79"/>
      <c r="BB75" s="108" t="s">
        <v>69</v>
      </c>
      <c r="BM75" s="76">
        <f t="shared" si="8"/>
        <v>0</v>
      </c>
      <c r="BN75" s="76">
        <f t="shared" si="9"/>
        <v>0</v>
      </c>
      <c r="BO75" s="76">
        <f t="shared" si="10"/>
        <v>0</v>
      </c>
      <c r="BP75" s="76">
        <f t="shared" si="11"/>
        <v>0</v>
      </c>
    </row>
    <row r="76" spans="1:68" ht="27" hidden="1" customHeight="1" x14ac:dyDescent="0.25">
      <c r="A76" s="61" t="s">
        <v>157</v>
      </c>
      <c r="B76" s="61" t="s">
        <v>158</v>
      </c>
      <c r="C76" s="35">
        <v>4301011386</v>
      </c>
      <c r="D76" s="400">
        <v>4680115880283</v>
      </c>
      <c r="E76" s="400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87</v>
      </c>
      <c r="L76" s="36"/>
      <c r="M76" s="37" t="s">
        <v>120</v>
      </c>
      <c r="N76" s="37"/>
      <c r="O76" s="36">
        <v>45</v>
      </c>
      <c r="P76" s="6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402"/>
      <c r="R76" s="402"/>
      <c r="S76" s="402"/>
      <c r="T76" s="403"/>
      <c r="U76" s="38" t="s">
        <v>48</v>
      </c>
      <c r="V76" s="38" t="s">
        <v>48</v>
      </c>
      <c r="W76" s="39" t="s">
        <v>0</v>
      </c>
      <c r="X76" s="57">
        <v>0</v>
      </c>
      <c r="Y76" s="54">
        <f t="shared" si="6"/>
        <v>0</v>
      </c>
      <c r="Z76" s="40" t="str">
        <f t="shared" si="12"/>
        <v/>
      </c>
      <c r="AA76" s="66" t="s">
        <v>48</v>
      </c>
      <c r="AB76" s="67" t="s">
        <v>48</v>
      </c>
      <c r="AC76" s="77"/>
      <c r="AG76" s="76"/>
      <c r="AJ76" s="79"/>
      <c r="AK76" s="79"/>
      <c r="BB76" s="109" t="s">
        <v>69</v>
      </c>
      <c r="BM76" s="76">
        <f t="shared" si="8"/>
        <v>0</v>
      </c>
      <c r="BN76" s="76">
        <f t="shared" si="9"/>
        <v>0</v>
      </c>
      <c r="BO76" s="76">
        <f t="shared" si="10"/>
        <v>0</v>
      </c>
      <c r="BP76" s="76">
        <f t="shared" si="11"/>
        <v>0</v>
      </c>
    </row>
    <row r="77" spans="1:68" ht="27" hidden="1" customHeight="1" x14ac:dyDescent="0.25">
      <c r="A77" s="61" t="s">
        <v>159</v>
      </c>
      <c r="B77" s="61" t="s">
        <v>160</v>
      </c>
      <c r="C77" s="35">
        <v>4301011624</v>
      </c>
      <c r="D77" s="400">
        <v>4680115883949</v>
      </c>
      <c r="E77" s="400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87</v>
      </c>
      <c r="L77" s="36"/>
      <c r="M77" s="37" t="s">
        <v>120</v>
      </c>
      <c r="N77" s="37"/>
      <c r="O77" s="36">
        <v>50</v>
      </c>
      <c r="P77" s="67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402"/>
      <c r="R77" s="402"/>
      <c r="S77" s="402"/>
      <c r="T77" s="403"/>
      <c r="U77" s="38" t="s">
        <v>48</v>
      </c>
      <c r="V77" s="38" t="s">
        <v>48</v>
      </c>
      <c r="W77" s="39" t="s">
        <v>0</v>
      </c>
      <c r="X77" s="57">
        <v>0</v>
      </c>
      <c r="Y77" s="54">
        <f t="shared" si="6"/>
        <v>0</v>
      </c>
      <c r="Z77" s="40" t="str">
        <f t="shared" si="12"/>
        <v/>
      </c>
      <c r="AA77" s="66" t="s">
        <v>48</v>
      </c>
      <c r="AB77" s="67" t="s">
        <v>48</v>
      </c>
      <c r="AC77" s="77"/>
      <c r="AG77" s="76"/>
      <c r="AJ77" s="79"/>
      <c r="AK77" s="79"/>
      <c r="BB77" s="110" t="s">
        <v>69</v>
      </c>
      <c r="BM77" s="76">
        <f t="shared" si="8"/>
        <v>0</v>
      </c>
      <c r="BN77" s="76">
        <f t="shared" si="9"/>
        <v>0</v>
      </c>
      <c r="BO77" s="76">
        <f t="shared" si="10"/>
        <v>0</v>
      </c>
      <c r="BP77" s="76">
        <f t="shared" si="11"/>
        <v>0</v>
      </c>
    </row>
    <row r="78" spans="1:68" ht="16.5" hidden="1" customHeight="1" x14ac:dyDescent="0.25">
      <c r="A78" s="61" t="s">
        <v>161</v>
      </c>
      <c r="B78" s="61" t="s">
        <v>162</v>
      </c>
      <c r="C78" s="35">
        <v>4301012006</v>
      </c>
      <c r="D78" s="400">
        <v>4680115881518</v>
      </c>
      <c r="E78" s="400"/>
      <c r="F78" s="60">
        <v>0.4</v>
      </c>
      <c r="G78" s="36">
        <v>10</v>
      </c>
      <c r="H78" s="60">
        <v>4</v>
      </c>
      <c r="I78" s="60">
        <v>4.21</v>
      </c>
      <c r="J78" s="36">
        <v>120</v>
      </c>
      <c r="K78" s="36" t="s">
        <v>87</v>
      </c>
      <c r="L78" s="36"/>
      <c r="M78" s="37" t="s">
        <v>135</v>
      </c>
      <c r="N78" s="37"/>
      <c r="O78" s="36">
        <v>50</v>
      </c>
      <c r="P78" s="677" t="s">
        <v>163</v>
      </c>
      <c r="Q78" s="402"/>
      <c r="R78" s="402"/>
      <c r="S78" s="402"/>
      <c r="T78" s="403"/>
      <c r="U78" s="38" t="s">
        <v>48</v>
      </c>
      <c r="V78" s="38" t="s">
        <v>48</v>
      </c>
      <c r="W78" s="39" t="s">
        <v>0</v>
      </c>
      <c r="X78" s="57">
        <v>0</v>
      </c>
      <c r="Y78" s="54">
        <f t="shared" si="6"/>
        <v>0</v>
      </c>
      <c r="Z78" s="40" t="str">
        <f t="shared" si="12"/>
        <v/>
      </c>
      <c r="AA78" s="66" t="s">
        <v>48</v>
      </c>
      <c r="AB78" s="67" t="s">
        <v>48</v>
      </c>
      <c r="AC78" s="77"/>
      <c r="AG78" s="76"/>
      <c r="AJ78" s="79"/>
      <c r="AK78" s="79"/>
      <c r="BB78" s="111" t="s">
        <v>69</v>
      </c>
      <c r="BM78" s="76">
        <f t="shared" si="8"/>
        <v>0</v>
      </c>
      <c r="BN78" s="76">
        <f t="shared" si="9"/>
        <v>0</v>
      </c>
      <c r="BO78" s="76">
        <f t="shared" si="10"/>
        <v>0</v>
      </c>
      <c r="BP78" s="76">
        <f t="shared" si="11"/>
        <v>0</v>
      </c>
    </row>
    <row r="79" spans="1:68" ht="27" hidden="1" customHeight="1" x14ac:dyDescent="0.25">
      <c r="A79" s="61" t="s">
        <v>164</v>
      </c>
      <c r="B79" s="61" t="s">
        <v>165</v>
      </c>
      <c r="C79" s="35">
        <v>4301012007</v>
      </c>
      <c r="D79" s="400">
        <v>4680115881303</v>
      </c>
      <c r="E79" s="400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87</v>
      </c>
      <c r="L79" s="36"/>
      <c r="M79" s="37" t="s">
        <v>135</v>
      </c>
      <c r="N79" s="37"/>
      <c r="O79" s="36">
        <v>50</v>
      </c>
      <c r="P79" s="678" t="s">
        <v>166</v>
      </c>
      <c r="Q79" s="402"/>
      <c r="R79" s="402"/>
      <c r="S79" s="402"/>
      <c r="T79" s="403"/>
      <c r="U79" s="38" t="s">
        <v>48</v>
      </c>
      <c r="V79" s="38" t="s">
        <v>48</v>
      </c>
      <c r="W79" s="39" t="s">
        <v>0</v>
      </c>
      <c r="X79" s="57">
        <v>0</v>
      </c>
      <c r="Y79" s="54">
        <f t="shared" si="6"/>
        <v>0</v>
      </c>
      <c r="Z79" s="40" t="str">
        <f t="shared" si="12"/>
        <v/>
      </c>
      <c r="AA79" s="66" t="s">
        <v>48</v>
      </c>
      <c r="AB79" s="67" t="s">
        <v>48</v>
      </c>
      <c r="AC79" s="77"/>
      <c r="AG79" s="76"/>
      <c r="AJ79" s="79"/>
      <c r="AK79" s="79"/>
      <c r="BB79" s="112" t="s">
        <v>69</v>
      </c>
      <c r="BM79" s="76">
        <f t="shared" si="8"/>
        <v>0</v>
      </c>
      <c r="BN79" s="76">
        <f t="shared" si="9"/>
        <v>0</v>
      </c>
      <c r="BO79" s="76">
        <f t="shared" si="10"/>
        <v>0</v>
      </c>
      <c r="BP79" s="76">
        <f t="shared" si="11"/>
        <v>0</v>
      </c>
    </row>
    <row r="80" spans="1:68" ht="27" hidden="1" customHeight="1" x14ac:dyDescent="0.25">
      <c r="A80" s="61" t="s">
        <v>167</v>
      </c>
      <c r="B80" s="61" t="s">
        <v>168</v>
      </c>
      <c r="C80" s="35">
        <v>4301011562</v>
      </c>
      <c r="D80" s="400">
        <v>4680115882577</v>
      </c>
      <c r="E80" s="40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87</v>
      </c>
      <c r="L80" s="36"/>
      <c r="M80" s="37" t="s">
        <v>107</v>
      </c>
      <c r="N80" s="37"/>
      <c r="O80" s="36">
        <v>90</v>
      </c>
      <c r="P80" s="6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402"/>
      <c r="R80" s="402"/>
      <c r="S80" s="402"/>
      <c r="T80" s="403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si="6"/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3" t="s">
        <v>69</v>
      </c>
      <c r="BM80" s="76">
        <f t="shared" si="8"/>
        <v>0</v>
      </c>
      <c r="BN80" s="76">
        <f t="shared" si="9"/>
        <v>0</v>
      </c>
      <c r="BO80" s="76">
        <f t="shared" si="10"/>
        <v>0</v>
      </c>
      <c r="BP80" s="76">
        <f t="shared" si="11"/>
        <v>0</v>
      </c>
    </row>
    <row r="81" spans="1:68" ht="27" hidden="1" customHeight="1" x14ac:dyDescent="0.25">
      <c r="A81" s="61" t="s">
        <v>167</v>
      </c>
      <c r="B81" s="61" t="s">
        <v>169</v>
      </c>
      <c r="C81" s="35">
        <v>4301011564</v>
      </c>
      <c r="D81" s="400">
        <v>4680115882577</v>
      </c>
      <c r="E81" s="400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87</v>
      </c>
      <c r="L81" s="36"/>
      <c r="M81" s="37" t="s">
        <v>107</v>
      </c>
      <c r="N81" s="37"/>
      <c r="O81" s="36">
        <v>90</v>
      </c>
      <c r="P81" s="68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402"/>
      <c r="R81" s="402"/>
      <c r="S81" s="402"/>
      <c r="T81" s="403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6"/>
        <v>0</v>
      </c>
      <c r="Z81" s="40" t="str">
        <f>IFERROR(IF(Y81=0,"",ROUNDUP(Y81/H81,0)*0.00753),"")</f>
        <v/>
      </c>
      <c r="AA81" s="66" t="s">
        <v>48</v>
      </c>
      <c r="AB81" s="67" t="s">
        <v>48</v>
      </c>
      <c r="AC81" s="77"/>
      <c r="AG81" s="76"/>
      <c r="AJ81" s="79"/>
      <c r="AK81" s="79"/>
      <c r="BB81" s="114" t="s">
        <v>69</v>
      </c>
      <c r="BM81" s="76">
        <f t="shared" si="8"/>
        <v>0</v>
      </c>
      <c r="BN81" s="76">
        <f t="shared" si="9"/>
        <v>0</v>
      </c>
      <c r="BO81" s="76">
        <f t="shared" si="10"/>
        <v>0</v>
      </c>
      <c r="BP81" s="76">
        <f t="shared" si="11"/>
        <v>0</v>
      </c>
    </row>
    <row r="82" spans="1:68" ht="27" hidden="1" customHeight="1" x14ac:dyDescent="0.25">
      <c r="A82" s="61" t="s">
        <v>170</v>
      </c>
      <c r="B82" s="61" t="s">
        <v>171</v>
      </c>
      <c r="C82" s="35">
        <v>4301011432</v>
      </c>
      <c r="D82" s="400">
        <v>4680115882720</v>
      </c>
      <c r="E82" s="400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87</v>
      </c>
      <c r="L82" s="36"/>
      <c r="M82" s="37" t="s">
        <v>120</v>
      </c>
      <c r="N82" s="37"/>
      <c r="O82" s="36">
        <v>90</v>
      </c>
      <c r="P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402"/>
      <c r="R82" s="402"/>
      <c r="S82" s="402"/>
      <c r="T82" s="403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6"/>
        <v>0</v>
      </c>
      <c r="Z82" s="40" t="str">
        <f>IFERROR(IF(Y82=0,"",ROUNDUP(Y82/H82,0)*0.00937),"")</f>
        <v/>
      </c>
      <c r="AA82" s="66" t="s">
        <v>48</v>
      </c>
      <c r="AB82" s="67" t="s">
        <v>48</v>
      </c>
      <c r="AC82" s="77"/>
      <c r="AG82" s="76"/>
      <c r="AJ82" s="79"/>
      <c r="AK82" s="79"/>
      <c r="BB82" s="115" t="s">
        <v>69</v>
      </c>
      <c r="BM82" s="76">
        <f t="shared" si="8"/>
        <v>0</v>
      </c>
      <c r="BN82" s="76">
        <f t="shared" si="9"/>
        <v>0</v>
      </c>
      <c r="BO82" s="76">
        <f t="shared" si="10"/>
        <v>0</v>
      </c>
      <c r="BP82" s="76">
        <f t="shared" si="11"/>
        <v>0</v>
      </c>
    </row>
    <row r="83" spans="1:68" ht="27" hidden="1" customHeight="1" x14ac:dyDescent="0.25">
      <c r="A83" s="61" t="s">
        <v>172</v>
      </c>
      <c r="B83" s="61" t="s">
        <v>173</v>
      </c>
      <c r="C83" s="35">
        <v>4301011417</v>
      </c>
      <c r="D83" s="400">
        <v>4680115880269</v>
      </c>
      <c r="E83" s="400"/>
      <c r="F83" s="60">
        <v>0.375</v>
      </c>
      <c r="G83" s="36">
        <v>10</v>
      </c>
      <c r="H83" s="60">
        <v>3.75</v>
      </c>
      <c r="I83" s="60">
        <v>3.96</v>
      </c>
      <c r="J83" s="36">
        <v>120</v>
      </c>
      <c r="K83" s="36" t="s">
        <v>87</v>
      </c>
      <c r="L83" s="36"/>
      <c r="M83" s="37" t="s">
        <v>141</v>
      </c>
      <c r="N83" s="37"/>
      <c r="O83" s="36">
        <v>50</v>
      </c>
      <c r="P83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402"/>
      <c r="R83" s="402"/>
      <c r="S83" s="402"/>
      <c r="T83" s="403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6"/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6" t="s">
        <v>69</v>
      </c>
      <c r="BM83" s="76">
        <f t="shared" si="8"/>
        <v>0</v>
      </c>
      <c r="BN83" s="76">
        <f t="shared" si="9"/>
        <v>0</v>
      </c>
      <c r="BO83" s="76">
        <f t="shared" si="10"/>
        <v>0</v>
      </c>
      <c r="BP83" s="76">
        <f t="shared" si="11"/>
        <v>0</v>
      </c>
    </row>
    <row r="84" spans="1:68" ht="16.5" hidden="1" customHeight="1" x14ac:dyDescent="0.25">
      <c r="A84" s="61" t="s">
        <v>174</v>
      </c>
      <c r="B84" s="61" t="s">
        <v>175</v>
      </c>
      <c r="C84" s="35">
        <v>4301011995</v>
      </c>
      <c r="D84" s="400">
        <v>4680115880429</v>
      </c>
      <c r="E84" s="40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87</v>
      </c>
      <c r="L84" s="36"/>
      <c r="M84" s="37" t="s">
        <v>120</v>
      </c>
      <c r="N84" s="37"/>
      <c r="O84" s="36">
        <v>50</v>
      </c>
      <c r="P84" s="674" t="s">
        <v>176</v>
      </c>
      <c r="Q84" s="402"/>
      <c r="R84" s="402"/>
      <c r="S84" s="402"/>
      <c r="T84" s="403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7" t="s">
        <v>69</v>
      </c>
      <c r="BM84" s="76">
        <f t="shared" si="8"/>
        <v>0</v>
      </c>
      <c r="BN84" s="76">
        <f t="shared" si="9"/>
        <v>0</v>
      </c>
      <c r="BO84" s="76">
        <f t="shared" si="10"/>
        <v>0</v>
      </c>
      <c r="BP84" s="76">
        <f t="shared" si="11"/>
        <v>0</v>
      </c>
    </row>
    <row r="85" spans="1:68" ht="16.5" hidden="1" customHeight="1" x14ac:dyDescent="0.25">
      <c r="A85" s="61" t="s">
        <v>177</v>
      </c>
      <c r="B85" s="61" t="s">
        <v>178</v>
      </c>
      <c r="C85" s="35">
        <v>4301011462</v>
      </c>
      <c r="D85" s="400">
        <v>4680115881457</v>
      </c>
      <c r="E85" s="400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87</v>
      </c>
      <c r="L85" s="36"/>
      <c r="M85" s="37" t="s">
        <v>141</v>
      </c>
      <c r="N85" s="37"/>
      <c r="O85" s="36">
        <v>50</v>
      </c>
      <c r="P85" s="6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02"/>
      <c r="R85" s="402"/>
      <c r="S85" s="402"/>
      <c r="T85" s="403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8" t="s">
        <v>69</v>
      </c>
      <c r="BM85" s="76">
        <f t="shared" si="8"/>
        <v>0</v>
      </c>
      <c r="BN85" s="76">
        <f t="shared" si="9"/>
        <v>0</v>
      </c>
      <c r="BO85" s="76">
        <f t="shared" si="10"/>
        <v>0</v>
      </c>
      <c r="BP85" s="76">
        <f t="shared" si="11"/>
        <v>0</v>
      </c>
    </row>
    <row r="86" spans="1:68" hidden="1" x14ac:dyDescent="0.2">
      <c r="A86" s="393"/>
      <c r="B86" s="393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4"/>
      <c r="P86" s="390" t="s">
        <v>43</v>
      </c>
      <c r="Q86" s="391"/>
      <c r="R86" s="391"/>
      <c r="S86" s="391"/>
      <c r="T86" s="391"/>
      <c r="U86" s="391"/>
      <c r="V86" s="392"/>
      <c r="W86" s="41" t="s">
        <v>42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0</v>
      </c>
      <c r="Z86" s="42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</v>
      </c>
      <c r="AA86" s="65"/>
      <c r="AB86" s="65"/>
      <c r="AC86" s="65"/>
    </row>
    <row r="87" spans="1:68" hidden="1" x14ac:dyDescent="0.2">
      <c r="A87" s="393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3"/>
      <c r="O87" s="394"/>
      <c r="P87" s="390" t="s">
        <v>43</v>
      </c>
      <c r="Q87" s="391"/>
      <c r="R87" s="391"/>
      <c r="S87" s="391"/>
      <c r="T87" s="391"/>
      <c r="U87" s="391"/>
      <c r="V87" s="392"/>
      <c r="W87" s="41" t="s">
        <v>0</v>
      </c>
      <c r="X87" s="42">
        <f>IFERROR(SUM(X65:X85),"0")</f>
        <v>0</v>
      </c>
      <c r="Y87" s="42">
        <f>IFERROR(SUM(Y65:Y85),"0")</f>
        <v>0</v>
      </c>
      <c r="Z87" s="41"/>
      <c r="AA87" s="65"/>
      <c r="AB87" s="65"/>
      <c r="AC87" s="65"/>
    </row>
    <row r="88" spans="1:68" ht="14.25" hidden="1" customHeight="1" x14ac:dyDescent="0.25">
      <c r="A88" s="399" t="s">
        <v>117</v>
      </c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399"/>
      <c r="AA88" s="64"/>
      <c r="AB88" s="64"/>
      <c r="AC88" s="64"/>
    </row>
    <row r="89" spans="1:68" ht="16.5" customHeight="1" x14ac:dyDescent="0.25">
      <c r="A89" s="61" t="s">
        <v>179</v>
      </c>
      <c r="B89" s="61" t="s">
        <v>180</v>
      </c>
      <c r="C89" s="35">
        <v>4301020235</v>
      </c>
      <c r="D89" s="400">
        <v>4680115881488</v>
      </c>
      <c r="E89" s="400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121</v>
      </c>
      <c r="L89" s="36"/>
      <c r="M89" s="37" t="s">
        <v>120</v>
      </c>
      <c r="N89" s="37"/>
      <c r="O89" s="36">
        <v>50</v>
      </c>
      <c r="P89" s="6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402"/>
      <c r="R89" s="402"/>
      <c r="S89" s="402"/>
      <c r="T89" s="403"/>
      <c r="U89" s="38" t="s">
        <v>48</v>
      </c>
      <c r="V89" s="38" t="s">
        <v>48</v>
      </c>
      <c r="W89" s="39" t="s">
        <v>0</v>
      </c>
      <c r="X89" s="57">
        <v>20</v>
      </c>
      <c r="Y89" s="54">
        <f>IFERROR(IF(X89="",0,CEILING((X89/$H89),1)*$H89),"")</f>
        <v>21.6</v>
      </c>
      <c r="Z89" s="40">
        <f>IFERROR(IF(Y89=0,"",ROUNDUP(Y89/H89,0)*0.02175),"")</f>
        <v>4.3499999999999997E-2</v>
      </c>
      <c r="AA89" s="66" t="s">
        <v>48</v>
      </c>
      <c r="AB89" s="67" t="s">
        <v>48</v>
      </c>
      <c r="AC89" s="77"/>
      <c r="AG89" s="76"/>
      <c r="AJ89" s="79"/>
      <c r="AK89" s="79"/>
      <c r="BB89" s="119" t="s">
        <v>69</v>
      </c>
      <c r="BM89" s="76">
        <f>IFERROR(X89*I89/H89,"0")</f>
        <v>20.888888888888886</v>
      </c>
      <c r="BN89" s="76">
        <f>IFERROR(Y89*I89/H89,"0")</f>
        <v>22.56</v>
      </c>
      <c r="BO89" s="76">
        <f>IFERROR(1/J89*(X89/H89),"0")</f>
        <v>3.8580246913580238E-2</v>
      </c>
      <c r="BP89" s="76">
        <f>IFERROR(1/J89*(Y89/H89),"0")</f>
        <v>4.1666666666666664E-2</v>
      </c>
    </row>
    <row r="90" spans="1:68" ht="27" hidden="1" customHeight="1" x14ac:dyDescent="0.25">
      <c r="A90" s="61" t="s">
        <v>181</v>
      </c>
      <c r="B90" s="61" t="s">
        <v>182</v>
      </c>
      <c r="C90" s="35">
        <v>4301020258</v>
      </c>
      <c r="D90" s="400">
        <v>4680115882775</v>
      </c>
      <c r="E90" s="400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83</v>
      </c>
      <c r="L90" s="36"/>
      <c r="M90" s="37" t="s">
        <v>141</v>
      </c>
      <c r="N90" s="37"/>
      <c r="O90" s="36">
        <v>50</v>
      </c>
      <c r="P90" s="6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402"/>
      <c r="R90" s="402"/>
      <c r="S90" s="402"/>
      <c r="T90" s="403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IFERROR(IF(Y90=0,"",ROUNDUP(Y90/H90,0)*0.00502),"")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20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ht="27" hidden="1" customHeight="1" x14ac:dyDescent="0.25">
      <c r="A91" s="61" t="s">
        <v>183</v>
      </c>
      <c r="B91" s="61" t="s">
        <v>184</v>
      </c>
      <c r="C91" s="35">
        <v>4301020339</v>
      </c>
      <c r="D91" s="400">
        <v>4680115880658</v>
      </c>
      <c r="E91" s="400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87</v>
      </c>
      <c r="L91" s="36"/>
      <c r="M91" s="37" t="s">
        <v>120</v>
      </c>
      <c r="N91" s="37"/>
      <c r="O91" s="36">
        <v>50</v>
      </c>
      <c r="P91" s="671" t="s">
        <v>185</v>
      </c>
      <c r="Q91" s="402"/>
      <c r="R91" s="402"/>
      <c r="S91" s="402"/>
      <c r="T91" s="403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21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x14ac:dyDescent="0.2">
      <c r="A92" s="393"/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4"/>
      <c r="P92" s="390" t="s">
        <v>43</v>
      </c>
      <c r="Q92" s="391"/>
      <c r="R92" s="391"/>
      <c r="S92" s="391"/>
      <c r="T92" s="391"/>
      <c r="U92" s="391"/>
      <c r="V92" s="392"/>
      <c r="W92" s="41" t="s">
        <v>42</v>
      </c>
      <c r="X92" s="42">
        <f>IFERROR(X89/H89,"0")+IFERROR(X90/H90,"0")+IFERROR(X91/H91,"0")</f>
        <v>1.8518518518518516</v>
      </c>
      <c r="Y92" s="42">
        <f>IFERROR(Y89/H89,"0")+IFERROR(Y90/H90,"0")+IFERROR(Y91/H91,"0")</f>
        <v>2</v>
      </c>
      <c r="Z92" s="42">
        <f>IFERROR(IF(Z89="",0,Z89),"0")+IFERROR(IF(Z90="",0,Z90),"0")+IFERROR(IF(Z91="",0,Z91),"0")</f>
        <v>4.3499999999999997E-2</v>
      </c>
      <c r="AA92" s="65"/>
      <c r="AB92" s="65"/>
      <c r="AC92" s="65"/>
    </row>
    <row r="93" spans="1:68" x14ac:dyDescent="0.2">
      <c r="A93" s="393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90" t="s">
        <v>43</v>
      </c>
      <c r="Q93" s="391"/>
      <c r="R93" s="391"/>
      <c r="S93" s="391"/>
      <c r="T93" s="391"/>
      <c r="U93" s="391"/>
      <c r="V93" s="392"/>
      <c r="W93" s="41" t="s">
        <v>0</v>
      </c>
      <c r="X93" s="42">
        <f>IFERROR(SUM(X89:X91),"0")</f>
        <v>20</v>
      </c>
      <c r="Y93" s="42">
        <f>IFERROR(SUM(Y89:Y91),"0")</f>
        <v>21.6</v>
      </c>
      <c r="Z93" s="41"/>
      <c r="AA93" s="65"/>
      <c r="AB93" s="65"/>
      <c r="AC93" s="65"/>
    </row>
    <row r="94" spans="1:68" ht="14.25" hidden="1" customHeight="1" x14ac:dyDescent="0.25">
      <c r="A94" s="399" t="s">
        <v>79</v>
      </c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399"/>
      <c r="P94" s="399"/>
      <c r="Q94" s="399"/>
      <c r="R94" s="399"/>
      <c r="S94" s="399"/>
      <c r="T94" s="399"/>
      <c r="U94" s="399"/>
      <c r="V94" s="399"/>
      <c r="W94" s="399"/>
      <c r="X94" s="399"/>
      <c r="Y94" s="399"/>
      <c r="Z94" s="399"/>
      <c r="AA94" s="64"/>
      <c r="AB94" s="64"/>
      <c r="AC94" s="64"/>
    </row>
    <row r="95" spans="1:68" ht="27" hidden="1" customHeight="1" x14ac:dyDescent="0.25">
      <c r="A95" s="61" t="s">
        <v>186</v>
      </c>
      <c r="B95" s="61" t="s">
        <v>187</v>
      </c>
      <c r="C95" s="35">
        <v>4301031242</v>
      </c>
      <c r="D95" s="400">
        <v>4680115885066</v>
      </c>
      <c r="E95" s="400"/>
      <c r="F95" s="60">
        <v>0.8</v>
      </c>
      <c r="G95" s="36">
        <v>6</v>
      </c>
      <c r="H95" s="60">
        <v>4.8</v>
      </c>
      <c r="I95" s="60">
        <v>5.01</v>
      </c>
      <c r="J95" s="36">
        <v>120</v>
      </c>
      <c r="K95" s="36" t="s">
        <v>87</v>
      </c>
      <c r="L95" s="36"/>
      <c r="M95" s="37" t="s">
        <v>82</v>
      </c>
      <c r="N95" s="37"/>
      <c r="O95" s="36">
        <v>40</v>
      </c>
      <c r="P95" s="665" t="s">
        <v>188</v>
      </c>
      <c r="Q95" s="402"/>
      <c r="R95" s="402"/>
      <c r="S95" s="402"/>
      <c r="T95" s="403"/>
      <c r="U95" s="38" t="s">
        <v>48</v>
      </c>
      <c r="V95" s="38" t="s">
        <v>48</v>
      </c>
      <c r="W95" s="39" t="s">
        <v>0</v>
      </c>
      <c r="X95" s="57">
        <v>0</v>
      </c>
      <c r="Y95" s="54">
        <f t="shared" ref="Y95:Y107" si="13">IFERROR(IF(X95="",0,CEILING((X95/$H95),1)*$H95),"")</f>
        <v>0</v>
      </c>
      <c r="Z95" s="40" t="str">
        <f>IFERROR(IF(Y95=0,"",ROUNDUP(Y95/H95,0)*0.00937),"")</f>
        <v/>
      </c>
      <c r="AA95" s="66" t="s">
        <v>48</v>
      </c>
      <c r="AB95" s="67" t="s">
        <v>189</v>
      </c>
      <c r="AC95" s="77"/>
      <c r="AG95" s="76"/>
      <c r="AJ95" s="79"/>
      <c r="AK95" s="79"/>
      <c r="BB95" s="122" t="s">
        <v>69</v>
      </c>
      <c r="BM95" s="76">
        <f t="shared" ref="BM95:BM107" si="14">IFERROR(X95*I95/H95,"0")</f>
        <v>0</v>
      </c>
      <c r="BN95" s="76">
        <f t="shared" ref="BN95:BN107" si="15">IFERROR(Y95*I95/H95,"0")</f>
        <v>0</v>
      </c>
      <c r="BO95" s="76">
        <f t="shared" ref="BO95:BO107" si="16">IFERROR(1/J95*(X95/H95),"0")</f>
        <v>0</v>
      </c>
      <c r="BP95" s="76">
        <f t="shared" ref="BP95:BP107" si="17">IFERROR(1/J95*(Y95/H95),"0")</f>
        <v>0</v>
      </c>
    </row>
    <row r="96" spans="1:68" ht="27" hidden="1" customHeight="1" x14ac:dyDescent="0.25">
      <c r="A96" s="61" t="s">
        <v>190</v>
      </c>
      <c r="B96" s="61" t="s">
        <v>191</v>
      </c>
      <c r="C96" s="35">
        <v>4301031243</v>
      </c>
      <c r="D96" s="400">
        <v>4680115885073</v>
      </c>
      <c r="E96" s="400"/>
      <c r="F96" s="60">
        <v>0.3</v>
      </c>
      <c r="G96" s="36">
        <v>6</v>
      </c>
      <c r="H96" s="60">
        <v>1.8</v>
      </c>
      <c r="I96" s="60">
        <v>1.9</v>
      </c>
      <c r="J96" s="36">
        <v>234</v>
      </c>
      <c r="K96" s="36" t="s">
        <v>83</v>
      </c>
      <c r="L96" s="36"/>
      <c r="M96" s="37" t="s">
        <v>82</v>
      </c>
      <c r="N96" s="37"/>
      <c r="O96" s="36">
        <v>40</v>
      </c>
      <c r="P96" s="666" t="s">
        <v>192</v>
      </c>
      <c r="Q96" s="402"/>
      <c r="R96" s="402"/>
      <c r="S96" s="402"/>
      <c r="T96" s="403"/>
      <c r="U96" s="38" t="s">
        <v>48</v>
      </c>
      <c r="V96" s="38" t="s">
        <v>48</v>
      </c>
      <c r="W96" s="39" t="s">
        <v>0</v>
      </c>
      <c r="X96" s="57">
        <v>0</v>
      </c>
      <c r="Y96" s="54">
        <f t="shared" si="13"/>
        <v>0</v>
      </c>
      <c r="Z96" s="40" t="str">
        <f>IFERROR(IF(Y96=0,"",ROUNDUP(Y96/H96,0)*0.00502),"")</f>
        <v/>
      </c>
      <c r="AA96" s="66" t="s">
        <v>48</v>
      </c>
      <c r="AB96" s="67" t="s">
        <v>189</v>
      </c>
      <c r="AC96" s="77"/>
      <c r="AG96" s="76"/>
      <c r="AJ96" s="79"/>
      <c r="AK96" s="79"/>
      <c r="BB96" s="123" t="s">
        <v>69</v>
      </c>
      <c r="BM96" s="76">
        <f t="shared" si="14"/>
        <v>0</v>
      </c>
      <c r="BN96" s="76">
        <f t="shared" si="15"/>
        <v>0</v>
      </c>
      <c r="BO96" s="76">
        <f t="shared" si="16"/>
        <v>0</v>
      </c>
      <c r="BP96" s="76">
        <f t="shared" si="17"/>
        <v>0</v>
      </c>
    </row>
    <row r="97" spans="1:68" ht="27" hidden="1" customHeight="1" x14ac:dyDescent="0.25">
      <c r="A97" s="61" t="s">
        <v>193</v>
      </c>
      <c r="B97" s="61" t="s">
        <v>194</v>
      </c>
      <c r="C97" s="35">
        <v>4301031240</v>
      </c>
      <c r="D97" s="400">
        <v>4680115885042</v>
      </c>
      <c r="E97" s="400"/>
      <c r="F97" s="60">
        <v>0.8</v>
      </c>
      <c r="G97" s="36">
        <v>6</v>
      </c>
      <c r="H97" s="60">
        <v>4.8</v>
      </c>
      <c r="I97" s="60">
        <v>5.01</v>
      </c>
      <c r="J97" s="36">
        <v>120</v>
      </c>
      <c r="K97" s="36" t="s">
        <v>87</v>
      </c>
      <c r="L97" s="36"/>
      <c r="M97" s="37" t="s">
        <v>82</v>
      </c>
      <c r="N97" s="37"/>
      <c r="O97" s="36">
        <v>40</v>
      </c>
      <c r="P97" s="667" t="s">
        <v>195</v>
      </c>
      <c r="Q97" s="402"/>
      <c r="R97" s="402"/>
      <c r="S97" s="402"/>
      <c r="T97" s="403"/>
      <c r="U97" s="38" t="s">
        <v>48</v>
      </c>
      <c r="V97" s="38" t="s">
        <v>48</v>
      </c>
      <c r="W97" s="39" t="s">
        <v>0</v>
      </c>
      <c r="X97" s="57">
        <v>0</v>
      </c>
      <c r="Y97" s="54">
        <f t="shared" si="13"/>
        <v>0</v>
      </c>
      <c r="Z97" s="40" t="str">
        <f>IFERROR(IF(Y97=0,"",ROUNDUP(Y97/H97,0)*0.00937),"")</f>
        <v/>
      </c>
      <c r="AA97" s="66" t="s">
        <v>48</v>
      </c>
      <c r="AB97" s="67" t="s">
        <v>189</v>
      </c>
      <c r="AC97" s="77"/>
      <c r="AG97" s="76"/>
      <c r="AJ97" s="79"/>
      <c r="AK97" s="79"/>
      <c r="BB97" s="124" t="s">
        <v>69</v>
      </c>
      <c r="BM97" s="76">
        <f t="shared" si="14"/>
        <v>0</v>
      </c>
      <c r="BN97" s="76">
        <f t="shared" si="15"/>
        <v>0</v>
      </c>
      <c r="BO97" s="76">
        <f t="shared" si="16"/>
        <v>0</v>
      </c>
      <c r="BP97" s="76">
        <f t="shared" si="17"/>
        <v>0</v>
      </c>
    </row>
    <row r="98" spans="1:68" ht="27" hidden="1" customHeight="1" x14ac:dyDescent="0.25">
      <c r="A98" s="61" t="s">
        <v>196</v>
      </c>
      <c r="B98" s="61" t="s">
        <v>197</v>
      </c>
      <c r="C98" s="35">
        <v>4301031241</v>
      </c>
      <c r="D98" s="400">
        <v>4680115885059</v>
      </c>
      <c r="E98" s="400"/>
      <c r="F98" s="60">
        <v>0.3</v>
      </c>
      <c r="G98" s="36">
        <v>6</v>
      </c>
      <c r="H98" s="60">
        <v>1.8</v>
      </c>
      <c r="I98" s="60">
        <v>1.9</v>
      </c>
      <c r="J98" s="36">
        <v>234</v>
      </c>
      <c r="K98" s="36" t="s">
        <v>83</v>
      </c>
      <c r="L98" s="36"/>
      <c r="M98" s="37" t="s">
        <v>82</v>
      </c>
      <c r="N98" s="37"/>
      <c r="O98" s="36">
        <v>40</v>
      </c>
      <c r="P98" s="668" t="s">
        <v>198</v>
      </c>
      <c r="Q98" s="402"/>
      <c r="R98" s="402"/>
      <c r="S98" s="402"/>
      <c r="T98" s="403"/>
      <c r="U98" s="38" t="s">
        <v>48</v>
      </c>
      <c r="V98" s="38" t="s">
        <v>48</v>
      </c>
      <c r="W98" s="39" t="s">
        <v>0</v>
      </c>
      <c r="X98" s="57">
        <v>0</v>
      </c>
      <c r="Y98" s="54">
        <f t="shared" si="13"/>
        <v>0</v>
      </c>
      <c r="Z98" s="40" t="str">
        <f>IFERROR(IF(Y98=0,"",ROUNDUP(Y98/H98,0)*0.00502),"")</f>
        <v/>
      </c>
      <c r="AA98" s="66" t="s">
        <v>48</v>
      </c>
      <c r="AB98" s="67" t="s">
        <v>189</v>
      </c>
      <c r="AC98" s="77"/>
      <c r="AG98" s="76"/>
      <c r="AJ98" s="79"/>
      <c r="AK98" s="79"/>
      <c r="BB98" s="125" t="s">
        <v>69</v>
      </c>
      <c r="BM98" s="76">
        <f t="shared" si="14"/>
        <v>0</v>
      </c>
      <c r="BN98" s="76">
        <f t="shared" si="15"/>
        <v>0</v>
      </c>
      <c r="BO98" s="76">
        <f t="shared" si="16"/>
        <v>0</v>
      </c>
      <c r="BP98" s="76">
        <f t="shared" si="17"/>
        <v>0</v>
      </c>
    </row>
    <row r="99" spans="1:68" ht="27" hidden="1" customHeight="1" x14ac:dyDescent="0.25">
      <c r="A99" s="61" t="s">
        <v>199</v>
      </c>
      <c r="B99" s="61" t="s">
        <v>200</v>
      </c>
      <c r="C99" s="35">
        <v>4301031315</v>
      </c>
      <c r="D99" s="400">
        <v>4680115885080</v>
      </c>
      <c r="E99" s="400"/>
      <c r="F99" s="60">
        <v>0.8</v>
      </c>
      <c r="G99" s="36">
        <v>6</v>
      </c>
      <c r="H99" s="60">
        <v>4.8</v>
      </c>
      <c r="I99" s="60">
        <v>5.01</v>
      </c>
      <c r="J99" s="36">
        <v>120</v>
      </c>
      <c r="K99" s="36" t="s">
        <v>87</v>
      </c>
      <c r="L99" s="36"/>
      <c r="M99" s="37" t="s">
        <v>82</v>
      </c>
      <c r="N99" s="37"/>
      <c r="O99" s="36">
        <v>40</v>
      </c>
      <c r="P99" s="660" t="s">
        <v>201</v>
      </c>
      <c r="Q99" s="402"/>
      <c r="R99" s="402"/>
      <c r="S99" s="402"/>
      <c r="T99" s="403"/>
      <c r="U99" s="38" t="s">
        <v>48</v>
      </c>
      <c r="V99" s="38" t="s">
        <v>48</v>
      </c>
      <c r="W99" s="39" t="s">
        <v>0</v>
      </c>
      <c r="X99" s="57">
        <v>0</v>
      </c>
      <c r="Y99" s="54">
        <f t="shared" si="13"/>
        <v>0</v>
      </c>
      <c r="Z99" s="40" t="str">
        <f>IFERROR(IF(Y99=0,"",ROUNDUP(Y99/H99,0)*0.00937),"")</f>
        <v/>
      </c>
      <c r="AA99" s="66" t="s">
        <v>48</v>
      </c>
      <c r="AB99" s="67" t="s">
        <v>189</v>
      </c>
      <c r="AC99" s="77"/>
      <c r="AG99" s="76"/>
      <c r="AJ99" s="79"/>
      <c r="AK99" s="79"/>
      <c r="BB99" s="126" t="s">
        <v>69</v>
      </c>
      <c r="BM99" s="76">
        <f t="shared" si="14"/>
        <v>0</v>
      </c>
      <c r="BN99" s="76">
        <f t="shared" si="15"/>
        <v>0</v>
      </c>
      <c r="BO99" s="76">
        <f t="shared" si="16"/>
        <v>0</v>
      </c>
      <c r="BP99" s="76">
        <f t="shared" si="17"/>
        <v>0</v>
      </c>
    </row>
    <row r="100" spans="1:68" ht="27" hidden="1" customHeight="1" x14ac:dyDescent="0.25">
      <c r="A100" s="61" t="s">
        <v>202</v>
      </c>
      <c r="B100" s="61" t="s">
        <v>203</v>
      </c>
      <c r="C100" s="35">
        <v>4301031316</v>
      </c>
      <c r="D100" s="400">
        <v>4680115885097</v>
      </c>
      <c r="E100" s="400"/>
      <c r="F100" s="60">
        <v>0.3</v>
      </c>
      <c r="G100" s="36">
        <v>6</v>
      </c>
      <c r="H100" s="60">
        <v>1.8</v>
      </c>
      <c r="I100" s="60">
        <v>1.9</v>
      </c>
      <c r="J100" s="36">
        <v>234</v>
      </c>
      <c r="K100" s="36" t="s">
        <v>83</v>
      </c>
      <c r="L100" s="36"/>
      <c r="M100" s="37" t="s">
        <v>82</v>
      </c>
      <c r="N100" s="37"/>
      <c r="O100" s="36">
        <v>40</v>
      </c>
      <c r="P100" s="661" t="s">
        <v>204</v>
      </c>
      <c r="Q100" s="402"/>
      <c r="R100" s="402"/>
      <c r="S100" s="402"/>
      <c r="T100" s="403"/>
      <c r="U100" s="38" t="s">
        <v>48</v>
      </c>
      <c r="V100" s="38" t="s">
        <v>48</v>
      </c>
      <c r="W100" s="39" t="s">
        <v>0</v>
      </c>
      <c r="X100" s="57">
        <v>0</v>
      </c>
      <c r="Y100" s="54">
        <f t="shared" si="13"/>
        <v>0</v>
      </c>
      <c r="Z100" s="40" t="str">
        <f>IFERROR(IF(Y100=0,"",ROUNDUP(Y100/H100,0)*0.00502),"")</f>
        <v/>
      </c>
      <c r="AA100" s="66" t="s">
        <v>48</v>
      </c>
      <c r="AB100" s="67" t="s">
        <v>189</v>
      </c>
      <c r="AC100" s="77"/>
      <c r="AG100" s="76"/>
      <c r="AJ100" s="79"/>
      <c r="AK100" s="79"/>
      <c r="BB100" s="127" t="s">
        <v>69</v>
      </c>
      <c r="BM100" s="76">
        <f t="shared" si="14"/>
        <v>0</v>
      </c>
      <c r="BN100" s="76">
        <f t="shared" si="15"/>
        <v>0</v>
      </c>
      <c r="BO100" s="76">
        <f t="shared" si="16"/>
        <v>0</v>
      </c>
      <c r="BP100" s="76">
        <f t="shared" si="17"/>
        <v>0</v>
      </c>
    </row>
    <row r="101" spans="1:68" ht="16.5" hidden="1" customHeight="1" x14ac:dyDescent="0.25">
      <c r="A101" s="61" t="s">
        <v>205</v>
      </c>
      <c r="B101" s="61" t="s">
        <v>206</v>
      </c>
      <c r="C101" s="35">
        <v>4301030895</v>
      </c>
      <c r="D101" s="400">
        <v>4607091387667</v>
      </c>
      <c r="E101" s="400"/>
      <c r="F101" s="60">
        <v>0.9</v>
      </c>
      <c r="G101" s="36">
        <v>10</v>
      </c>
      <c r="H101" s="60">
        <v>9</v>
      </c>
      <c r="I101" s="60">
        <v>9.6300000000000008</v>
      </c>
      <c r="J101" s="36">
        <v>56</v>
      </c>
      <c r="K101" s="36" t="s">
        <v>121</v>
      </c>
      <c r="L101" s="36"/>
      <c r="M101" s="37" t="s">
        <v>120</v>
      </c>
      <c r="N101" s="37"/>
      <c r="O101" s="36">
        <v>40</v>
      </c>
      <c r="P101" s="6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402"/>
      <c r="R101" s="402"/>
      <c r="S101" s="402"/>
      <c r="T101" s="403"/>
      <c r="U101" s="38" t="s">
        <v>48</v>
      </c>
      <c r="V101" s="38" t="s">
        <v>48</v>
      </c>
      <c r="W101" s="39" t="s">
        <v>0</v>
      </c>
      <c r="X101" s="57">
        <v>0</v>
      </c>
      <c r="Y101" s="54">
        <f t="shared" si="13"/>
        <v>0</v>
      </c>
      <c r="Z101" s="40" t="str">
        <f>IFERROR(IF(Y101=0,"",ROUNDUP(Y101/H101,0)*0.02175),"")</f>
        <v/>
      </c>
      <c r="AA101" s="66" t="s">
        <v>48</v>
      </c>
      <c r="AB101" s="67" t="s">
        <v>48</v>
      </c>
      <c r="AC101" s="77"/>
      <c r="AG101" s="76"/>
      <c r="AJ101" s="79"/>
      <c r="AK101" s="79"/>
      <c r="BB101" s="128" t="s">
        <v>69</v>
      </c>
      <c r="BM101" s="76">
        <f t="shared" si="14"/>
        <v>0</v>
      </c>
      <c r="BN101" s="76">
        <f t="shared" si="15"/>
        <v>0</v>
      </c>
      <c r="BO101" s="76">
        <f t="shared" si="16"/>
        <v>0</v>
      </c>
      <c r="BP101" s="76">
        <f t="shared" si="17"/>
        <v>0</v>
      </c>
    </row>
    <row r="102" spans="1:68" ht="27" hidden="1" customHeight="1" x14ac:dyDescent="0.25">
      <c r="A102" s="61" t="s">
        <v>207</v>
      </c>
      <c r="B102" s="61" t="s">
        <v>208</v>
      </c>
      <c r="C102" s="35">
        <v>4301030961</v>
      </c>
      <c r="D102" s="400">
        <v>4607091387636</v>
      </c>
      <c r="E102" s="400"/>
      <c r="F102" s="60">
        <v>0.7</v>
      </c>
      <c r="G102" s="36">
        <v>6</v>
      </c>
      <c r="H102" s="60">
        <v>4.2</v>
      </c>
      <c r="I102" s="60">
        <v>4.5</v>
      </c>
      <c r="J102" s="36">
        <v>120</v>
      </c>
      <c r="K102" s="36" t="s">
        <v>87</v>
      </c>
      <c r="L102" s="36"/>
      <c r="M102" s="37" t="s">
        <v>82</v>
      </c>
      <c r="N102" s="37"/>
      <c r="O102" s="36">
        <v>40</v>
      </c>
      <c r="P102" s="6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402"/>
      <c r="R102" s="402"/>
      <c r="S102" s="402"/>
      <c r="T102" s="403"/>
      <c r="U102" s="38" t="s">
        <v>48</v>
      </c>
      <c r="V102" s="38" t="s">
        <v>48</v>
      </c>
      <c r="W102" s="39" t="s">
        <v>0</v>
      </c>
      <c r="X102" s="57">
        <v>0</v>
      </c>
      <c r="Y102" s="54">
        <f t="shared" si="13"/>
        <v>0</v>
      </c>
      <c r="Z102" s="40" t="str">
        <f>IFERROR(IF(Y102=0,"",ROUNDUP(Y102/H102,0)*0.00937),"")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9" t="s">
        <v>69</v>
      </c>
      <c r="BM102" s="76">
        <f t="shared" si="14"/>
        <v>0</v>
      </c>
      <c r="BN102" s="76">
        <f t="shared" si="15"/>
        <v>0</v>
      </c>
      <c r="BO102" s="76">
        <f t="shared" si="16"/>
        <v>0</v>
      </c>
      <c r="BP102" s="76">
        <f t="shared" si="17"/>
        <v>0</v>
      </c>
    </row>
    <row r="103" spans="1:68" ht="16.5" hidden="1" customHeight="1" x14ac:dyDescent="0.25">
      <c r="A103" s="61" t="s">
        <v>209</v>
      </c>
      <c r="B103" s="61" t="s">
        <v>210</v>
      </c>
      <c r="C103" s="35">
        <v>4301030963</v>
      </c>
      <c r="D103" s="400">
        <v>4607091382426</v>
      </c>
      <c r="E103" s="400"/>
      <c r="F103" s="60">
        <v>0.9</v>
      </c>
      <c r="G103" s="36">
        <v>10</v>
      </c>
      <c r="H103" s="60">
        <v>9</v>
      </c>
      <c r="I103" s="60">
        <v>9.6300000000000008</v>
      </c>
      <c r="J103" s="36">
        <v>56</v>
      </c>
      <c r="K103" s="36" t="s">
        <v>121</v>
      </c>
      <c r="L103" s="36"/>
      <c r="M103" s="37" t="s">
        <v>82</v>
      </c>
      <c r="N103" s="37"/>
      <c r="O103" s="36">
        <v>40</v>
      </c>
      <c r="P103" s="6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402"/>
      <c r="R103" s="402"/>
      <c r="S103" s="402"/>
      <c r="T103" s="403"/>
      <c r="U103" s="38" t="s">
        <v>48</v>
      </c>
      <c r="V103" s="38" t="s">
        <v>48</v>
      </c>
      <c r="W103" s="39" t="s">
        <v>0</v>
      </c>
      <c r="X103" s="57">
        <v>0</v>
      </c>
      <c r="Y103" s="54">
        <f t="shared" si="13"/>
        <v>0</v>
      </c>
      <c r="Z103" s="40" t="str">
        <f>IFERROR(IF(Y103=0,"",ROUNDUP(Y103/H103,0)*0.02175),"")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30" t="s">
        <v>69</v>
      </c>
      <c r="BM103" s="76">
        <f t="shared" si="14"/>
        <v>0</v>
      </c>
      <c r="BN103" s="76">
        <f t="shared" si="15"/>
        <v>0</v>
      </c>
      <c r="BO103" s="76">
        <f t="shared" si="16"/>
        <v>0</v>
      </c>
      <c r="BP103" s="76">
        <f t="shared" si="17"/>
        <v>0</v>
      </c>
    </row>
    <row r="104" spans="1:68" ht="27" hidden="1" customHeight="1" x14ac:dyDescent="0.25">
      <c r="A104" s="61" t="s">
        <v>211</v>
      </c>
      <c r="B104" s="61" t="s">
        <v>212</v>
      </c>
      <c r="C104" s="35">
        <v>4301030962</v>
      </c>
      <c r="D104" s="400">
        <v>4607091386547</v>
      </c>
      <c r="E104" s="400"/>
      <c r="F104" s="60">
        <v>0.35</v>
      </c>
      <c r="G104" s="36">
        <v>8</v>
      </c>
      <c r="H104" s="60">
        <v>2.8</v>
      </c>
      <c r="I104" s="60">
        <v>2.94</v>
      </c>
      <c r="J104" s="36">
        <v>234</v>
      </c>
      <c r="K104" s="36" t="s">
        <v>83</v>
      </c>
      <c r="L104" s="36"/>
      <c r="M104" s="37" t="s">
        <v>82</v>
      </c>
      <c r="N104" s="37"/>
      <c r="O104" s="36">
        <v>40</v>
      </c>
      <c r="P104" s="6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402"/>
      <c r="R104" s="402"/>
      <c r="S104" s="402"/>
      <c r="T104" s="403"/>
      <c r="U104" s="38" t="s">
        <v>48</v>
      </c>
      <c r="V104" s="38" t="s">
        <v>48</v>
      </c>
      <c r="W104" s="39" t="s">
        <v>0</v>
      </c>
      <c r="X104" s="57">
        <v>0</v>
      </c>
      <c r="Y104" s="54">
        <f t="shared" si="13"/>
        <v>0</v>
      </c>
      <c r="Z104" s="40" t="str">
        <f>IFERROR(IF(Y104=0,"",ROUNDUP(Y104/H104,0)*0.00502),"")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31" t="s">
        <v>69</v>
      </c>
      <c r="BM104" s="76">
        <f t="shared" si="14"/>
        <v>0</v>
      </c>
      <c r="BN104" s="76">
        <f t="shared" si="15"/>
        <v>0</v>
      </c>
      <c r="BO104" s="76">
        <f t="shared" si="16"/>
        <v>0</v>
      </c>
      <c r="BP104" s="76">
        <f t="shared" si="17"/>
        <v>0</v>
      </c>
    </row>
    <row r="105" spans="1:68" ht="27" hidden="1" customHeight="1" x14ac:dyDescent="0.25">
      <c r="A105" s="61" t="s">
        <v>213</v>
      </c>
      <c r="B105" s="61" t="s">
        <v>214</v>
      </c>
      <c r="C105" s="35">
        <v>4301030964</v>
      </c>
      <c r="D105" s="400">
        <v>4607091382464</v>
      </c>
      <c r="E105" s="400"/>
      <c r="F105" s="60">
        <v>0.35</v>
      </c>
      <c r="G105" s="36">
        <v>8</v>
      </c>
      <c r="H105" s="60">
        <v>2.8</v>
      </c>
      <c r="I105" s="60">
        <v>2.964</v>
      </c>
      <c r="J105" s="36">
        <v>234</v>
      </c>
      <c r="K105" s="36" t="s">
        <v>83</v>
      </c>
      <c r="L105" s="36"/>
      <c r="M105" s="37" t="s">
        <v>82</v>
      </c>
      <c r="N105" s="37"/>
      <c r="O105" s="36">
        <v>40</v>
      </c>
      <c r="P105" s="6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402"/>
      <c r="R105" s="402"/>
      <c r="S105" s="402"/>
      <c r="T105" s="403"/>
      <c r="U105" s="38" t="s">
        <v>48</v>
      </c>
      <c r="V105" s="38" t="s">
        <v>48</v>
      </c>
      <c r="W105" s="39" t="s">
        <v>0</v>
      </c>
      <c r="X105" s="57">
        <v>0</v>
      </c>
      <c r="Y105" s="54">
        <f t="shared" si="13"/>
        <v>0</v>
      </c>
      <c r="Z105" s="40" t="str">
        <f>IFERROR(IF(Y105=0,"",ROUNDUP(Y105/H105,0)*0.00502),"")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32" t="s">
        <v>69</v>
      </c>
      <c r="BM105" s="76">
        <f t="shared" si="14"/>
        <v>0</v>
      </c>
      <c r="BN105" s="76">
        <f t="shared" si="15"/>
        <v>0</v>
      </c>
      <c r="BO105" s="76">
        <f t="shared" si="16"/>
        <v>0</v>
      </c>
      <c r="BP105" s="76">
        <f t="shared" si="17"/>
        <v>0</v>
      </c>
    </row>
    <row r="106" spans="1:68" ht="27" hidden="1" customHeight="1" x14ac:dyDescent="0.25">
      <c r="A106" s="61" t="s">
        <v>215</v>
      </c>
      <c r="B106" s="61" t="s">
        <v>216</v>
      </c>
      <c r="C106" s="35">
        <v>4301031235</v>
      </c>
      <c r="D106" s="400">
        <v>4680115883444</v>
      </c>
      <c r="E106" s="400"/>
      <c r="F106" s="60">
        <v>0.35</v>
      </c>
      <c r="G106" s="36">
        <v>8</v>
      </c>
      <c r="H106" s="60">
        <v>2.8</v>
      </c>
      <c r="I106" s="60">
        <v>3.0880000000000001</v>
      </c>
      <c r="J106" s="36">
        <v>156</v>
      </c>
      <c r="K106" s="36" t="s">
        <v>87</v>
      </c>
      <c r="L106" s="36"/>
      <c r="M106" s="37" t="s">
        <v>107</v>
      </c>
      <c r="N106" s="37"/>
      <c r="O106" s="36">
        <v>90</v>
      </c>
      <c r="P106" s="6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402"/>
      <c r="R106" s="402"/>
      <c r="S106" s="402"/>
      <c r="T106" s="403"/>
      <c r="U106" s="38" t="s">
        <v>48</v>
      </c>
      <c r="V106" s="38" t="s">
        <v>48</v>
      </c>
      <c r="W106" s="39" t="s">
        <v>0</v>
      </c>
      <c r="X106" s="57">
        <v>0</v>
      </c>
      <c r="Y106" s="54">
        <f t="shared" si="13"/>
        <v>0</v>
      </c>
      <c r="Z106" s="40" t="str">
        <f>IFERROR(IF(Y106=0,"",ROUNDUP(Y106/H106,0)*0.00753),"")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33" t="s">
        <v>69</v>
      </c>
      <c r="BM106" s="76">
        <f t="shared" si="14"/>
        <v>0</v>
      </c>
      <c r="BN106" s="76">
        <f t="shared" si="15"/>
        <v>0</v>
      </c>
      <c r="BO106" s="76">
        <f t="shared" si="16"/>
        <v>0</v>
      </c>
      <c r="BP106" s="76">
        <f t="shared" si="17"/>
        <v>0</v>
      </c>
    </row>
    <row r="107" spans="1:68" ht="27" hidden="1" customHeight="1" x14ac:dyDescent="0.25">
      <c r="A107" s="61" t="s">
        <v>215</v>
      </c>
      <c r="B107" s="61" t="s">
        <v>217</v>
      </c>
      <c r="C107" s="35">
        <v>4301031234</v>
      </c>
      <c r="D107" s="400">
        <v>4680115883444</v>
      </c>
      <c r="E107" s="400"/>
      <c r="F107" s="60">
        <v>0.35</v>
      </c>
      <c r="G107" s="36">
        <v>8</v>
      </c>
      <c r="H107" s="60">
        <v>2.8</v>
      </c>
      <c r="I107" s="60">
        <v>3.0880000000000001</v>
      </c>
      <c r="J107" s="36">
        <v>156</v>
      </c>
      <c r="K107" s="36" t="s">
        <v>87</v>
      </c>
      <c r="L107" s="36"/>
      <c r="M107" s="37" t="s">
        <v>107</v>
      </c>
      <c r="N107" s="37"/>
      <c r="O107" s="36">
        <v>90</v>
      </c>
      <c r="P107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402"/>
      <c r="R107" s="402"/>
      <c r="S107" s="402"/>
      <c r="T107" s="403"/>
      <c r="U107" s="38" t="s">
        <v>48</v>
      </c>
      <c r="V107" s="38" t="s">
        <v>48</v>
      </c>
      <c r="W107" s="39" t="s">
        <v>0</v>
      </c>
      <c r="X107" s="57">
        <v>0</v>
      </c>
      <c r="Y107" s="54">
        <f t="shared" si="13"/>
        <v>0</v>
      </c>
      <c r="Z107" s="40" t="str">
        <f>IFERROR(IF(Y107=0,"",ROUNDUP(Y107/H107,0)*0.00753),"")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34" t="s">
        <v>69</v>
      </c>
      <c r="BM107" s="76">
        <f t="shared" si="14"/>
        <v>0</v>
      </c>
      <c r="BN107" s="76">
        <f t="shared" si="15"/>
        <v>0</v>
      </c>
      <c r="BO107" s="76">
        <f t="shared" si="16"/>
        <v>0</v>
      </c>
      <c r="BP107" s="76">
        <f t="shared" si="17"/>
        <v>0</v>
      </c>
    </row>
    <row r="108" spans="1:68" hidden="1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4"/>
      <c r="P108" s="390" t="s">
        <v>43</v>
      </c>
      <c r="Q108" s="391"/>
      <c r="R108" s="391"/>
      <c r="S108" s="391"/>
      <c r="T108" s="391"/>
      <c r="U108" s="391"/>
      <c r="V108" s="392"/>
      <c r="W108" s="41" t="s">
        <v>42</v>
      </c>
      <c r="X108" s="42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42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42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65"/>
      <c r="AB108" s="65"/>
      <c r="AC108" s="65"/>
    </row>
    <row r="109" spans="1:68" hidden="1" x14ac:dyDescent="0.2">
      <c r="A109" s="393"/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4"/>
      <c r="P109" s="390" t="s">
        <v>43</v>
      </c>
      <c r="Q109" s="391"/>
      <c r="R109" s="391"/>
      <c r="S109" s="391"/>
      <c r="T109" s="391"/>
      <c r="U109" s="391"/>
      <c r="V109" s="392"/>
      <c r="W109" s="41" t="s">
        <v>0</v>
      </c>
      <c r="X109" s="42">
        <f>IFERROR(SUM(X95:X107),"0")</f>
        <v>0</v>
      </c>
      <c r="Y109" s="42">
        <f>IFERROR(SUM(Y95:Y107),"0")</f>
        <v>0</v>
      </c>
      <c r="Z109" s="41"/>
      <c r="AA109" s="65"/>
      <c r="AB109" s="65"/>
      <c r="AC109" s="65"/>
    </row>
    <row r="110" spans="1:68" ht="14.25" hidden="1" customHeight="1" x14ac:dyDescent="0.25">
      <c r="A110" s="399" t="s">
        <v>84</v>
      </c>
      <c r="B110" s="399"/>
      <c r="C110" s="399"/>
      <c r="D110" s="399"/>
      <c r="E110" s="399"/>
      <c r="F110" s="399"/>
      <c r="G110" s="399"/>
      <c r="H110" s="399"/>
      <c r="I110" s="399"/>
      <c r="J110" s="399"/>
      <c r="K110" s="399"/>
      <c r="L110" s="399"/>
      <c r="M110" s="399"/>
      <c r="N110" s="399"/>
      <c r="O110" s="399"/>
      <c r="P110" s="399"/>
      <c r="Q110" s="399"/>
      <c r="R110" s="399"/>
      <c r="S110" s="399"/>
      <c r="T110" s="399"/>
      <c r="U110" s="399"/>
      <c r="V110" s="399"/>
      <c r="W110" s="399"/>
      <c r="X110" s="399"/>
      <c r="Y110" s="399"/>
      <c r="Z110" s="399"/>
      <c r="AA110" s="64"/>
      <c r="AB110" s="64"/>
      <c r="AC110" s="64"/>
    </row>
    <row r="111" spans="1:68" ht="27" customHeight="1" x14ac:dyDescent="0.25">
      <c r="A111" s="61" t="s">
        <v>218</v>
      </c>
      <c r="B111" s="61" t="s">
        <v>219</v>
      </c>
      <c r="C111" s="35">
        <v>4301051437</v>
      </c>
      <c r="D111" s="400">
        <v>4607091386967</v>
      </c>
      <c r="E111" s="400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121</v>
      </c>
      <c r="L111" s="36"/>
      <c r="M111" s="37" t="s">
        <v>141</v>
      </c>
      <c r="N111" s="37"/>
      <c r="O111" s="36">
        <v>45</v>
      </c>
      <c r="P111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02"/>
      <c r="R111" s="402"/>
      <c r="S111" s="402"/>
      <c r="T111" s="403"/>
      <c r="U111" s="38" t="s">
        <v>48</v>
      </c>
      <c r="V111" s="38" t="s">
        <v>48</v>
      </c>
      <c r="W111" s="39" t="s">
        <v>0</v>
      </c>
      <c r="X111" s="57">
        <v>50</v>
      </c>
      <c r="Y111" s="54">
        <f t="shared" ref="Y111:Y125" si="18">IFERROR(IF(X111="",0,CEILING((X111/$H111),1)*$H111),"")</f>
        <v>56.699999999999996</v>
      </c>
      <c r="Z111" s="40">
        <f>IFERROR(IF(Y111=0,"",ROUNDUP(Y111/H111,0)*0.02175),"")</f>
        <v>0.15225</v>
      </c>
      <c r="AA111" s="66" t="s">
        <v>48</v>
      </c>
      <c r="AB111" s="67" t="s">
        <v>48</v>
      </c>
      <c r="AC111" s="77"/>
      <c r="AG111" s="76"/>
      <c r="AJ111" s="79"/>
      <c r="AK111" s="79"/>
      <c r="BB111" s="135" t="s">
        <v>69</v>
      </c>
      <c r="BM111" s="76">
        <f t="shared" ref="BM111:BM125" si="19">IFERROR(X111*I111/H111,"0")</f>
        <v>53.481481481481481</v>
      </c>
      <c r="BN111" s="76">
        <f t="shared" ref="BN111:BN125" si="20">IFERROR(Y111*I111/H111,"0")</f>
        <v>60.647999999999996</v>
      </c>
      <c r="BO111" s="76">
        <f t="shared" ref="BO111:BO125" si="21">IFERROR(1/J111*(X111/H111),"0")</f>
        <v>0.11022927689594356</v>
      </c>
      <c r="BP111" s="76">
        <f t="shared" ref="BP111:BP125" si="22">IFERROR(1/J111*(Y111/H111),"0")</f>
        <v>0.125</v>
      </c>
    </row>
    <row r="112" spans="1:68" ht="27" hidden="1" customHeight="1" x14ac:dyDescent="0.25">
      <c r="A112" s="61" t="s">
        <v>218</v>
      </c>
      <c r="B112" s="61" t="s">
        <v>220</v>
      </c>
      <c r="C112" s="35">
        <v>4301051543</v>
      </c>
      <c r="D112" s="400">
        <v>4607091386967</v>
      </c>
      <c r="E112" s="400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121</v>
      </c>
      <c r="L112" s="36"/>
      <c r="M112" s="37" t="s">
        <v>82</v>
      </c>
      <c r="N112" s="37"/>
      <c r="O112" s="36">
        <v>45</v>
      </c>
      <c r="P112" s="6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402"/>
      <c r="R112" s="402"/>
      <c r="S112" s="402"/>
      <c r="T112" s="403"/>
      <c r="U112" s="38" t="s">
        <v>48</v>
      </c>
      <c r="V112" s="38" t="s">
        <v>48</v>
      </c>
      <c r="W112" s="39" t="s">
        <v>0</v>
      </c>
      <c r="X112" s="57">
        <v>0</v>
      </c>
      <c r="Y112" s="54">
        <f t="shared" si="18"/>
        <v>0</v>
      </c>
      <c r="Z112" s="40" t="str">
        <f>IFERROR(IF(Y112=0,"",ROUNDUP(Y112/H112,0)*0.02175),"")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36" t="s">
        <v>69</v>
      </c>
      <c r="BM112" s="76">
        <f t="shared" si="19"/>
        <v>0</v>
      </c>
      <c r="BN112" s="76">
        <f t="shared" si="20"/>
        <v>0</v>
      </c>
      <c r="BO112" s="76">
        <f t="shared" si="21"/>
        <v>0</v>
      </c>
      <c r="BP112" s="76">
        <f t="shared" si="22"/>
        <v>0</v>
      </c>
    </row>
    <row r="113" spans="1:68" ht="16.5" hidden="1" customHeight="1" x14ac:dyDescent="0.25">
      <c r="A113" s="61" t="s">
        <v>221</v>
      </c>
      <c r="B113" s="61" t="s">
        <v>222</v>
      </c>
      <c r="C113" s="35">
        <v>4301051611</v>
      </c>
      <c r="D113" s="400">
        <v>4607091385304</v>
      </c>
      <c r="E113" s="400"/>
      <c r="F113" s="60">
        <v>1.4</v>
      </c>
      <c r="G113" s="36">
        <v>6</v>
      </c>
      <c r="H113" s="60">
        <v>8.4</v>
      </c>
      <c r="I113" s="60">
        <v>8.9640000000000004</v>
      </c>
      <c r="J113" s="36">
        <v>56</v>
      </c>
      <c r="K113" s="36" t="s">
        <v>121</v>
      </c>
      <c r="L113" s="36"/>
      <c r="M113" s="37" t="s">
        <v>82</v>
      </c>
      <c r="N113" s="37"/>
      <c r="O113" s="36">
        <v>40</v>
      </c>
      <c r="P113" s="6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402"/>
      <c r="R113" s="402"/>
      <c r="S113" s="402"/>
      <c r="T113" s="403"/>
      <c r="U113" s="38" t="s">
        <v>48</v>
      </c>
      <c r="V113" s="38" t="s">
        <v>48</v>
      </c>
      <c r="W113" s="39" t="s">
        <v>0</v>
      </c>
      <c r="X113" s="57">
        <v>0</v>
      </c>
      <c r="Y113" s="54">
        <f t="shared" si="18"/>
        <v>0</v>
      </c>
      <c r="Z113" s="40" t="str">
        <f>IFERROR(IF(Y113=0,"",ROUNDUP(Y113/H113,0)*0.02175),"")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37" t="s">
        <v>69</v>
      </c>
      <c r="BM113" s="76">
        <f t="shared" si="19"/>
        <v>0</v>
      </c>
      <c r="BN113" s="76">
        <f t="shared" si="20"/>
        <v>0</v>
      </c>
      <c r="BO113" s="76">
        <f t="shared" si="21"/>
        <v>0</v>
      </c>
      <c r="BP113" s="76">
        <f t="shared" si="22"/>
        <v>0</v>
      </c>
    </row>
    <row r="114" spans="1:68" ht="16.5" customHeight="1" x14ac:dyDescent="0.25">
      <c r="A114" s="61" t="s">
        <v>223</v>
      </c>
      <c r="B114" s="61" t="s">
        <v>224</v>
      </c>
      <c r="C114" s="35">
        <v>4301051648</v>
      </c>
      <c r="D114" s="400">
        <v>4607091386264</v>
      </c>
      <c r="E114" s="400"/>
      <c r="F114" s="60">
        <v>0.5</v>
      </c>
      <c r="G114" s="36">
        <v>6</v>
      </c>
      <c r="H114" s="60">
        <v>3</v>
      </c>
      <c r="I114" s="60">
        <v>3.278</v>
      </c>
      <c r="J114" s="36">
        <v>156</v>
      </c>
      <c r="K114" s="36" t="s">
        <v>87</v>
      </c>
      <c r="L114" s="36"/>
      <c r="M114" s="37" t="s">
        <v>82</v>
      </c>
      <c r="N114" s="37"/>
      <c r="O114" s="36">
        <v>31</v>
      </c>
      <c r="P114" s="6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402"/>
      <c r="R114" s="402"/>
      <c r="S114" s="402"/>
      <c r="T114" s="403"/>
      <c r="U114" s="38" t="s">
        <v>48</v>
      </c>
      <c r="V114" s="38" t="s">
        <v>48</v>
      </c>
      <c r="W114" s="39" t="s">
        <v>0</v>
      </c>
      <c r="X114" s="57">
        <v>15</v>
      </c>
      <c r="Y114" s="54">
        <f t="shared" si="18"/>
        <v>15</v>
      </c>
      <c r="Z114" s="40">
        <f>IFERROR(IF(Y114=0,"",ROUNDUP(Y114/H114,0)*0.00753),"")</f>
        <v>3.7650000000000003E-2</v>
      </c>
      <c r="AA114" s="66" t="s">
        <v>48</v>
      </c>
      <c r="AB114" s="67" t="s">
        <v>48</v>
      </c>
      <c r="AC114" s="77"/>
      <c r="AG114" s="76"/>
      <c r="AJ114" s="79"/>
      <c r="AK114" s="79"/>
      <c r="BB114" s="138" t="s">
        <v>69</v>
      </c>
      <c r="BM114" s="76">
        <f t="shared" si="19"/>
        <v>16.39</v>
      </c>
      <c r="BN114" s="76">
        <f t="shared" si="20"/>
        <v>16.39</v>
      </c>
      <c r="BO114" s="76">
        <f t="shared" si="21"/>
        <v>3.2051282051282048E-2</v>
      </c>
      <c r="BP114" s="76">
        <f t="shared" si="22"/>
        <v>3.2051282051282048E-2</v>
      </c>
    </row>
    <row r="115" spans="1:68" ht="16.5" hidden="1" customHeight="1" x14ac:dyDescent="0.25">
      <c r="A115" s="61" t="s">
        <v>225</v>
      </c>
      <c r="B115" s="61" t="s">
        <v>226</v>
      </c>
      <c r="C115" s="35">
        <v>4301051477</v>
      </c>
      <c r="D115" s="400">
        <v>4680115882584</v>
      </c>
      <c r="E115" s="400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87</v>
      </c>
      <c r="L115" s="36"/>
      <c r="M115" s="37" t="s">
        <v>107</v>
      </c>
      <c r="N115" s="37"/>
      <c r="O115" s="36">
        <v>60</v>
      </c>
      <c r="P115" s="6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402"/>
      <c r="R115" s="402"/>
      <c r="S115" s="402"/>
      <c r="T115" s="403"/>
      <c r="U115" s="38" t="s">
        <v>48</v>
      </c>
      <c r="V115" s="38" t="s">
        <v>48</v>
      </c>
      <c r="W115" s="39" t="s">
        <v>0</v>
      </c>
      <c r="X115" s="57">
        <v>0</v>
      </c>
      <c r="Y115" s="54">
        <f t="shared" si="18"/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9" t="s">
        <v>69</v>
      </c>
      <c r="BM115" s="76">
        <f t="shared" si="19"/>
        <v>0</v>
      </c>
      <c r="BN115" s="76">
        <f t="shared" si="20"/>
        <v>0</v>
      </c>
      <c r="BO115" s="76">
        <f t="shared" si="21"/>
        <v>0</v>
      </c>
      <c r="BP115" s="76">
        <f t="shared" si="22"/>
        <v>0</v>
      </c>
    </row>
    <row r="116" spans="1:68" ht="16.5" hidden="1" customHeight="1" x14ac:dyDescent="0.25">
      <c r="A116" s="61" t="s">
        <v>225</v>
      </c>
      <c r="B116" s="61" t="s">
        <v>227</v>
      </c>
      <c r="C116" s="35">
        <v>4301051476</v>
      </c>
      <c r="D116" s="400">
        <v>4680115882584</v>
      </c>
      <c r="E116" s="400"/>
      <c r="F116" s="60">
        <v>0.33</v>
      </c>
      <c r="G116" s="36">
        <v>8</v>
      </c>
      <c r="H116" s="60">
        <v>2.64</v>
      </c>
      <c r="I116" s="60">
        <v>2.9279999999999999</v>
      </c>
      <c r="J116" s="36">
        <v>156</v>
      </c>
      <c r="K116" s="36" t="s">
        <v>87</v>
      </c>
      <c r="L116" s="36"/>
      <c r="M116" s="37" t="s">
        <v>107</v>
      </c>
      <c r="N116" s="37"/>
      <c r="O116" s="36">
        <v>60</v>
      </c>
      <c r="P116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402"/>
      <c r="R116" s="402"/>
      <c r="S116" s="402"/>
      <c r="T116" s="403"/>
      <c r="U116" s="38" t="s">
        <v>48</v>
      </c>
      <c r="V116" s="38" t="s">
        <v>48</v>
      </c>
      <c r="W116" s="39" t="s">
        <v>0</v>
      </c>
      <c r="X116" s="57">
        <v>0</v>
      </c>
      <c r="Y116" s="54">
        <f t="shared" si="18"/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40" t="s">
        <v>69</v>
      </c>
      <c r="BM116" s="76">
        <f t="shared" si="19"/>
        <v>0</v>
      </c>
      <c r="BN116" s="76">
        <f t="shared" si="20"/>
        <v>0</v>
      </c>
      <c r="BO116" s="76">
        <f t="shared" si="21"/>
        <v>0</v>
      </c>
      <c r="BP116" s="76">
        <f t="shared" si="22"/>
        <v>0</v>
      </c>
    </row>
    <row r="117" spans="1:68" ht="27" hidden="1" customHeight="1" x14ac:dyDescent="0.25">
      <c r="A117" s="61" t="s">
        <v>228</v>
      </c>
      <c r="B117" s="61" t="s">
        <v>229</v>
      </c>
      <c r="C117" s="35">
        <v>4301051436</v>
      </c>
      <c r="D117" s="400">
        <v>4607091385731</v>
      </c>
      <c r="E117" s="400"/>
      <c r="F117" s="60">
        <v>0.45</v>
      </c>
      <c r="G117" s="36">
        <v>6</v>
      </c>
      <c r="H117" s="60">
        <v>2.7</v>
      </c>
      <c r="I117" s="60">
        <v>2.972</v>
      </c>
      <c r="J117" s="36">
        <v>156</v>
      </c>
      <c r="K117" s="36" t="s">
        <v>87</v>
      </c>
      <c r="L117" s="36"/>
      <c r="M117" s="37" t="s">
        <v>141</v>
      </c>
      <c r="N117" s="37"/>
      <c r="O117" s="36">
        <v>45</v>
      </c>
      <c r="P117" s="64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402"/>
      <c r="R117" s="402"/>
      <c r="S117" s="402"/>
      <c r="T117" s="403"/>
      <c r="U117" s="38" t="s">
        <v>48</v>
      </c>
      <c r="V117" s="38" t="s">
        <v>48</v>
      </c>
      <c r="W117" s="39" t="s">
        <v>0</v>
      </c>
      <c r="X117" s="57">
        <v>0</v>
      </c>
      <c r="Y117" s="54">
        <f t="shared" si="18"/>
        <v>0</v>
      </c>
      <c r="Z117" s="40" t="str">
        <f>IFERROR(IF(Y117=0,"",ROUNDUP(Y117/H117,0)*0.00753),"")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41" t="s">
        <v>69</v>
      </c>
      <c r="BM117" s="76">
        <f t="shared" si="19"/>
        <v>0</v>
      </c>
      <c r="BN117" s="76">
        <f t="shared" si="20"/>
        <v>0</v>
      </c>
      <c r="BO117" s="76">
        <f t="shared" si="21"/>
        <v>0</v>
      </c>
      <c r="BP117" s="76">
        <f t="shared" si="22"/>
        <v>0</v>
      </c>
    </row>
    <row r="118" spans="1:68" ht="27" hidden="1" customHeight="1" x14ac:dyDescent="0.25">
      <c r="A118" s="61" t="s">
        <v>230</v>
      </c>
      <c r="B118" s="61" t="s">
        <v>231</v>
      </c>
      <c r="C118" s="35">
        <v>4301051438</v>
      </c>
      <c r="D118" s="400">
        <v>4680115880894</v>
      </c>
      <c r="E118" s="400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87</v>
      </c>
      <c r="L118" s="36"/>
      <c r="M118" s="37" t="s">
        <v>141</v>
      </c>
      <c r="N118" s="37"/>
      <c r="O118" s="36">
        <v>45</v>
      </c>
      <c r="P118" s="6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402"/>
      <c r="R118" s="402"/>
      <c r="S118" s="402"/>
      <c r="T118" s="403"/>
      <c r="U118" s="38" t="s">
        <v>48</v>
      </c>
      <c r="V118" s="38" t="s">
        <v>48</v>
      </c>
      <c r="W118" s="39" t="s">
        <v>0</v>
      </c>
      <c r="X118" s="57">
        <v>0</v>
      </c>
      <c r="Y118" s="54">
        <f t="shared" si="18"/>
        <v>0</v>
      </c>
      <c r="Z118" s="40" t="str">
        <f>IFERROR(IF(Y118=0,"",ROUNDUP(Y118/H118,0)*0.00753),"")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42" t="s">
        <v>69</v>
      </c>
      <c r="BM118" s="76">
        <f t="shared" si="19"/>
        <v>0</v>
      </c>
      <c r="BN118" s="76">
        <f t="shared" si="20"/>
        <v>0</v>
      </c>
      <c r="BO118" s="76">
        <f t="shared" si="21"/>
        <v>0</v>
      </c>
      <c r="BP118" s="76">
        <f t="shared" si="22"/>
        <v>0</v>
      </c>
    </row>
    <row r="119" spans="1:68" ht="27" hidden="1" customHeight="1" x14ac:dyDescent="0.25">
      <c r="A119" s="61" t="s">
        <v>232</v>
      </c>
      <c r="B119" s="61" t="s">
        <v>233</v>
      </c>
      <c r="C119" s="35">
        <v>4301051439</v>
      </c>
      <c r="D119" s="400">
        <v>4680115880214</v>
      </c>
      <c r="E119" s="400"/>
      <c r="F119" s="60">
        <v>0.45</v>
      </c>
      <c r="G119" s="36">
        <v>6</v>
      </c>
      <c r="H119" s="60">
        <v>2.7</v>
      </c>
      <c r="I119" s="60">
        <v>2.988</v>
      </c>
      <c r="J119" s="36">
        <v>120</v>
      </c>
      <c r="K119" s="36" t="s">
        <v>87</v>
      </c>
      <c r="L119" s="36"/>
      <c r="M119" s="37" t="s">
        <v>141</v>
      </c>
      <c r="N119" s="37"/>
      <c r="O119" s="36">
        <v>45</v>
      </c>
      <c r="P119" s="65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402"/>
      <c r="R119" s="402"/>
      <c r="S119" s="402"/>
      <c r="T119" s="403"/>
      <c r="U119" s="38" t="s">
        <v>48</v>
      </c>
      <c r="V119" s="38" t="s">
        <v>48</v>
      </c>
      <c r="W119" s="39" t="s">
        <v>0</v>
      </c>
      <c r="X119" s="57">
        <v>0</v>
      </c>
      <c r="Y119" s="54">
        <f t="shared" si="18"/>
        <v>0</v>
      </c>
      <c r="Z119" s="40" t="str">
        <f>IFERROR(IF(Y119=0,"",ROUNDUP(Y119/H119,0)*0.00937),"")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43" t="s">
        <v>69</v>
      </c>
      <c r="BM119" s="76">
        <f t="shared" si="19"/>
        <v>0</v>
      </c>
      <c r="BN119" s="76">
        <f t="shared" si="20"/>
        <v>0</v>
      </c>
      <c r="BO119" s="76">
        <f t="shared" si="21"/>
        <v>0</v>
      </c>
      <c r="BP119" s="76">
        <f t="shared" si="22"/>
        <v>0</v>
      </c>
    </row>
    <row r="120" spans="1:68" ht="16.5" hidden="1" customHeight="1" x14ac:dyDescent="0.25">
      <c r="A120" s="61" t="s">
        <v>234</v>
      </c>
      <c r="B120" s="61" t="s">
        <v>235</v>
      </c>
      <c r="C120" s="35">
        <v>4301051842</v>
      </c>
      <c r="D120" s="400">
        <v>4680115885233</v>
      </c>
      <c r="E120" s="400"/>
      <c r="F120" s="60">
        <v>0.2</v>
      </c>
      <c r="G120" s="36">
        <v>6</v>
      </c>
      <c r="H120" s="60">
        <v>1.2</v>
      </c>
      <c r="I120" s="60">
        <v>1.3</v>
      </c>
      <c r="J120" s="36">
        <v>234</v>
      </c>
      <c r="K120" s="36" t="s">
        <v>83</v>
      </c>
      <c r="L120" s="36"/>
      <c r="M120" s="37" t="s">
        <v>141</v>
      </c>
      <c r="N120" s="37"/>
      <c r="O120" s="36">
        <v>40</v>
      </c>
      <c r="P120" s="642" t="s">
        <v>236</v>
      </c>
      <c r="Q120" s="402"/>
      <c r="R120" s="402"/>
      <c r="S120" s="402"/>
      <c r="T120" s="403"/>
      <c r="U120" s="38" t="s">
        <v>48</v>
      </c>
      <c r="V120" s="38" t="s">
        <v>48</v>
      </c>
      <c r="W120" s="39" t="s">
        <v>0</v>
      </c>
      <c r="X120" s="57">
        <v>0</v>
      </c>
      <c r="Y120" s="54">
        <f t="shared" si="18"/>
        <v>0</v>
      </c>
      <c r="Z120" s="40" t="str">
        <f>IFERROR(IF(Y120=0,"",ROUNDUP(Y120/H120,0)*0.00502),"")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44" t="s">
        <v>69</v>
      </c>
      <c r="BM120" s="76">
        <f t="shared" si="19"/>
        <v>0</v>
      </c>
      <c r="BN120" s="76">
        <f t="shared" si="20"/>
        <v>0</v>
      </c>
      <c r="BO120" s="76">
        <f t="shared" si="21"/>
        <v>0</v>
      </c>
      <c r="BP120" s="76">
        <f t="shared" si="22"/>
        <v>0</v>
      </c>
    </row>
    <row r="121" spans="1:68" ht="16.5" hidden="1" customHeight="1" x14ac:dyDescent="0.25">
      <c r="A121" s="61" t="s">
        <v>237</v>
      </c>
      <c r="B121" s="61" t="s">
        <v>238</v>
      </c>
      <c r="C121" s="35">
        <v>4301051820</v>
      </c>
      <c r="D121" s="400">
        <v>4680115884915</v>
      </c>
      <c r="E121" s="400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87</v>
      </c>
      <c r="L121" s="36"/>
      <c r="M121" s="37" t="s">
        <v>141</v>
      </c>
      <c r="N121" s="37"/>
      <c r="O121" s="36">
        <v>40</v>
      </c>
      <c r="P121" s="643" t="s">
        <v>239</v>
      </c>
      <c r="Q121" s="402"/>
      <c r="R121" s="402"/>
      <c r="S121" s="402"/>
      <c r="T121" s="403"/>
      <c r="U121" s="38" t="s">
        <v>48</v>
      </c>
      <c r="V121" s="38" t="s">
        <v>48</v>
      </c>
      <c r="W121" s="39" t="s">
        <v>0</v>
      </c>
      <c r="X121" s="57">
        <v>0</v>
      </c>
      <c r="Y121" s="54">
        <f t="shared" si="18"/>
        <v>0</v>
      </c>
      <c r="Z121" s="40" t="str">
        <f>IFERROR(IF(Y121=0,"",ROUNDUP(Y121/H121,0)*0.00753),"")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45" t="s">
        <v>69</v>
      </c>
      <c r="BM121" s="76">
        <f t="shared" si="19"/>
        <v>0</v>
      </c>
      <c r="BN121" s="76">
        <f t="shared" si="20"/>
        <v>0</v>
      </c>
      <c r="BO121" s="76">
        <f t="shared" si="21"/>
        <v>0</v>
      </c>
      <c r="BP121" s="76">
        <f t="shared" si="22"/>
        <v>0</v>
      </c>
    </row>
    <row r="122" spans="1:68" ht="16.5" hidden="1" customHeight="1" x14ac:dyDescent="0.25">
      <c r="A122" s="61" t="s">
        <v>240</v>
      </c>
      <c r="B122" s="61" t="s">
        <v>241</v>
      </c>
      <c r="C122" s="35">
        <v>4301051313</v>
      </c>
      <c r="D122" s="400">
        <v>4607091385427</v>
      </c>
      <c r="E122" s="400"/>
      <c r="F122" s="60">
        <v>0.5</v>
      </c>
      <c r="G122" s="36">
        <v>6</v>
      </c>
      <c r="H122" s="60">
        <v>3</v>
      </c>
      <c r="I122" s="60">
        <v>3.2719999999999998</v>
      </c>
      <c r="J122" s="36">
        <v>156</v>
      </c>
      <c r="K122" s="36" t="s">
        <v>87</v>
      </c>
      <c r="L122" s="36"/>
      <c r="M122" s="37" t="s">
        <v>82</v>
      </c>
      <c r="N122" s="37"/>
      <c r="O122" s="36">
        <v>40</v>
      </c>
      <c r="P122" s="6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402"/>
      <c r="R122" s="402"/>
      <c r="S122" s="402"/>
      <c r="T122" s="403"/>
      <c r="U122" s="38" t="s">
        <v>48</v>
      </c>
      <c r="V122" s="38" t="s">
        <v>48</v>
      </c>
      <c r="W122" s="39" t="s">
        <v>0</v>
      </c>
      <c r="X122" s="57">
        <v>0</v>
      </c>
      <c r="Y122" s="54">
        <f t="shared" si="18"/>
        <v>0</v>
      </c>
      <c r="Z122" s="40" t="str">
        <f>IFERROR(IF(Y122=0,"",ROUNDUP(Y122/H122,0)*0.00753),"")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46" t="s">
        <v>69</v>
      </c>
      <c r="BM122" s="76">
        <f t="shared" si="19"/>
        <v>0</v>
      </c>
      <c r="BN122" s="76">
        <f t="shared" si="20"/>
        <v>0</v>
      </c>
      <c r="BO122" s="76">
        <f t="shared" si="21"/>
        <v>0</v>
      </c>
      <c r="BP122" s="76">
        <f t="shared" si="22"/>
        <v>0</v>
      </c>
    </row>
    <row r="123" spans="1:68" ht="16.5" hidden="1" customHeight="1" x14ac:dyDescent="0.25">
      <c r="A123" s="61" t="s">
        <v>242</v>
      </c>
      <c r="B123" s="61" t="s">
        <v>243</v>
      </c>
      <c r="C123" s="35">
        <v>4301051480</v>
      </c>
      <c r="D123" s="400">
        <v>4680115882645</v>
      </c>
      <c r="E123" s="400"/>
      <c r="F123" s="60">
        <v>0.3</v>
      </c>
      <c r="G123" s="36">
        <v>6</v>
      </c>
      <c r="H123" s="60">
        <v>1.8</v>
      </c>
      <c r="I123" s="60">
        <v>2.66</v>
      </c>
      <c r="J123" s="36">
        <v>156</v>
      </c>
      <c r="K123" s="36" t="s">
        <v>87</v>
      </c>
      <c r="L123" s="36"/>
      <c r="M123" s="37" t="s">
        <v>82</v>
      </c>
      <c r="N123" s="37"/>
      <c r="O123" s="36">
        <v>40</v>
      </c>
      <c r="P123" s="64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402"/>
      <c r="R123" s="402"/>
      <c r="S123" s="402"/>
      <c r="T123" s="403"/>
      <c r="U123" s="38" t="s">
        <v>48</v>
      </c>
      <c r="V123" s="38" t="s">
        <v>48</v>
      </c>
      <c r="W123" s="39" t="s">
        <v>0</v>
      </c>
      <c r="X123" s="57">
        <v>0</v>
      </c>
      <c r="Y123" s="54">
        <f t="shared" si="18"/>
        <v>0</v>
      </c>
      <c r="Z123" s="40" t="str">
        <f>IFERROR(IF(Y123=0,"",ROUNDUP(Y123/H123,0)*0.00753),"")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47" t="s">
        <v>69</v>
      </c>
      <c r="BM123" s="76">
        <f t="shared" si="19"/>
        <v>0</v>
      </c>
      <c r="BN123" s="76">
        <f t="shared" si="20"/>
        <v>0</v>
      </c>
      <c r="BO123" s="76">
        <f t="shared" si="21"/>
        <v>0</v>
      </c>
      <c r="BP123" s="76">
        <f t="shared" si="22"/>
        <v>0</v>
      </c>
    </row>
    <row r="124" spans="1:68" ht="16.5" hidden="1" customHeight="1" x14ac:dyDescent="0.25">
      <c r="A124" s="61" t="s">
        <v>244</v>
      </c>
      <c r="B124" s="61" t="s">
        <v>245</v>
      </c>
      <c r="C124" s="35">
        <v>4301051837</v>
      </c>
      <c r="D124" s="400">
        <v>4680115884311</v>
      </c>
      <c r="E124" s="400"/>
      <c r="F124" s="60">
        <v>0.3</v>
      </c>
      <c r="G124" s="36">
        <v>6</v>
      </c>
      <c r="H124" s="60">
        <v>1.8</v>
      </c>
      <c r="I124" s="60">
        <v>2.0659999999999998</v>
      </c>
      <c r="J124" s="36">
        <v>156</v>
      </c>
      <c r="K124" s="36" t="s">
        <v>87</v>
      </c>
      <c r="L124" s="36"/>
      <c r="M124" s="37" t="s">
        <v>141</v>
      </c>
      <c r="N124" s="37"/>
      <c r="O124" s="36">
        <v>40</v>
      </c>
      <c r="P124" s="646" t="s">
        <v>246</v>
      </c>
      <c r="Q124" s="402"/>
      <c r="R124" s="402"/>
      <c r="S124" s="402"/>
      <c r="T124" s="403"/>
      <c r="U124" s="38" t="s">
        <v>48</v>
      </c>
      <c r="V124" s="38" t="s">
        <v>48</v>
      </c>
      <c r="W124" s="39" t="s">
        <v>0</v>
      </c>
      <c r="X124" s="57">
        <v>0</v>
      </c>
      <c r="Y124" s="54">
        <f t="shared" si="18"/>
        <v>0</v>
      </c>
      <c r="Z124" s="40" t="str">
        <f>IFERROR(IF(Y124=0,"",ROUNDUP(Y124/H124,0)*0.00753),"")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48" t="s">
        <v>69</v>
      </c>
      <c r="BM124" s="76">
        <f t="shared" si="19"/>
        <v>0</v>
      </c>
      <c r="BN124" s="76">
        <f t="shared" si="20"/>
        <v>0</v>
      </c>
      <c r="BO124" s="76">
        <f t="shared" si="21"/>
        <v>0</v>
      </c>
      <c r="BP124" s="76">
        <f t="shared" si="22"/>
        <v>0</v>
      </c>
    </row>
    <row r="125" spans="1:68" ht="16.5" hidden="1" customHeight="1" x14ac:dyDescent="0.25">
      <c r="A125" s="61" t="s">
        <v>247</v>
      </c>
      <c r="B125" s="61" t="s">
        <v>248</v>
      </c>
      <c r="C125" s="35">
        <v>4301051827</v>
      </c>
      <c r="D125" s="400">
        <v>4680115884403</v>
      </c>
      <c r="E125" s="400"/>
      <c r="F125" s="60">
        <v>0.3</v>
      </c>
      <c r="G125" s="36">
        <v>6</v>
      </c>
      <c r="H125" s="60">
        <v>1.8</v>
      </c>
      <c r="I125" s="60">
        <v>2</v>
      </c>
      <c r="J125" s="36">
        <v>156</v>
      </c>
      <c r="K125" s="36" t="s">
        <v>87</v>
      </c>
      <c r="L125" s="36"/>
      <c r="M125" s="37" t="s">
        <v>82</v>
      </c>
      <c r="N125" s="37"/>
      <c r="O125" s="36">
        <v>40</v>
      </c>
      <c r="P125" s="639" t="s">
        <v>249</v>
      </c>
      <c r="Q125" s="402"/>
      <c r="R125" s="402"/>
      <c r="S125" s="402"/>
      <c r="T125" s="403"/>
      <c r="U125" s="38" t="s">
        <v>48</v>
      </c>
      <c r="V125" s="38" t="s">
        <v>48</v>
      </c>
      <c r="W125" s="39" t="s">
        <v>0</v>
      </c>
      <c r="X125" s="57">
        <v>0</v>
      </c>
      <c r="Y125" s="54">
        <f t="shared" si="18"/>
        <v>0</v>
      </c>
      <c r="Z125" s="40" t="str">
        <f>IFERROR(IF(Y125=0,"",ROUNDUP(Y125/H125,0)*0.00753),"")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49" t="s">
        <v>69</v>
      </c>
      <c r="BM125" s="76">
        <f t="shared" si="19"/>
        <v>0</v>
      </c>
      <c r="BN125" s="76">
        <f t="shared" si="20"/>
        <v>0</v>
      </c>
      <c r="BO125" s="76">
        <f t="shared" si="21"/>
        <v>0</v>
      </c>
      <c r="BP125" s="76">
        <f t="shared" si="22"/>
        <v>0</v>
      </c>
    </row>
    <row r="126" spans="1:68" x14ac:dyDescent="0.2">
      <c r="A126" s="393"/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4"/>
      <c r="P126" s="390" t="s">
        <v>43</v>
      </c>
      <c r="Q126" s="391"/>
      <c r="R126" s="391"/>
      <c r="S126" s="391"/>
      <c r="T126" s="391"/>
      <c r="U126" s="391"/>
      <c r="V126" s="392"/>
      <c r="W126" s="41" t="s">
        <v>42</v>
      </c>
      <c r="X126" s="42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11.172839506172838</v>
      </c>
      <c r="Y126" s="42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12</v>
      </c>
      <c r="Z126" s="42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0.18990000000000001</v>
      </c>
      <c r="AA126" s="65"/>
      <c r="AB126" s="65"/>
      <c r="AC126" s="65"/>
    </row>
    <row r="127" spans="1:68" x14ac:dyDescent="0.2">
      <c r="A127" s="39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394"/>
      <c r="P127" s="390" t="s">
        <v>43</v>
      </c>
      <c r="Q127" s="391"/>
      <c r="R127" s="391"/>
      <c r="S127" s="391"/>
      <c r="T127" s="391"/>
      <c r="U127" s="391"/>
      <c r="V127" s="392"/>
      <c r="W127" s="41" t="s">
        <v>0</v>
      </c>
      <c r="X127" s="42">
        <f>IFERROR(SUM(X111:X125),"0")</f>
        <v>65</v>
      </c>
      <c r="Y127" s="42">
        <f>IFERROR(SUM(Y111:Y125),"0")</f>
        <v>71.699999999999989</v>
      </c>
      <c r="Z127" s="41"/>
      <c r="AA127" s="65"/>
      <c r="AB127" s="65"/>
      <c r="AC127" s="65"/>
    </row>
    <row r="128" spans="1:68" ht="14.25" hidden="1" customHeight="1" x14ac:dyDescent="0.25">
      <c r="A128" s="399" t="s">
        <v>250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99"/>
      <c r="AA128" s="64"/>
      <c r="AB128" s="64"/>
      <c r="AC128" s="64"/>
    </row>
    <row r="129" spans="1:68" ht="27" customHeight="1" x14ac:dyDescent="0.25">
      <c r="A129" s="61" t="s">
        <v>251</v>
      </c>
      <c r="B129" s="61" t="s">
        <v>252</v>
      </c>
      <c r="C129" s="35">
        <v>4301060366</v>
      </c>
      <c r="D129" s="400">
        <v>4680115881532</v>
      </c>
      <c r="E129" s="400"/>
      <c r="F129" s="60">
        <v>1.3</v>
      </c>
      <c r="G129" s="36">
        <v>6</v>
      </c>
      <c r="H129" s="60">
        <v>7.8</v>
      </c>
      <c r="I129" s="60">
        <v>8.2799999999999994</v>
      </c>
      <c r="J129" s="36">
        <v>56</v>
      </c>
      <c r="K129" s="36" t="s">
        <v>121</v>
      </c>
      <c r="L129" s="36"/>
      <c r="M129" s="37" t="s">
        <v>82</v>
      </c>
      <c r="N129" s="37"/>
      <c r="O129" s="36">
        <v>30</v>
      </c>
      <c r="P129" s="6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402"/>
      <c r="R129" s="402"/>
      <c r="S129" s="402"/>
      <c r="T129" s="403"/>
      <c r="U129" s="38" t="s">
        <v>48</v>
      </c>
      <c r="V129" s="38" t="s">
        <v>48</v>
      </c>
      <c r="W129" s="39" t="s">
        <v>0</v>
      </c>
      <c r="X129" s="57">
        <v>32</v>
      </c>
      <c r="Y129" s="54">
        <f>IFERROR(IF(X129="",0,CEILING((X129/$H129),1)*$H129),"")</f>
        <v>39</v>
      </c>
      <c r="Z129" s="40">
        <f>IFERROR(IF(Y129=0,"",ROUNDUP(Y129/H129,0)*0.02175),"")</f>
        <v>0.10874999999999999</v>
      </c>
      <c r="AA129" s="66" t="s">
        <v>48</v>
      </c>
      <c r="AB129" s="67" t="s">
        <v>48</v>
      </c>
      <c r="AC129" s="77"/>
      <c r="AG129" s="76"/>
      <c r="AJ129" s="79"/>
      <c r="AK129" s="79"/>
      <c r="BB129" s="150" t="s">
        <v>69</v>
      </c>
      <c r="BM129" s="76">
        <f>IFERROR(X129*I129/H129,"0")</f>
        <v>33.969230769230769</v>
      </c>
      <c r="BN129" s="76">
        <f>IFERROR(Y129*I129/H129,"0")</f>
        <v>41.4</v>
      </c>
      <c r="BO129" s="76">
        <f>IFERROR(1/J129*(X129/H129),"0")</f>
        <v>7.3260073260073263E-2</v>
      </c>
      <c r="BP129" s="76">
        <f>IFERROR(1/J129*(Y129/H129),"0")</f>
        <v>8.9285714285714274E-2</v>
      </c>
    </row>
    <row r="130" spans="1:68" ht="27" hidden="1" customHeight="1" x14ac:dyDescent="0.25">
      <c r="A130" s="61" t="s">
        <v>251</v>
      </c>
      <c r="B130" s="61" t="s">
        <v>253</v>
      </c>
      <c r="C130" s="35">
        <v>4301060371</v>
      </c>
      <c r="D130" s="400">
        <v>4680115881532</v>
      </c>
      <c r="E130" s="400"/>
      <c r="F130" s="60">
        <v>1.4</v>
      </c>
      <c r="G130" s="36">
        <v>6</v>
      </c>
      <c r="H130" s="60">
        <v>8.4</v>
      </c>
      <c r="I130" s="60">
        <v>8.9640000000000004</v>
      </c>
      <c r="J130" s="36">
        <v>56</v>
      </c>
      <c r="K130" s="36" t="s">
        <v>121</v>
      </c>
      <c r="L130" s="36"/>
      <c r="M130" s="37" t="s">
        <v>82</v>
      </c>
      <c r="N130" s="37"/>
      <c r="O130" s="36">
        <v>30</v>
      </c>
      <c r="P130" s="6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402"/>
      <c r="R130" s="402"/>
      <c r="S130" s="402"/>
      <c r="T130" s="403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51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27" hidden="1" customHeight="1" x14ac:dyDescent="0.25">
      <c r="A131" s="61" t="s">
        <v>254</v>
      </c>
      <c r="B131" s="61" t="s">
        <v>255</v>
      </c>
      <c r="C131" s="35">
        <v>4301060356</v>
      </c>
      <c r="D131" s="400">
        <v>4680115882652</v>
      </c>
      <c r="E131" s="400"/>
      <c r="F131" s="60">
        <v>0.33</v>
      </c>
      <c r="G131" s="36">
        <v>6</v>
      </c>
      <c r="H131" s="60">
        <v>1.98</v>
      </c>
      <c r="I131" s="60">
        <v>2.84</v>
      </c>
      <c r="J131" s="36">
        <v>156</v>
      </c>
      <c r="K131" s="36" t="s">
        <v>87</v>
      </c>
      <c r="L131" s="36"/>
      <c r="M131" s="37" t="s">
        <v>82</v>
      </c>
      <c r="N131" s="37"/>
      <c r="O131" s="36">
        <v>40</v>
      </c>
      <c r="P131" s="6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402"/>
      <c r="R131" s="402"/>
      <c r="S131" s="402"/>
      <c r="T131" s="403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52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hidden="1" customHeight="1" x14ac:dyDescent="0.25">
      <c r="A132" s="61" t="s">
        <v>256</v>
      </c>
      <c r="B132" s="61" t="s">
        <v>257</v>
      </c>
      <c r="C132" s="35">
        <v>4301060309</v>
      </c>
      <c r="D132" s="400">
        <v>4680115880238</v>
      </c>
      <c r="E132" s="400"/>
      <c r="F132" s="60">
        <v>0.33</v>
      </c>
      <c r="G132" s="36">
        <v>6</v>
      </c>
      <c r="H132" s="60">
        <v>1.98</v>
      </c>
      <c r="I132" s="60">
        <v>2.258</v>
      </c>
      <c r="J132" s="36">
        <v>156</v>
      </c>
      <c r="K132" s="36" t="s">
        <v>87</v>
      </c>
      <c r="L132" s="36"/>
      <c r="M132" s="37" t="s">
        <v>82</v>
      </c>
      <c r="N132" s="37"/>
      <c r="O132" s="36">
        <v>40</v>
      </c>
      <c r="P132" s="63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402"/>
      <c r="R132" s="402"/>
      <c r="S132" s="402"/>
      <c r="T132" s="403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IFERROR(IF(Y132=0,"",ROUNDUP(Y132/H132,0)*0.00753),"")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53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27" hidden="1" customHeight="1" x14ac:dyDescent="0.25">
      <c r="A133" s="61" t="s">
        <v>258</v>
      </c>
      <c r="B133" s="61" t="s">
        <v>259</v>
      </c>
      <c r="C133" s="35">
        <v>4301060351</v>
      </c>
      <c r="D133" s="400">
        <v>4680115881464</v>
      </c>
      <c r="E133" s="400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87</v>
      </c>
      <c r="L133" s="36"/>
      <c r="M133" s="37" t="s">
        <v>141</v>
      </c>
      <c r="N133" s="37"/>
      <c r="O133" s="36">
        <v>30</v>
      </c>
      <c r="P133" s="63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402"/>
      <c r="R133" s="402"/>
      <c r="S133" s="402"/>
      <c r="T133" s="403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54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x14ac:dyDescent="0.2">
      <c r="A134" s="393"/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4"/>
      <c r="P134" s="390" t="s">
        <v>43</v>
      </c>
      <c r="Q134" s="391"/>
      <c r="R134" s="391"/>
      <c r="S134" s="391"/>
      <c r="T134" s="391"/>
      <c r="U134" s="391"/>
      <c r="V134" s="392"/>
      <c r="W134" s="41" t="s">
        <v>42</v>
      </c>
      <c r="X134" s="42">
        <f>IFERROR(X129/H129,"0")+IFERROR(X130/H130,"0")+IFERROR(X131/H131,"0")+IFERROR(X132/H132,"0")+IFERROR(X133/H133,"0")</f>
        <v>4.1025641025641031</v>
      </c>
      <c r="Y134" s="42">
        <f>IFERROR(Y129/H129,"0")+IFERROR(Y130/H130,"0")+IFERROR(Y131/H131,"0")+IFERROR(Y132/H132,"0")+IFERROR(Y133/H133,"0")</f>
        <v>5</v>
      </c>
      <c r="Z134" s="42">
        <f>IFERROR(IF(Z129="",0,Z129),"0")+IFERROR(IF(Z130="",0,Z130),"0")+IFERROR(IF(Z131="",0,Z131),"0")+IFERROR(IF(Z132="",0,Z132),"0")+IFERROR(IF(Z133="",0,Z133),"0")</f>
        <v>0.10874999999999999</v>
      </c>
      <c r="AA134" s="65"/>
      <c r="AB134" s="65"/>
      <c r="AC134" s="65"/>
    </row>
    <row r="135" spans="1:68" x14ac:dyDescent="0.2">
      <c r="A135" s="39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394"/>
      <c r="P135" s="390" t="s">
        <v>43</v>
      </c>
      <c r="Q135" s="391"/>
      <c r="R135" s="391"/>
      <c r="S135" s="391"/>
      <c r="T135" s="391"/>
      <c r="U135" s="391"/>
      <c r="V135" s="392"/>
      <c r="W135" s="41" t="s">
        <v>0</v>
      </c>
      <c r="X135" s="42">
        <f>IFERROR(SUM(X129:X133),"0")</f>
        <v>32</v>
      </c>
      <c r="Y135" s="42">
        <f>IFERROR(SUM(Y129:Y133),"0")</f>
        <v>39</v>
      </c>
      <c r="Z135" s="41"/>
      <c r="AA135" s="65"/>
      <c r="AB135" s="65"/>
      <c r="AC135" s="65"/>
    </row>
    <row r="136" spans="1:68" ht="16.5" hidden="1" customHeight="1" x14ac:dyDescent="0.25">
      <c r="A136" s="429" t="s">
        <v>260</v>
      </c>
      <c r="B136" s="429"/>
      <c r="C136" s="429"/>
      <c r="D136" s="429"/>
      <c r="E136" s="429"/>
      <c r="F136" s="429"/>
      <c r="G136" s="429"/>
      <c r="H136" s="429"/>
      <c r="I136" s="429"/>
      <c r="J136" s="429"/>
      <c r="K136" s="429"/>
      <c r="L136" s="429"/>
      <c r="M136" s="429"/>
      <c r="N136" s="429"/>
      <c r="O136" s="429"/>
      <c r="P136" s="429"/>
      <c r="Q136" s="429"/>
      <c r="R136" s="429"/>
      <c r="S136" s="429"/>
      <c r="T136" s="429"/>
      <c r="U136" s="429"/>
      <c r="V136" s="429"/>
      <c r="W136" s="429"/>
      <c r="X136" s="429"/>
      <c r="Y136" s="429"/>
      <c r="Z136" s="429"/>
      <c r="AA136" s="63"/>
      <c r="AB136" s="63"/>
      <c r="AC136" s="63"/>
    </row>
    <row r="137" spans="1:68" ht="14.25" hidden="1" customHeight="1" x14ac:dyDescent="0.25">
      <c r="A137" s="399" t="s">
        <v>84</v>
      </c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399"/>
      <c r="P137" s="399"/>
      <c r="Q137" s="399"/>
      <c r="R137" s="399"/>
      <c r="S137" s="399"/>
      <c r="T137" s="399"/>
      <c r="U137" s="399"/>
      <c r="V137" s="399"/>
      <c r="W137" s="399"/>
      <c r="X137" s="399"/>
      <c r="Y137" s="399"/>
      <c r="Z137" s="399"/>
      <c r="AA137" s="64"/>
      <c r="AB137" s="64"/>
      <c r="AC137" s="64"/>
    </row>
    <row r="138" spans="1:68" ht="27" hidden="1" customHeight="1" x14ac:dyDescent="0.25">
      <c r="A138" s="61" t="s">
        <v>261</v>
      </c>
      <c r="B138" s="61" t="s">
        <v>262</v>
      </c>
      <c r="C138" s="35">
        <v>4301051360</v>
      </c>
      <c r="D138" s="400">
        <v>4607091385168</v>
      </c>
      <c r="E138" s="400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121</v>
      </c>
      <c r="L138" s="36"/>
      <c r="M138" s="37" t="s">
        <v>141</v>
      </c>
      <c r="N138" s="37"/>
      <c r="O138" s="36">
        <v>45</v>
      </c>
      <c r="P138" s="6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02"/>
      <c r="R138" s="402"/>
      <c r="S138" s="402"/>
      <c r="T138" s="403"/>
      <c r="U138" s="38" t="s">
        <v>48</v>
      </c>
      <c r="V138" s="38" t="s">
        <v>48</v>
      </c>
      <c r="W138" s="39" t="s">
        <v>0</v>
      </c>
      <c r="X138" s="57">
        <v>0</v>
      </c>
      <c r="Y138" s="54">
        <f>IFERROR(IF(X138="",0,CEILING((X138/$H138),1)*$H138),"")</f>
        <v>0</v>
      </c>
      <c r="Z138" s="40" t="str">
        <f>IFERROR(IF(Y138=0,"",ROUNDUP(Y138/H138,0)*0.02175),"")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55" t="s">
        <v>69</v>
      </c>
      <c r="BM138" s="76">
        <f>IFERROR(X138*I138/H138,"0")</f>
        <v>0</v>
      </c>
      <c r="BN138" s="76">
        <f>IFERROR(Y138*I138/H138,"0")</f>
        <v>0</v>
      </c>
      <c r="BO138" s="76">
        <f>IFERROR(1/J138*(X138/H138),"0")</f>
        <v>0</v>
      </c>
      <c r="BP138" s="76">
        <f>IFERROR(1/J138*(Y138/H138),"0")</f>
        <v>0</v>
      </c>
    </row>
    <row r="139" spans="1:68" ht="27" hidden="1" customHeight="1" x14ac:dyDescent="0.25">
      <c r="A139" s="61" t="s">
        <v>261</v>
      </c>
      <c r="B139" s="61" t="s">
        <v>263</v>
      </c>
      <c r="C139" s="35">
        <v>4301051612</v>
      </c>
      <c r="D139" s="400">
        <v>4607091385168</v>
      </c>
      <c r="E139" s="400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121</v>
      </c>
      <c r="L139" s="36"/>
      <c r="M139" s="37" t="s">
        <v>82</v>
      </c>
      <c r="N139" s="37"/>
      <c r="O139" s="36">
        <v>45</v>
      </c>
      <c r="P139" s="6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02"/>
      <c r="R139" s="402"/>
      <c r="S139" s="402"/>
      <c r="T139" s="403"/>
      <c r="U139" s="38" t="s">
        <v>48</v>
      </c>
      <c r="V139" s="38" t="s">
        <v>48</v>
      </c>
      <c r="W139" s="39" t="s">
        <v>0</v>
      </c>
      <c r="X139" s="57">
        <v>0</v>
      </c>
      <c r="Y139" s="54">
        <f>IFERROR(IF(X139="",0,CEILING((X139/$H139),1)*$H139),"")</f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56" t="s">
        <v>69</v>
      </c>
      <c r="BM139" s="76">
        <f>IFERROR(X139*I139/H139,"0")</f>
        <v>0</v>
      </c>
      <c r="BN139" s="76">
        <f>IFERROR(Y139*I139/H139,"0")</f>
        <v>0</v>
      </c>
      <c r="BO139" s="76">
        <f>IFERROR(1/J139*(X139/H139),"0")</f>
        <v>0</v>
      </c>
      <c r="BP139" s="76">
        <f>IFERROR(1/J139*(Y139/H139),"0")</f>
        <v>0</v>
      </c>
    </row>
    <row r="140" spans="1:68" ht="16.5" hidden="1" customHeight="1" x14ac:dyDescent="0.25">
      <c r="A140" s="61" t="s">
        <v>264</v>
      </c>
      <c r="B140" s="61" t="s">
        <v>265</v>
      </c>
      <c r="C140" s="35">
        <v>4301051362</v>
      </c>
      <c r="D140" s="400">
        <v>4607091383256</v>
      </c>
      <c r="E140" s="400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87</v>
      </c>
      <c r="L140" s="36"/>
      <c r="M140" s="37" t="s">
        <v>141</v>
      </c>
      <c r="N140" s="37"/>
      <c r="O140" s="36">
        <v>45</v>
      </c>
      <c r="P140" s="6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02"/>
      <c r="R140" s="402"/>
      <c r="S140" s="402"/>
      <c r="T140" s="403"/>
      <c r="U140" s="38" t="s">
        <v>48</v>
      </c>
      <c r="V140" s="38" t="s">
        <v>48</v>
      </c>
      <c r="W140" s="39" t="s">
        <v>0</v>
      </c>
      <c r="X140" s="57">
        <v>0</v>
      </c>
      <c r="Y140" s="54">
        <f>IFERROR(IF(X140="",0,CEILING((X140/$H140),1)*$H140),"")</f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57" t="s">
        <v>69</v>
      </c>
      <c r="BM140" s="76">
        <f>IFERROR(X140*I140/H140,"0")</f>
        <v>0</v>
      </c>
      <c r="BN140" s="76">
        <f>IFERROR(Y140*I140/H140,"0")</f>
        <v>0</v>
      </c>
      <c r="BO140" s="76">
        <f>IFERROR(1/J140*(X140/H140),"0")</f>
        <v>0</v>
      </c>
      <c r="BP140" s="76">
        <f>IFERROR(1/J140*(Y140/H140),"0")</f>
        <v>0</v>
      </c>
    </row>
    <row r="141" spans="1:68" ht="16.5" customHeight="1" x14ac:dyDescent="0.25">
      <c r="A141" s="61" t="s">
        <v>266</v>
      </c>
      <c r="B141" s="61" t="s">
        <v>267</v>
      </c>
      <c r="C141" s="35">
        <v>4301051358</v>
      </c>
      <c r="D141" s="400">
        <v>4607091385748</v>
      </c>
      <c r="E141" s="400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87</v>
      </c>
      <c r="L141" s="36"/>
      <c r="M141" s="37" t="s">
        <v>141</v>
      </c>
      <c r="N141" s="37"/>
      <c r="O141" s="36">
        <v>45</v>
      </c>
      <c r="P141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02"/>
      <c r="R141" s="402"/>
      <c r="S141" s="402"/>
      <c r="T141" s="403"/>
      <c r="U141" s="38" t="s">
        <v>48</v>
      </c>
      <c r="V141" s="38" t="s">
        <v>48</v>
      </c>
      <c r="W141" s="39" t="s">
        <v>0</v>
      </c>
      <c r="X141" s="57">
        <v>10</v>
      </c>
      <c r="Y141" s="54">
        <f>IFERROR(IF(X141="",0,CEILING((X141/$H141),1)*$H141),"")</f>
        <v>10.8</v>
      </c>
      <c r="Z141" s="40">
        <f>IFERROR(IF(Y141=0,"",ROUNDUP(Y141/H141,0)*0.00753),"")</f>
        <v>3.0120000000000001E-2</v>
      </c>
      <c r="AA141" s="66" t="s">
        <v>48</v>
      </c>
      <c r="AB141" s="67" t="s">
        <v>48</v>
      </c>
      <c r="AC141" s="77"/>
      <c r="AG141" s="76"/>
      <c r="AJ141" s="79"/>
      <c r="AK141" s="79"/>
      <c r="BB141" s="158" t="s">
        <v>69</v>
      </c>
      <c r="BM141" s="76">
        <f>IFERROR(X141*I141/H141,"0")</f>
        <v>11.007407407407406</v>
      </c>
      <c r="BN141" s="76">
        <f>IFERROR(Y141*I141/H141,"0")</f>
        <v>11.888</v>
      </c>
      <c r="BO141" s="76">
        <f>IFERROR(1/J141*(X141/H141),"0")</f>
        <v>2.3741690408357073E-2</v>
      </c>
      <c r="BP141" s="76">
        <f>IFERROR(1/J141*(Y141/H141),"0")</f>
        <v>2.564102564102564E-2</v>
      </c>
    </row>
    <row r="142" spans="1:68" ht="27" hidden="1" customHeight="1" x14ac:dyDescent="0.25">
      <c r="A142" s="61" t="s">
        <v>268</v>
      </c>
      <c r="B142" s="61" t="s">
        <v>269</v>
      </c>
      <c r="C142" s="35">
        <v>4301051738</v>
      </c>
      <c r="D142" s="400">
        <v>4680115884533</v>
      </c>
      <c r="E142" s="400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87</v>
      </c>
      <c r="L142" s="36"/>
      <c r="M142" s="37" t="s">
        <v>82</v>
      </c>
      <c r="N142" s="37"/>
      <c r="O142" s="36">
        <v>45</v>
      </c>
      <c r="P142" s="63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02"/>
      <c r="R142" s="402"/>
      <c r="S142" s="402"/>
      <c r="T142" s="403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59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x14ac:dyDescent="0.2">
      <c r="A143" s="393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90" t="s">
        <v>43</v>
      </c>
      <c r="Q143" s="391"/>
      <c r="R143" s="391"/>
      <c r="S143" s="391"/>
      <c r="T143" s="391"/>
      <c r="U143" s="391"/>
      <c r="V143" s="392"/>
      <c r="W143" s="41" t="s">
        <v>42</v>
      </c>
      <c r="X143" s="42">
        <f>IFERROR(X138/H138,"0")+IFERROR(X139/H139,"0")+IFERROR(X140/H140,"0")+IFERROR(X141/H141,"0")+IFERROR(X142/H142,"0")</f>
        <v>3.7037037037037033</v>
      </c>
      <c r="Y143" s="42">
        <f>IFERROR(Y138/H138,"0")+IFERROR(Y139/H139,"0")+IFERROR(Y140/H140,"0")+IFERROR(Y141/H141,"0")+IFERROR(Y142/H142,"0")</f>
        <v>4</v>
      </c>
      <c r="Z143" s="42">
        <f>IFERROR(IF(Z138="",0,Z138),"0")+IFERROR(IF(Z139="",0,Z139),"0")+IFERROR(IF(Z140="",0,Z140),"0")+IFERROR(IF(Z141="",0,Z141),"0")+IFERROR(IF(Z142="",0,Z142),"0")</f>
        <v>3.0120000000000001E-2</v>
      </c>
      <c r="AA143" s="65"/>
      <c r="AB143" s="65"/>
      <c r="AC143" s="65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90" t="s">
        <v>43</v>
      </c>
      <c r="Q144" s="391"/>
      <c r="R144" s="391"/>
      <c r="S144" s="391"/>
      <c r="T144" s="391"/>
      <c r="U144" s="391"/>
      <c r="V144" s="392"/>
      <c r="W144" s="41" t="s">
        <v>0</v>
      </c>
      <c r="X144" s="42">
        <f>IFERROR(SUM(X138:X142),"0")</f>
        <v>10</v>
      </c>
      <c r="Y144" s="42">
        <f>IFERROR(SUM(Y138:Y142),"0")</f>
        <v>10.8</v>
      </c>
      <c r="Z144" s="41"/>
      <c r="AA144" s="65"/>
      <c r="AB144" s="65"/>
      <c r="AC144" s="65"/>
    </row>
    <row r="145" spans="1:68" ht="27.75" hidden="1" customHeight="1" x14ac:dyDescent="0.2">
      <c r="A145" s="428" t="s">
        <v>270</v>
      </c>
      <c r="B145" s="428"/>
      <c r="C145" s="428"/>
      <c r="D145" s="428"/>
      <c r="E145" s="428"/>
      <c r="F145" s="428"/>
      <c r="G145" s="428"/>
      <c r="H145" s="428"/>
      <c r="I145" s="428"/>
      <c r="J145" s="428"/>
      <c r="K145" s="428"/>
      <c r="L145" s="428"/>
      <c r="M145" s="428"/>
      <c r="N145" s="428"/>
      <c r="O145" s="428"/>
      <c r="P145" s="428"/>
      <c r="Q145" s="428"/>
      <c r="R145" s="428"/>
      <c r="S145" s="428"/>
      <c r="T145" s="428"/>
      <c r="U145" s="428"/>
      <c r="V145" s="428"/>
      <c r="W145" s="428"/>
      <c r="X145" s="428"/>
      <c r="Y145" s="428"/>
      <c r="Z145" s="428"/>
      <c r="AA145" s="53"/>
      <c r="AB145" s="53"/>
      <c r="AC145" s="53"/>
    </row>
    <row r="146" spans="1:68" ht="16.5" hidden="1" customHeight="1" x14ac:dyDescent="0.25">
      <c r="A146" s="429" t="s">
        <v>271</v>
      </c>
      <c r="B146" s="429"/>
      <c r="C146" s="429"/>
      <c r="D146" s="429"/>
      <c r="E146" s="429"/>
      <c r="F146" s="429"/>
      <c r="G146" s="429"/>
      <c r="H146" s="429"/>
      <c r="I146" s="429"/>
      <c r="J146" s="429"/>
      <c r="K146" s="429"/>
      <c r="L146" s="429"/>
      <c r="M146" s="429"/>
      <c r="N146" s="429"/>
      <c r="O146" s="429"/>
      <c r="P146" s="429"/>
      <c r="Q146" s="429"/>
      <c r="R146" s="429"/>
      <c r="S146" s="429"/>
      <c r="T146" s="429"/>
      <c r="U146" s="429"/>
      <c r="V146" s="429"/>
      <c r="W146" s="429"/>
      <c r="X146" s="429"/>
      <c r="Y146" s="429"/>
      <c r="Z146" s="429"/>
      <c r="AA146" s="63"/>
      <c r="AB146" s="63"/>
      <c r="AC146" s="63"/>
    </row>
    <row r="147" spans="1:68" ht="14.25" hidden="1" customHeight="1" x14ac:dyDescent="0.25">
      <c r="A147" s="399" t="s">
        <v>125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99"/>
      <c r="AA147" s="64"/>
      <c r="AB147" s="64"/>
      <c r="AC147" s="64"/>
    </row>
    <row r="148" spans="1:68" ht="27" hidden="1" customHeight="1" x14ac:dyDescent="0.25">
      <c r="A148" s="61" t="s">
        <v>272</v>
      </c>
      <c r="B148" s="61" t="s">
        <v>273</v>
      </c>
      <c r="C148" s="35">
        <v>4301011223</v>
      </c>
      <c r="D148" s="400">
        <v>4607091383423</v>
      </c>
      <c r="E148" s="400"/>
      <c r="F148" s="60">
        <v>1.35</v>
      </c>
      <c r="G148" s="36">
        <v>8</v>
      </c>
      <c r="H148" s="60">
        <v>10.8</v>
      </c>
      <c r="I148" s="60">
        <v>11.375999999999999</v>
      </c>
      <c r="J148" s="36">
        <v>56</v>
      </c>
      <c r="K148" s="36" t="s">
        <v>121</v>
      </c>
      <c r="L148" s="36"/>
      <c r="M148" s="37" t="s">
        <v>141</v>
      </c>
      <c r="N148" s="37"/>
      <c r="O148" s="36">
        <v>35</v>
      </c>
      <c r="P148" s="6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402"/>
      <c r="R148" s="402"/>
      <c r="S148" s="402"/>
      <c r="T148" s="403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IFERROR(IF(Y148=0,"",ROUNDUP(Y148/H148,0)*0.02175),"")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6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t="27" hidden="1" customHeight="1" x14ac:dyDescent="0.25">
      <c r="A149" s="61" t="s">
        <v>274</v>
      </c>
      <c r="B149" s="61" t="s">
        <v>275</v>
      </c>
      <c r="C149" s="35">
        <v>4301011876</v>
      </c>
      <c r="D149" s="400">
        <v>4680115885707</v>
      </c>
      <c r="E149" s="400"/>
      <c r="F149" s="60">
        <v>0.9</v>
      </c>
      <c r="G149" s="36">
        <v>10</v>
      </c>
      <c r="H149" s="60">
        <v>9</v>
      </c>
      <c r="I149" s="60">
        <v>9.48</v>
      </c>
      <c r="J149" s="36">
        <v>56</v>
      </c>
      <c r="K149" s="36" t="s">
        <v>121</v>
      </c>
      <c r="L149" s="36"/>
      <c r="M149" s="37" t="s">
        <v>120</v>
      </c>
      <c r="N149" s="37"/>
      <c r="O149" s="36">
        <v>31</v>
      </c>
      <c r="P149" s="627" t="s">
        <v>276</v>
      </c>
      <c r="Q149" s="402"/>
      <c r="R149" s="402"/>
      <c r="S149" s="402"/>
      <c r="T149" s="403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IFERROR(IF(Y149=0,"",ROUNDUP(Y149/H149,0)*0.02175),"")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61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t="27" hidden="1" customHeight="1" x14ac:dyDescent="0.25">
      <c r="A150" s="61" t="s">
        <v>277</v>
      </c>
      <c r="B150" s="61" t="s">
        <v>278</v>
      </c>
      <c r="C150" s="35">
        <v>4301011878</v>
      </c>
      <c r="D150" s="400">
        <v>4680115885660</v>
      </c>
      <c r="E150" s="400"/>
      <c r="F150" s="60">
        <v>1.35</v>
      </c>
      <c r="G150" s="36">
        <v>8</v>
      </c>
      <c r="H150" s="60">
        <v>10.8</v>
      </c>
      <c r="I150" s="60">
        <v>11.28</v>
      </c>
      <c r="J150" s="36">
        <v>56</v>
      </c>
      <c r="K150" s="36" t="s">
        <v>121</v>
      </c>
      <c r="L150" s="36"/>
      <c r="M150" s="37" t="s">
        <v>82</v>
      </c>
      <c r="N150" s="37"/>
      <c r="O150" s="36">
        <v>35</v>
      </c>
      <c r="P150" s="628" t="s">
        <v>279</v>
      </c>
      <c r="Q150" s="402"/>
      <c r="R150" s="402"/>
      <c r="S150" s="402"/>
      <c r="T150" s="403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IFERROR(IF(Y150=0,"",ROUNDUP(Y150/H150,0)*0.02175),"")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62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37.5" hidden="1" customHeight="1" x14ac:dyDescent="0.25">
      <c r="A151" s="61" t="s">
        <v>280</v>
      </c>
      <c r="B151" s="61" t="s">
        <v>281</v>
      </c>
      <c r="C151" s="35">
        <v>4301011879</v>
      </c>
      <c r="D151" s="400">
        <v>4680115885691</v>
      </c>
      <c r="E151" s="400"/>
      <c r="F151" s="60">
        <v>1.35</v>
      </c>
      <c r="G151" s="36">
        <v>8</v>
      </c>
      <c r="H151" s="60">
        <v>10.8</v>
      </c>
      <c r="I151" s="60">
        <v>11.28</v>
      </c>
      <c r="J151" s="36">
        <v>56</v>
      </c>
      <c r="K151" s="36" t="s">
        <v>121</v>
      </c>
      <c r="L151" s="36"/>
      <c r="M151" s="37" t="s">
        <v>82</v>
      </c>
      <c r="N151" s="37"/>
      <c r="O151" s="36">
        <v>30</v>
      </c>
      <c r="P151" s="629" t="s">
        <v>282</v>
      </c>
      <c r="Q151" s="402"/>
      <c r="R151" s="402"/>
      <c r="S151" s="402"/>
      <c r="T151" s="403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IFERROR(IF(Y151=0,"",ROUNDUP(Y151/H151,0)*0.02175),"")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63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hidden="1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4"/>
      <c r="P152" s="390" t="s">
        <v>43</v>
      </c>
      <c r="Q152" s="391"/>
      <c r="R152" s="391"/>
      <c r="S152" s="391"/>
      <c r="T152" s="391"/>
      <c r="U152" s="391"/>
      <c r="V152" s="392"/>
      <c r="W152" s="41" t="s">
        <v>42</v>
      </c>
      <c r="X152" s="42">
        <f>IFERROR(X148/H148,"0")+IFERROR(X149/H149,"0")+IFERROR(X150/H150,"0")+IFERROR(X151/H151,"0")</f>
        <v>0</v>
      </c>
      <c r="Y152" s="42">
        <f>IFERROR(Y148/H148,"0")+IFERROR(Y149/H149,"0")+IFERROR(Y150/H150,"0")+IFERROR(Y151/H151,"0")</f>
        <v>0</v>
      </c>
      <c r="Z152" s="42">
        <f>IFERROR(IF(Z148="",0,Z148),"0")+IFERROR(IF(Z149="",0,Z149),"0")+IFERROR(IF(Z150="",0,Z150),"0")+IFERROR(IF(Z151="",0,Z151),"0")</f>
        <v>0</v>
      </c>
      <c r="AA152" s="65"/>
      <c r="AB152" s="65"/>
      <c r="AC152" s="65"/>
    </row>
    <row r="153" spans="1:68" hidden="1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4"/>
      <c r="P153" s="390" t="s">
        <v>43</v>
      </c>
      <c r="Q153" s="391"/>
      <c r="R153" s="391"/>
      <c r="S153" s="391"/>
      <c r="T153" s="391"/>
      <c r="U153" s="391"/>
      <c r="V153" s="392"/>
      <c r="W153" s="41" t="s">
        <v>0</v>
      </c>
      <c r="X153" s="42">
        <f>IFERROR(SUM(X148:X151),"0")</f>
        <v>0</v>
      </c>
      <c r="Y153" s="42">
        <f>IFERROR(SUM(Y148:Y151),"0")</f>
        <v>0</v>
      </c>
      <c r="Z153" s="41"/>
      <c r="AA153" s="65"/>
      <c r="AB153" s="65"/>
      <c r="AC153" s="65"/>
    </row>
    <row r="154" spans="1:68" ht="16.5" hidden="1" customHeight="1" x14ac:dyDescent="0.25">
      <c r="A154" s="429" t="s">
        <v>283</v>
      </c>
      <c r="B154" s="429"/>
      <c r="C154" s="429"/>
      <c r="D154" s="429"/>
      <c r="E154" s="429"/>
      <c r="F154" s="429"/>
      <c r="G154" s="429"/>
      <c r="H154" s="429"/>
      <c r="I154" s="429"/>
      <c r="J154" s="429"/>
      <c r="K154" s="429"/>
      <c r="L154" s="429"/>
      <c r="M154" s="429"/>
      <c r="N154" s="429"/>
      <c r="O154" s="429"/>
      <c r="P154" s="429"/>
      <c r="Q154" s="429"/>
      <c r="R154" s="429"/>
      <c r="S154" s="429"/>
      <c r="T154" s="429"/>
      <c r="U154" s="429"/>
      <c r="V154" s="429"/>
      <c r="W154" s="429"/>
      <c r="X154" s="429"/>
      <c r="Y154" s="429"/>
      <c r="Z154" s="429"/>
      <c r="AA154" s="63"/>
      <c r="AB154" s="63"/>
      <c r="AC154" s="63"/>
    </row>
    <row r="155" spans="1:68" ht="14.25" hidden="1" customHeight="1" x14ac:dyDescent="0.25">
      <c r="A155" s="399" t="s">
        <v>79</v>
      </c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399"/>
      <c r="P155" s="399"/>
      <c r="Q155" s="399"/>
      <c r="R155" s="399"/>
      <c r="S155" s="399"/>
      <c r="T155" s="399"/>
      <c r="U155" s="399"/>
      <c r="V155" s="399"/>
      <c r="W155" s="399"/>
      <c r="X155" s="399"/>
      <c r="Y155" s="399"/>
      <c r="Z155" s="399"/>
      <c r="AA155" s="64"/>
      <c r="AB155" s="64"/>
      <c r="AC155" s="64"/>
    </row>
    <row r="156" spans="1:68" ht="27" customHeight="1" x14ac:dyDescent="0.25">
      <c r="A156" s="61" t="s">
        <v>284</v>
      </c>
      <c r="B156" s="61" t="s">
        <v>285</v>
      </c>
      <c r="C156" s="35">
        <v>4301031191</v>
      </c>
      <c r="D156" s="400">
        <v>4680115880993</v>
      </c>
      <c r="E156" s="400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87</v>
      </c>
      <c r="L156" s="36"/>
      <c r="M156" s="37" t="s">
        <v>82</v>
      </c>
      <c r="N156" s="37"/>
      <c r="O156" s="36">
        <v>40</v>
      </c>
      <c r="P156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402"/>
      <c r="R156" s="402"/>
      <c r="S156" s="402"/>
      <c r="T156" s="403"/>
      <c r="U156" s="38" t="s">
        <v>48</v>
      </c>
      <c r="V156" s="38" t="s">
        <v>48</v>
      </c>
      <c r="W156" s="39" t="s">
        <v>0</v>
      </c>
      <c r="X156" s="57">
        <v>20</v>
      </c>
      <c r="Y156" s="54">
        <f t="shared" ref="Y156:Y163" si="23">IFERROR(IF(X156="",0,CEILING((X156/$H156),1)*$H156),"")</f>
        <v>21</v>
      </c>
      <c r="Z156" s="40">
        <f>IFERROR(IF(Y156=0,"",ROUNDUP(Y156/H156,0)*0.00753),"")</f>
        <v>3.7650000000000003E-2</v>
      </c>
      <c r="AA156" s="66" t="s">
        <v>48</v>
      </c>
      <c r="AB156" s="67" t="s">
        <v>48</v>
      </c>
      <c r="AC156" s="77"/>
      <c r="AG156" s="76"/>
      <c r="AJ156" s="79"/>
      <c r="AK156" s="79"/>
      <c r="BB156" s="164" t="s">
        <v>69</v>
      </c>
      <c r="BM156" s="76">
        <f t="shared" ref="BM156:BM163" si="24">IFERROR(X156*I156/H156,"0")</f>
        <v>21.238095238095237</v>
      </c>
      <c r="BN156" s="76">
        <f t="shared" ref="BN156:BN163" si="25">IFERROR(Y156*I156/H156,"0")</f>
        <v>22.299999999999997</v>
      </c>
      <c r="BO156" s="76">
        <f t="shared" ref="BO156:BO163" si="26">IFERROR(1/J156*(X156/H156),"0")</f>
        <v>3.0525030525030524E-2</v>
      </c>
      <c r="BP156" s="76">
        <f t="shared" ref="BP156:BP163" si="27">IFERROR(1/J156*(Y156/H156),"0")</f>
        <v>3.2051282051282048E-2</v>
      </c>
    </row>
    <row r="157" spans="1:68" ht="27" customHeight="1" x14ac:dyDescent="0.25">
      <c r="A157" s="61" t="s">
        <v>286</v>
      </c>
      <c r="B157" s="61" t="s">
        <v>287</v>
      </c>
      <c r="C157" s="35">
        <v>4301031204</v>
      </c>
      <c r="D157" s="400">
        <v>4680115881761</v>
      </c>
      <c r="E157" s="400"/>
      <c r="F157" s="60">
        <v>0.7</v>
      </c>
      <c r="G157" s="36">
        <v>6</v>
      </c>
      <c r="H157" s="60">
        <v>4.2</v>
      </c>
      <c r="I157" s="60">
        <v>4.46</v>
      </c>
      <c r="J157" s="36">
        <v>156</v>
      </c>
      <c r="K157" s="36" t="s">
        <v>87</v>
      </c>
      <c r="L157" s="36"/>
      <c r="M157" s="37" t="s">
        <v>82</v>
      </c>
      <c r="N157" s="37"/>
      <c r="O157" s="36">
        <v>40</v>
      </c>
      <c r="P157" s="6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402"/>
      <c r="R157" s="402"/>
      <c r="S157" s="402"/>
      <c r="T157" s="403"/>
      <c r="U157" s="38" t="s">
        <v>48</v>
      </c>
      <c r="V157" s="38" t="s">
        <v>48</v>
      </c>
      <c r="W157" s="39" t="s">
        <v>0</v>
      </c>
      <c r="X157" s="57">
        <v>20</v>
      </c>
      <c r="Y157" s="54">
        <f t="shared" si="23"/>
        <v>21</v>
      </c>
      <c r="Z157" s="40">
        <f>IFERROR(IF(Y157=0,"",ROUNDUP(Y157/H157,0)*0.00753),"")</f>
        <v>3.7650000000000003E-2</v>
      </c>
      <c r="AA157" s="66" t="s">
        <v>48</v>
      </c>
      <c r="AB157" s="67" t="s">
        <v>48</v>
      </c>
      <c r="AC157" s="77"/>
      <c r="AG157" s="76"/>
      <c r="AJ157" s="79"/>
      <c r="AK157" s="79"/>
      <c r="BB157" s="165" t="s">
        <v>69</v>
      </c>
      <c r="BM157" s="76">
        <f t="shared" si="24"/>
        <v>21.238095238095237</v>
      </c>
      <c r="BN157" s="76">
        <f t="shared" si="25"/>
        <v>22.299999999999997</v>
      </c>
      <c r="BO157" s="76">
        <f t="shared" si="26"/>
        <v>3.0525030525030524E-2</v>
      </c>
      <c r="BP157" s="76">
        <f t="shared" si="27"/>
        <v>3.2051282051282048E-2</v>
      </c>
    </row>
    <row r="158" spans="1:68" ht="27" customHeight="1" x14ac:dyDescent="0.25">
      <c r="A158" s="61" t="s">
        <v>288</v>
      </c>
      <c r="B158" s="61" t="s">
        <v>289</v>
      </c>
      <c r="C158" s="35">
        <v>4301031201</v>
      </c>
      <c r="D158" s="400">
        <v>4680115881563</v>
      </c>
      <c r="E158" s="400"/>
      <c r="F158" s="60">
        <v>0.7</v>
      </c>
      <c r="G158" s="36">
        <v>6</v>
      </c>
      <c r="H158" s="60">
        <v>4.2</v>
      </c>
      <c r="I158" s="60">
        <v>4.4000000000000004</v>
      </c>
      <c r="J158" s="36">
        <v>156</v>
      </c>
      <c r="K158" s="36" t="s">
        <v>87</v>
      </c>
      <c r="L158" s="36"/>
      <c r="M158" s="37" t="s">
        <v>82</v>
      </c>
      <c r="N158" s="37"/>
      <c r="O158" s="36">
        <v>40</v>
      </c>
      <c r="P158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402"/>
      <c r="R158" s="402"/>
      <c r="S158" s="402"/>
      <c r="T158" s="403"/>
      <c r="U158" s="38" t="s">
        <v>48</v>
      </c>
      <c r="V158" s="38" t="s">
        <v>48</v>
      </c>
      <c r="W158" s="39" t="s">
        <v>0</v>
      </c>
      <c r="X158" s="57">
        <v>40</v>
      </c>
      <c r="Y158" s="54">
        <f t="shared" si="23"/>
        <v>42</v>
      </c>
      <c r="Z158" s="40">
        <f>IFERROR(IF(Y158=0,"",ROUNDUP(Y158/H158,0)*0.00753),"")</f>
        <v>7.5300000000000006E-2</v>
      </c>
      <c r="AA158" s="66" t="s">
        <v>48</v>
      </c>
      <c r="AB158" s="67" t="s">
        <v>48</v>
      </c>
      <c r="AC158" s="77"/>
      <c r="AG158" s="76"/>
      <c r="AJ158" s="79"/>
      <c r="AK158" s="79"/>
      <c r="BB158" s="166" t="s">
        <v>69</v>
      </c>
      <c r="BM158" s="76">
        <f t="shared" si="24"/>
        <v>41.904761904761905</v>
      </c>
      <c r="BN158" s="76">
        <f t="shared" si="25"/>
        <v>44</v>
      </c>
      <c r="BO158" s="76">
        <f t="shared" si="26"/>
        <v>6.1050061050061048E-2</v>
      </c>
      <c r="BP158" s="76">
        <f t="shared" si="27"/>
        <v>6.4102564102564097E-2</v>
      </c>
    </row>
    <row r="159" spans="1:68" ht="27" hidden="1" customHeight="1" x14ac:dyDescent="0.25">
      <c r="A159" s="61" t="s">
        <v>290</v>
      </c>
      <c r="B159" s="61" t="s">
        <v>291</v>
      </c>
      <c r="C159" s="35">
        <v>4301031199</v>
      </c>
      <c r="D159" s="400">
        <v>4680115880986</v>
      </c>
      <c r="E159" s="400"/>
      <c r="F159" s="60">
        <v>0.35</v>
      </c>
      <c r="G159" s="36">
        <v>6</v>
      </c>
      <c r="H159" s="60">
        <v>2.1</v>
      </c>
      <c r="I159" s="60">
        <v>2.23</v>
      </c>
      <c r="J159" s="36">
        <v>234</v>
      </c>
      <c r="K159" s="36" t="s">
        <v>83</v>
      </c>
      <c r="L159" s="36"/>
      <c r="M159" s="37" t="s">
        <v>82</v>
      </c>
      <c r="N159" s="37"/>
      <c r="O159" s="36">
        <v>40</v>
      </c>
      <c r="P159" s="6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402"/>
      <c r="R159" s="402"/>
      <c r="S159" s="402"/>
      <c r="T159" s="403"/>
      <c r="U159" s="38" t="s">
        <v>48</v>
      </c>
      <c r="V159" s="38" t="s">
        <v>48</v>
      </c>
      <c r="W159" s="39" t="s">
        <v>0</v>
      </c>
      <c r="X159" s="57">
        <v>0</v>
      </c>
      <c r="Y159" s="54">
        <f t="shared" si="23"/>
        <v>0</v>
      </c>
      <c r="Z159" s="40" t="str">
        <f>IFERROR(IF(Y159=0,"",ROUNDUP(Y159/H159,0)*0.00502),"")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67" t="s">
        <v>69</v>
      </c>
      <c r="BM159" s="76">
        <f t="shared" si="24"/>
        <v>0</v>
      </c>
      <c r="BN159" s="76">
        <f t="shared" si="25"/>
        <v>0</v>
      </c>
      <c r="BO159" s="76">
        <f t="shared" si="26"/>
        <v>0</v>
      </c>
      <c r="BP159" s="76">
        <f t="shared" si="27"/>
        <v>0</v>
      </c>
    </row>
    <row r="160" spans="1:68" ht="27" hidden="1" customHeight="1" x14ac:dyDescent="0.25">
      <c r="A160" s="61" t="s">
        <v>292</v>
      </c>
      <c r="B160" s="61" t="s">
        <v>293</v>
      </c>
      <c r="C160" s="35">
        <v>4301031205</v>
      </c>
      <c r="D160" s="400">
        <v>4680115881785</v>
      </c>
      <c r="E160" s="400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83</v>
      </c>
      <c r="L160" s="36"/>
      <c r="M160" s="37" t="s">
        <v>82</v>
      </c>
      <c r="N160" s="37"/>
      <c r="O160" s="36">
        <v>40</v>
      </c>
      <c r="P160" s="6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402"/>
      <c r="R160" s="402"/>
      <c r="S160" s="402"/>
      <c r="T160" s="403"/>
      <c r="U160" s="38" t="s">
        <v>48</v>
      </c>
      <c r="V160" s="38" t="s">
        <v>48</v>
      </c>
      <c r="W160" s="39" t="s">
        <v>0</v>
      </c>
      <c r="X160" s="57">
        <v>0</v>
      </c>
      <c r="Y160" s="54">
        <f t="shared" si="23"/>
        <v>0</v>
      </c>
      <c r="Z160" s="40" t="str">
        <f>IFERROR(IF(Y160=0,"",ROUNDUP(Y160/H160,0)*0.00502),"")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68" t="s">
        <v>69</v>
      </c>
      <c r="BM160" s="76">
        <f t="shared" si="24"/>
        <v>0</v>
      </c>
      <c r="BN160" s="76">
        <f t="shared" si="25"/>
        <v>0</v>
      </c>
      <c r="BO160" s="76">
        <f t="shared" si="26"/>
        <v>0</v>
      </c>
      <c r="BP160" s="76">
        <f t="shared" si="27"/>
        <v>0</v>
      </c>
    </row>
    <row r="161" spans="1:68" ht="27" hidden="1" customHeight="1" x14ac:dyDescent="0.25">
      <c r="A161" s="61" t="s">
        <v>294</v>
      </c>
      <c r="B161" s="61" t="s">
        <v>295</v>
      </c>
      <c r="C161" s="35">
        <v>4301031202</v>
      </c>
      <c r="D161" s="400">
        <v>4680115881679</v>
      </c>
      <c r="E161" s="400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83</v>
      </c>
      <c r="L161" s="36"/>
      <c r="M161" s="37" t="s">
        <v>82</v>
      </c>
      <c r="N161" s="37"/>
      <c r="O161" s="36">
        <v>40</v>
      </c>
      <c r="P161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402"/>
      <c r="R161" s="402"/>
      <c r="S161" s="402"/>
      <c r="T161" s="403"/>
      <c r="U161" s="38" t="s">
        <v>48</v>
      </c>
      <c r="V161" s="38" t="s">
        <v>48</v>
      </c>
      <c r="W161" s="39" t="s">
        <v>0</v>
      </c>
      <c r="X161" s="57">
        <v>0</v>
      </c>
      <c r="Y161" s="54">
        <f t="shared" si="23"/>
        <v>0</v>
      </c>
      <c r="Z161" s="40" t="str">
        <f>IFERROR(IF(Y161=0,"",ROUNDUP(Y161/H161,0)*0.00502),"")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69" t="s">
        <v>69</v>
      </c>
      <c r="BM161" s="76">
        <f t="shared" si="24"/>
        <v>0</v>
      </c>
      <c r="BN161" s="76">
        <f t="shared" si="25"/>
        <v>0</v>
      </c>
      <c r="BO161" s="76">
        <f t="shared" si="26"/>
        <v>0</v>
      </c>
      <c r="BP161" s="76">
        <f t="shared" si="27"/>
        <v>0</v>
      </c>
    </row>
    <row r="162" spans="1:68" ht="27" hidden="1" customHeight="1" x14ac:dyDescent="0.25">
      <c r="A162" s="61" t="s">
        <v>296</v>
      </c>
      <c r="B162" s="61" t="s">
        <v>297</v>
      </c>
      <c r="C162" s="35">
        <v>4301031158</v>
      </c>
      <c r="D162" s="400">
        <v>4680115880191</v>
      </c>
      <c r="E162" s="400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87</v>
      </c>
      <c r="L162" s="36"/>
      <c r="M162" s="37" t="s">
        <v>82</v>
      </c>
      <c r="N162" s="37"/>
      <c r="O162" s="36">
        <v>40</v>
      </c>
      <c r="P162" s="6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402"/>
      <c r="R162" s="402"/>
      <c r="S162" s="402"/>
      <c r="T162" s="403"/>
      <c r="U162" s="38" t="s">
        <v>48</v>
      </c>
      <c r="V162" s="38" t="s">
        <v>48</v>
      </c>
      <c r="W162" s="39" t="s">
        <v>0</v>
      </c>
      <c r="X162" s="57">
        <v>0</v>
      </c>
      <c r="Y162" s="54">
        <f t="shared" si="23"/>
        <v>0</v>
      </c>
      <c r="Z162" s="40" t="str">
        <f>IFERROR(IF(Y162=0,"",ROUNDUP(Y162/H162,0)*0.00753),"")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70" t="s">
        <v>69</v>
      </c>
      <c r="BM162" s="76">
        <f t="shared" si="24"/>
        <v>0</v>
      </c>
      <c r="BN162" s="76">
        <f t="shared" si="25"/>
        <v>0</v>
      </c>
      <c r="BO162" s="76">
        <f t="shared" si="26"/>
        <v>0</v>
      </c>
      <c r="BP162" s="76">
        <f t="shared" si="27"/>
        <v>0</v>
      </c>
    </row>
    <row r="163" spans="1:68" ht="27" hidden="1" customHeight="1" x14ac:dyDescent="0.25">
      <c r="A163" s="61" t="s">
        <v>298</v>
      </c>
      <c r="B163" s="61" t="s">
        <v>299</v>
      </c>
      <c r="C163" s="35">
        <v>4301031245</v>
      </c>
      <c r="D163" s="400">
        <v>4680115883963</v>
      </c>
      <c r="E163" s="400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6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402"/>
      <c r="R163" s="402"/>
      <c r="S163" s="402"/>
      <c r="T163" s="403"/>
      <c r="U163" s="38" t="s">
        <v>48</v>
      </c>
      <c r="V163" s="38" t="s">
        <v>48</v>
      </c>
      <c r="W163" s="39" t="s">
        <v>0</v>
      </c>
      <c r="X163" s="57">
        <v>0</v>
      </c>
      <c r="Y163" s="54">
        <f t="shared" si="23"/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71" t="s">
        <v>69</v>
      </c>
      <c r="BM163" s="76">
        <f t="shared" si="24"/>
        <v>0</v>
      </c>
      <c r="BN163" s="76">
        <f t="shared" si="25"/>
        <v>0</v>
      </c>
      <c r="BO163" s="76">
        <f t="shared" si="26"/>
        <v>0</v>
      </c>
      <c r="BP163" s="76">
        <f t="shared" si="27"/>
        <v>0</v>
      </c>
    </row>
    <row r="164" spans="1:68" x14ac:dyDescent="0.2">
      <c r="A164" s="39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4"/>
      <c r="P164" s="390" t="s">
        <v>43</v>
      </c>
      <c r="Q164" s="391"/>
      <c r="R164" s="391"/>
      <c r="S164" s="391"/>
      <c r="T164" s="391"/>
      <c r="U164" s="391"/>
      <c r="V164" s="392"/>
      <c r="W164" s="41" t="s">
        <v>42</v>
      </c>
      <c r="X164" s="42">
        <f>IFERROR(X156/H156,"0")+IFERROR(X157/H157,"0")+IFERROR(X158/H158,"0")+IFERROR(X159/H159,"0")+IFERROR(X160/H160,"0")+IFERROR(X161/H161,"0")+IFERROR(X162/H162,"0")+IFERROR(X163/H163,"0")</f>
        <v>19.047619047619047</v>
      </c>
      <c r="Y164" s="42">
        <f>IFERROR(Y156/H156,"0")+IFERROR(Y157/H157,"0")+IFERROR(Y158/H158,"0")+IFERROR(Y159/H159,"0")+IFERROR(Y160/H160,"0")+IFERROR(Y161/H161,"0")+IFERROR(Y162/H162,"0")+IFERROR(Y163/H163,"0")</f>
        <v>20</v>
      </c>
      <c r="Z164" s="42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0.15060000000000001</v>
      </c>
      <c r="AA164" s="65"/>
      <c r="AB164" s="65"/>
      <c r="AC164" s="65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4"/>
      <c r="P165" s="390" t="s">
        <v>43</v>
      </c>
      <c r="Q165" s="391"/>
      <c r="R165" s="391"/>
      <c r="S165" s="391"/>
      <c r="T165" s="391"/>
      <c r="U165" s="391"/>
      <c r="V165" s="392"/>
      <c r="W165" s="41" t="s">
        <v>0</v>
      </c>
      <c r="X165" s="42">
        <f>IFERROR(SUM(X156:X163),"0")</f>
        <v>80</v>
      </c>
      <c r="Y165" s="42">
        <f>IFERROR(SUM(Y156:Y163),"0")</f>
        <v>84</v>
      </c>
      <c r="Z165" s="41"/>
      <c r="AA165" s="65"/>
      <c r="AB165" s="65"/>
      <c r="AC165" s="65"/>
    </row>
    <row r="166" spans="1:68" ht="16.5" hidden="1" customHeight="1" x14ac:dyDescent="0.25">
      <c r="A166" s="429" t="s">
        <v>300</v>
      </c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63"/>
      <c r="AB166" s="63"/>
      <c r="AC166" s="63"/>
    </row>
    <row r="167" spans="1:68" ht="14.25" hidden="1" customHeight="1" x14ac:dyDescent="0.25">
      <c r="A167" s="399" t="s">
        <v>125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99"/>
      <c r="AA167" s="64"/>
      <c r="AB167" s="64"/>
      <c r="AC167" s="64"/>
    </row>
    <row r="168" spans="1:68" ht="16.5" hidden="1" customHeight="1" x14ac:dyDescent="0.25">
      <c r="A168" s="61" t="s">
        <v>301</v>
      </c>
      <c r="B168" s="61" t="s">
        <v>302</v>
      </c>
      <c r="C168" s="35">
        <v>4301011450</v>
      </c>
      <c r="D168" s="400">
        <v>4680115881402</v>
      </c>
      <c r="E168" s="400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121</v>
      </c>
      <c r="L168" s="36"/>
      <c r="M168" s="37" t="s">
        <v>120</v>
      </c>
      <c r="N168" s="37"/>
      <c r="O168" s="36">
        <v>55</v>
      </c>
      <c r="P168" s="6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402"/>
      <c r="R168" s="402"/>
      <c r="S168" s="402"/>
      <c r="T168" s="403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IFERROR(IF(Y168=0,"",ROUNDUP(Y168/H168,0)*0.02175),"")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72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27" hidden="1" customHeight="1" x14ac:dyDescent="0.25">
      <c r="A169" s="61" t="s">
        <v>303</v>
      </c>
      <c r="B169" s="61" t="s">
        <v>304</v>
      </c>
      <c r="C169" s="35">
        <v>4301011454</v>
      </c>
      <c r="D169" s="400">
        <v>4680115881396</v>
      </c>
      <c r="E169" s="400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87</v>
      </c>
      <c r="L169" s="36"/>
      <c r="M169" s="37" t="s">
        <v>82</v>
      </c>
      <c r="N169" s="37"/>
      <c r="O169" s="36">
        <v>55</v>
      </c>
      <c r="P169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402"/>
      <c r="R169" s="402"/>
      <c r="S169" s="402"/>
      <c r="T169" s="403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IFERROR(IF(Y169=0,"",ROUNDUP(Y169/H169,0)*0.00753),"")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73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hidden="1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4"/>
      <c r="P170" s="390" t="s">
        <v>43</v>
      </c>
      <c r="Q170" s="391"/>
      <c r="R170" s="391"/>
      <c r="S170" s="391"/>
      <c r="T170" s="391"/>
      <c r="U170" s="391"/>
      <c r="V170" s="392"/>
      <c r="W170" s="41" t="s">
        <v>42</v>
      </c>
      <c r="X170" s="42">
        <f>IFERROR(X168/H168,"0")+IFERROR(X169/H169,"0")</f>
        <v>0</v>
      </c>
      <c r="Y170" s="42">
        <f>IFERROR(Y168/H168,"0")+IFERROR(Y169/H169,"0")</f>
        <v>0</v>
      </c>
      <c r="Z170" s="42">
        <f>IFERROR(IF(Z168="",0,Z168),"0")+IFERROR(IF(Z169="",0,Z169),"0")</f>
        <v>0</v>
      </c>
      <c r="AA170" s="65"/>
      <c r="AB170" s="65"/>
      <c r="AC170" s="65"/>
    </row>
    <row r="171" spans="1:68" hidden="1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4"/>
      <c r="P171" s="390" t="s">
        <v>43</v>
      </c>
      <c r="Q171" s="391"/>
      <c r="R171" s="391"/>
      <c r="S171" s="391"/>
      <c r="T171" s="391"/>
      <c r="U171" s="391"/>
      <c r="V171" s="392"/>
      <c r="W171" s="41" t="s">
        <v>0</v>
      </c>
      <c r="X171" s="42">
        <f>IFERROR(SUM(X168:X169),"0")</f>
        <v>0</v>
      </c>
      <c r="Y171" s="42">
        <f>IFERROR(SUM(Y168:Y169),"0")</f>
        <v>0</v>
      </c>
      <c r="Z171" s="41"/>
      <c r="AA171" s="65"/>
      <c r="AB171" s="65"/>
      <c r="AC171" s="65"/>
    </row>
    <row r="172" spans="1:68" ht="14.25" hidden="1" customHeight="1" x14ac:dyDescent="0.25">
      <c r="A172" s="399" t="s">
        <v>117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99"/>
      <c r="AA172" s="64"/>
      <c r="AB172" s="64"/>
      <c r="AC172" s="64"/>
    </row>
    <row r="173" spans="1:68" ht="16.5" hidden="1" customHeight="1" x14ac:dyDescent="0.25">
      <c r="A173" s="61" t="s">
        <v>305</v>
      </c>
      <c r="B173" s="61" t="s">
        <v>306</v>
      </c>
      <c r="C173" s="35">
        <v>4301020262</v>
      </c>
      <c r="D173" s="400">
        <v>4680115882935</v>
      </c>
      <c r="E173" s="400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121</v>
      </c>
      <c r="L173" s="36"/>
      <c r="M173" s="37" t="s">
        <v>141</v>
      </c>
      <c r="N173" s="37"/>
      <c r="O173" s="36">
        <v>50</v>
      </c>
      <c r="P173" s="6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402"/>
      <c r="R173" s="402"/>
      <c r="S173" s="402"/>
      <c r="T173" s="403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IFERROR(IF(Y173=0,"",ROUNDUP(Y173/H173,0)*0.02175),"")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74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hidden="1" customHeight="1" x14ac:dyDescent="0.25">
      <c r="A174" s="61" t="s">
        <v>307</v>
      </c>
      <c r="B174" s="61" t="s">
        <v>308</v>
      </c>
      <c r="C174" s="35">
        <v>4301020220</v>
      </c>
      <c r="D174" s="400">
        <v>4680115880764</v>
      </c>
      <c r="E174" s="400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87</v>
      </c>
      <c r="L174" s="36"/>
      <c r="M174" s="37" t="s">
        <v>120</v>
      </c>
      <c r="N174" s="37"/>
      <c r="O174" s="36">
        <v>50</v>
      </c>
      <c r="P17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402"/>
      <c r="R174" s="402"/>
      <c r="S174" s="402"/>
      <c r="T174" s="403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IFERROR(IF(Y174=0,"",ROUNDUP(Y174/H174,0)*0.00753),"")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75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90" t="s">
        <v>43</v>
      </c>
      <c r="Q175" s="391"/>
      <c r="R175" s="391"/>
      <c r="S175" s="391"/>
      <c r="T175" s="391"/>
      <c r="U175" s="391"/>
      <c r="V175" s="392"/>
      <c r="W175" s="41" t="s">
        <v>42</v>
      </c>
      <c r="X175" s="42">
        <f>IFERROR(X173/H173,"0")+IFERROR(X174/H174,"0")</f>
        <v>0</v>
      </c>
      <c r="Y175" s="42">
        <f>IFERROR(Y173/H173,"0")+IFERROR(Y174/H174,"0")</f>
        <v>0</v>
      </c>
      <c r="Z175" s="42">
        <f>IFERROR(IF(Z173="",0,Z173),"0")+IFERROR(IF(Z174="",0,Z174),"0")</f>
        <v>0</v>
      </c>
      <c r="AA175" s="65"/>
      <c r="AB175" s="65"/>
      <c r="AC175" s="65"/>
    </row>
    <row r="176" spans="1:68" hidden="1" x14ac:dyDescent="0.2">
      <c r="A176" s="393"/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4"/>
      <c r="P176" s="390" t="s">
        <v>43</v>
      </c>
      <c r="Q176" s="391"/>
      <c r="R176" s="391"/>
      <c r="S176" s="391"/>
      <c r="T176" s="391"/>
      <c r="U176" s="391"/>
      <c r="V176" s="392"/>
      <c r="W176" s="41" t="s">
        <v>0</v>
      </c>
      <c r="X176" s="42">
        <f>IFERROR(SUM(X173:X174),"0")</f>
        <v>0</v>
      </c>
      <c r="Y176" s="42">
        <f>IFERROR(SUM(Y173:Y174),"0")</f>
        <v>0</v>
      </c>
      <c r="Z176" s="41"/>
      <c r="AA176" s="65"/>
      <c r="AB176" s="65"/>
      <c r="AC176" s="65"/>
    </row>
    <row r="177" spans="1:68" ht="14.25" hidden="1" customHeight="1" x14ac:dyDescent="0.25">
      <c r="A177" s="399" t="s">
        <v>79</v>
      </c>
      <c r="B177" s="399"/>
      <c r="C177" s="399"/>
      <c r="D177" s="399"/>
      <c r="E177" s="399"/>
      <c r="F177" s="399"/>
      <c r="G177" s="399"/>
      <c r="H177" s="399"/>
      <c r="I177" s="399"/>
      <c r="J177" s="399"/>
      <c r="K177" s="399"/>
      <c r="L177" s="399"/>
      <c r="M177" s="399"/>
      <c r="N177" s="399"/>
      <c r="O177" s="399"/>
      <c r="P177" s="399"/>
      <c r="Q177" s="399"/>
      <c r="R177" s="399"/>
      <c r="S177" s="399"/>
      <c r="T177" s="399"/>
      <c r="U177" s="399"/>
      <c r="V177" s="399"/>
      <c r="W177" s="399"/>
      <c r="X177" s="399"/>
      <c r="Y177" s="399"/>
      <c r="Z177" s="399"/>
      <c r="AA177" s="64"/>
      <c r="AB177" s="64"/>
      <c r="AC177" s="64"/>
    </row>
    <row r="178" spans="1:68" ht="27" customHeight="1" x14ac:dyDescent="0.25">
      <c r="A178" s="61" t="s">
        <v>309</v>
      </c>
      <c r="B178" s="61" t="s">
        <v>310</v>
      </c>
      <c r="C178" s="35">
        <v>4301031224</v>
      </c>
      <c r="D178" s="400">
        <v>4680115882683</v>
      </c>
      <c r="E178" s="400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87</v>
      </c>
      <c r="L178" s="36"/>
      <c r="M178" s="37" t="s">
        <v>82</v>
      </c>
      <c r="N178" s="37"/>
      <c r="O178" s="36">
        <v>40</v>
      </c>
      <c r="P178" s="6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402"/>
      <c r="R178" s="402"/>
      <c r="S178" s="402"/>
      <c r="T178" s="403"/>
      <c r="U178" s="38" t="s">
        <v>48</v>
      </c>
      <c r="V178" s="38" t="s">
        <v>48</v>
      </c>
      <c r="W178" s="39" t="s">
        <v>0</v>
      </c>
      <c r="X178" s="57">
        <v>600</v>
      </c>
      <c r="Y178" s="54">
        <f t="shared" ref="Y178:Y185" si="28">IFERROR(IF(X178="",0,CEILING((X178/$H178),1)*$H178),"")</f>
        <v>604.80000000000007</v>
      </c>
      <c r="Z178" s="40">
        <f>IFERROR(IF(Y178=0,"",ROUNDUP(Y178/H178,0)*0.00937),"")</f>
        <v>1.0494399999999999</v>
      </c>
      <c r="AA178" s="66" t="s">
        <v>48</v>
      </c>
      <c r="AB178" s="67" t="s">
        <v>48</v>
      </c>
      <c r="AC178" s="77"/>
      <c r="AG178" s="76"/>
      <c r="AJ178" s="79"/>
      <c r="AK178" s="79"/>
      <c r="BB178" s="176" t="s">
        <v>69</v>
      </c>
      <c r="BM178" s="76">
        <f t="shared" ref="BM178:BM185" si="29">IFERROR(X178*I178/H178,"0")</f>
        <v>623.33333333333326</v>
      </c>
      <c r="BN178" s="76">
        <f t="shared" ref="BN178:BN185" si="30">IFERROR(Y178*I178/H178,"0")</f>
        <v>628.32000000000005</v>
      </c>
      <c r="BO178" s="76">
        <f t="shared" ref="BO178:BO185" si="31">IFERROR(1/J178*(X178/H178),"0")</f>
        <v>0.92592592592592582</v>
      </c>
      <c r="BP178" s="76">
        <f t="shared" ref="BP178:BP185" si="32">IFERROR(1/J178*(Y178/H178),"0")</f>
        <v>0.93333333333333335</v>
      </c>
    </row>
    <row r="179" spans="1:68" ht="27" customHeight="1" x14ac:dyDescent="0.25">
      <c r="A179" s="61" t="s">
        <v>311</v>
      </c>
      <c r="B179" s="61" t="s">
        <v>312</v>
      </c>
      <c r="C179" s="35">
        <v>4301031230</v>
      </c>
      <c r="D179" s="400">
        <v>4680115882690</v>
      </c>
      <c r="E179" s="400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87</v>
      </c>
      <c r="L179" s="36"/>
      <c r="M179" s="37" t="s">
        <v>82</v>
      </c>
      <c r="N179" s="37"/>
      <c r="O179" s="36">
        <v>40</v>
      </c>
      <c r="P179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402"/>
      <c r="R179" s="402"/>
      <c r="S179" s="402"/>
      <c r="T179" s="403"/>
      <c r="U179" s="38" t="s">
        <v>48</v>
      </c>
      <c r="V179" s="38" t="s">
        <v>48</v>
      </c>
      <c r="W179" s="39" t="s">
        <v>0</v>
      </c>
      <c r="X179" s="57">
        <v>320</v>
      </c>
      <c r="Y179" s="54">
        <f t="shared" si="28"/>
        <v>324</v>
      </c>
      <c r="Z179" s="40">
        <f>IFERROR(IF(Y179=0,"",ROUNDUP(Y179/H179,0)*0.00937),"")</f>
        <v>0.56220000000000003</v>
      </c>
      <c r="AA179" s="66" t="s">
        <v>48</v>
      </c>
      <c r="AB179" s="67" t="s">
        <v>48</v>
      </c>
      <c r="AC179" s="77"/>
      <c r="AG179" s="76"/>
      <c r="AJ179" s="79"/>
      <c r="AK179" s="79"/>
      <c r="BB179" s="177" t="s">
        <v>69</v>
      </c>
      <c r="BM179" s="76">
        <f t="shared" si="29"/>
        <v>332.44444444444446</v>
      </c>
      <c r="BN179" s="76">
        <f t="shared" si="30"/>
        <v>336.6</v>
      </c>
      <c r="BO179" s="76">
        <f t="shared" si="31"/>
        <v>0.49382716049382708</v>
      </c>
      <c r="BP179" s="76">
        <f t="shared" si="32"/>
        <v>0.49999999999999994</v>
      </c>
    </row>
    <row r="180" spans="1:68" ht="27" customHeight="1" x14ac:dyDescent="0.25">
      <c r="A180" s="61" t="s">
        <v>313</v>
      </c>
      <c r="B180" s="61" t="s">
        <v>314</v>
      </c>
      <c r="C180" s="35">
        <v>4301031220</v>
      </c>
      <c r="D180" s="400">
        <v>4680115882669</v>
      </c>
      <c r="E180" s="400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87</v>
      </c>
      <c r="L180" s="36"/>
      <c r="M180" s="37" t="s">
        <v>82</v>
      </c>
      <c r="N180" s="37"/>
      <c r="O180" s="36">
        <v>40</v>
      </c>
      <c r="P180" s="6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402"/>
      <c r="R180" s="402"/>
      <c r="S180" s="402"/>
      <c r="T180" s="403"/>
      <c r="U180" s="38" t="s">
        <v>48</v>
      </c>
      <c r="V180" s="38" t="s">
        <v>48</v>
      </c>
      <c r="W180" s="39" t="s">
        <v>0</v>
      </c>
      <c r="X180" s="57">
        <v>350</v>
      </c>
      <c r="Y180" s="54">
        <f t="shared" si="28"/>
        <v>351</v>
      </c>
      <c r="Z180" s="40">
        <f>IFERROR(IF(Y180=0,"",ROUNDUP(Y180/H180,0)*0.00937),"")</f>
        <v>0.60904999999999998</v>
      </c>
      <c r="AA180" s="66" t="s">
        <v>48</v>
      </c>
      <c r="AB180" s="67" t="s">
        <v>48</v>
      </c>
      <c r="AC180" s="77"/>
      <c r="AG180" s="76"/>
      <c r="AJ180" s="79"/>
      <c r="AK180" s="79"/>
      <c r="BB180" s="178" t="s">
        <v>69</v>
      </c>
      <c r="BM180" s="76">
        <f t="shared" si="29"/>
        <v>363.61111111111109</v>
      </c>
      <c r="BN180" s="76">
        <f t="shared" si="30"/>
        <v>364.65</v>
      </c>
      <c r="BO180" s="76">
        <f t="shared" si="31"/>
        <v>0.54012345679012341</v>
      </c>
      <c r="BP180" s="76">
        <f t="shared" si="32"/>
        <v>0.54166666666666663</v>
      </c>
    </row>
    <row r="181" spans="1:68" ht="27" customHeight="1" x14ac:dyDescent="0.25">
      <c r="A181" s="61" t="s">
        <v>315</v>
      </c>
      <c r="B181" s="61" t="s">
        <v>316</v>
      </c>
      <c r="C181" s="35">
        <v>4301031221</v>
      </c>
      <c r="D181" s="400">
        <v>4680115882676</v>
      </c>
      <c r="E181" s="400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87</v>
      </c>
      <c r="L181" s="36"/>
      <c r="M181" s="37" t="s">
        <v>82</v>
      </c>
      <c r="N181" s="37"/>
      <c r="O181" s="36">
        <v>40</v>
      </c>
      <c r="P181" s="6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402"/>
      <c r="R181" s="402"/>
      <c r="S181" s="402"/>
      <c r="T181" s="403"/>
      <c r="U181" s="38" t="s">
        <v>48</v>
      </c>
      <c r="V181" s="38" t="s">
        <v>48</v>
      </c>
      <c r="W181" s="39" t="s">
        <v>0</v>
      </c>
      <c r="X181" s="57">
        <v>450</v>
      </c>
      <c r="Y181" s="54">
        <f t="shared" si="28"/>
        <v>453.6</v>
      </c>
      <c r="Z181" s="40">
        <f>IFERROR(IF(Y181=0,"",ROUNDUP(Y181/H181,0)*0.00937),"")</f>
        <v>0.78708</v>
      </c>
      <c r="AA181" s="66" t="s">
        <v>48</v>
      </c>
      <c r="AB181" s="67" t="s">
        <v>48</v>
      </c>
      <c r="AC181" s="77"/>
      <c r="AG181" s="76"/>
      <c r="AJ181" s="79"/>
      <c r="AK181" s="79"/>
      <c r="BB181" s="179" t="s">
        <v>69</v>
      </c>
      <c r="BM181" s="76">
        <f t="shared" si="29"/>
        <v>467.49999999999994</v>
      </c>
      <c r="BN181" s="76">
        <f t="shared" si="30"/>
        <v>471.24</v>
      </c>
      <c r="BO181" s="76">
        <f t="shared" si="31"/>
        <v>0.69444444444444442</v>
      </c>
      <c r="BP181" s="76">
        <f t="shared" si="32"/>
        <v>0.7</v>
      </c>
    </row>
    <row r="182" spans="1:68" ht="27" hidden="1" customHeight="1" x14ac:dyDescent="0.25">
      <c r="A182" s="61" t="s">
        <v>317</v>
      </c>
      <c r="B182" s="61" t="s">
        <v>318</v>
      </c>
      <c r="C182" s="35">
        <v>4301031223</v>
      </c>
      <c r="D182" s="400">
        <v>4680115884014</v>
      </c>
      <c r="E182" s="400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6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402"/>
      <c r="R182" s="402"/>
      <c r="S182" s="402"/>
      <c r="T182" s="403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8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80" t="s">
        <v>69</v>
      </c>
      <c r="BM182" s="76">
        <f t="shared" si="29"/>
        <v>0</v>
      </c>
      <c r="BN182" s="76">
        <f t="shared" si="30"/>
        <v>0</v>
      </c>
      <c r="BO182" s="76">
        <f t="shared" si="31"/>
        <v>0</v>
      </c>
      <c r="BP182" s="76">
        <f t="shared" si="32"/>
        <v>0</v>
      </c>
    </row>
    <row r="183" spans="1:68" ht="27" hidden="1" customHeight="1" x14ac:dyDescent="0.25">
      <c r="A183" s="61" t="s">
        <v>319</v>
      </c>
      <c r="B183" s="61" t="s">
        <v>320</v>
      </c>
      <c r="C183" s="35">
        <v>4301031222</v>
      </c>
      <c r="D183" s="400">
        <v>4680115884007</v>
      </c>
      <c r="E183" s="400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83</v>
      </c>
      <c r="L183" s="36"/>
      <c r="M183" s="37" t="s">
        <v>82</v>
      </c>
      <c r="N183" s="37"/>
      <c r="O183" s="36">
        <v>40</v>
      </c>
      <c r="P183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402"/>
      <c r="R183" s="402"/>
      <c r="S183" s="402"/>
      <c r="T183" s="403"/>
      <c r="U183" s="38" t="s">
        <v>48</v>
      </c>
      <c r="V183" s="38" t="s">
        <v>48</v>
      </c>
      <c r="W183" s="39" t="s">
        <v>0</v>
      </c>
      <c r="X183" s="57">
        <v>0</v>
      </c>
      <c r="Y183" s="54">
        <f t="shared" si="28"/>
        <v>0</v>
      </c>
      <c r="Z183" s="40" t="str">
        <f>IFERROR(IF(Y183=0,"",ROUNDUP(Y183/H183,0)*0.00502),"")</f>
        <v/>
      </c>
      <c r="AA183" s="66" t="s">
        <v>48</v>
      </c>
      <c r="AB183" s="67" t="s">
        <v>48</v>
      </c>
      <c r="AC183" s="77"/>
      <c r="AG183" s="76"/>
      <c r="AJ183" s="79"/>
      <c r="AK183" s="79"/>
      <c r="BB183" s="181" t="s">
        <v>69</v>
      </c>
      <c r="BM183" s="76">
        <f t="shared" si="29"/>
        <v>0</v>
      </c>
      <c r="BN183" s="76">
        <f t="shared" si="30"/>
        <v>0</v>
      </c>
      <c r="BO183" s="76">
        <f t="shared" si="31"/>
        <v>0</v>
      </c>
      <c r="BP183" s="76">
        <f t="shared" si="32"/>
        <v>0</v>
      </c>
    </row>
    <row r="184" spans="1:68" ht="27" hidden="1" customHeight="1" x14ac:dyDescent="0.25">
      <c r="A184" s="61" t="s">
        <v>321</v>
      </c>
      <c r="B184" s="61" t="s">
        <v>322</v>
      </c>
      <c r="C184" s="35">
        <v>4301031229</v>
      </c>
      <c r="D184" s="400">
        <v>4680115884038</v>
      </c>
      <c r="E184" s="400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83</v>
      </c>
      <c r="L184" s="36"/>
      <c r="M184" s="37" t="s">
        <v>82</v>
      </c>
      <c r="N184" s="37"/>
      <c r="O184" s="36">
        <v>40</v>
      </c>
      <c r="P184" s="6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402"/>
      <c r="R184" s="402"/>
      <c r="S184" s="402"/>
      <c r="T184" s="403"/>
      <c r="U184" s="38" t="s">
        <v>48</v>
      </c>
      <c r="V184" s="38" t="s">
        <v>48</v>
      </c>
      <c r="W184" s="39" t="s">
        <v>0</v>
      </c>
      <c r="X184" s="57">
        <v>0</v>
      </c>
      <c r="Y184" s="54">
        <f t="shared" si="28"/>
        <v>0</v>
      </c>
      <c r="Z184" s="40" t="str">
        <f>IFERROR(IF(Y184=0,"",ROUNDUP(Y184/H184,0)*0.00502),"")</f>
        <v/>
      </c>
      <c r="AA184" s="66" t="s">
        <v>48</v>
      </c>
      <c r="AB184" s="67" t="s">
        <v>48</v>
      </c>
      <c r="AC184" s="77"/>
      <c r="AG184" s="76"/>
      <c r="AJ184" s="79"/>
      <c r="AK184" s="79"/>
      <c r="BB184" s="182" t="s">
        <v>69</v>
      </c>
      <c r="BM184" s="76">
        <f t="shared" si="29"/>
        <v>0</v>
      </c>
      <c r="BN184" s="76">
        <f t="shared" si="30"/>
        <v>0</v>
      </c>
      <c r="BO184" s="76">
        <f t="shared" si="31"/>
        <v>0</v>
      </c>
      <c r="BP184" s="76">
        <f t="shared" si="32"/>
        <v>0</v>
      </c>
    </row>
    <row r="185" spans="1:68" ht="27" hidden="1" customHeight="1" x14ac:dyDescent="0.25">
      <c r="A185" s="61" t="s">
        <v>323</v>
      </c>
      <c r="B185" s="61" t="s">
        <v>324</v>
      </c>
      <c r="C185" s="35">
        <v>4301031225</v>
      </c>
      <c r="D185" s="400">
        <v>4680115884021</v>
      </c>
      <c r="E185" s="400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83</v>
      </c>
      <c r="L185" s="36"/>
      <c r="M185" s="37" t="s">
        <v>82</v>
      </c>
      <c r="N185" s="37"/>
      <c r="O185" s="36">
        <v>40</v>
      </c>
      <c r="P185" s="6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402"/>
      <c r="R185" s="402"/>
      <c r="S185" s="402"/>
      <c r="T185" s="403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si="28"/>
        <v>0</v>
      </c>
      <c r="Z185" s="40" t="str">
        <f>IFERROR(IF(Y185=0,"",ROUNDUP(Y185/H185,0)*0.00502),"")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83" t="s">
        <v>69</v>
      </c>
      <c r="BM185" s="76">
        <f t="shared" si="29"/>
        <v>0</v>
      </c>
      <c r="BN185" s="76">
        <f t="shared" si="30"/>
        <v>0</v>
      </c>
      <c r="BO185" s="76">
        <f t="shared" si="31"/>
        <v>0</v>
      </c>
      <c r="BP185" s="76">
        <f t="shared" si="32"/>
        <v>0</v>
      </c>
    </row>
    <row r="186" spans="1:68" x14ac:dyDescent="0.2">
      <c r="A186" s="393"/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4"/>
      <c r="P186" s="390" t="s">
        <v>43</v>
      </c>
      <c r="Q186" s="391"/>
      <c r="R186" s="391"/>
      <c r="S186" s="391"/>
      <c r="T186" s="391"/>
      <c r="U186" s="391"/>
      <c r="V186" s="392"/>
      <c r="W186" s="41" t="s">
        <v>42</v>
      </c>
      <c r="X186" s="42">
        <f>IFERROR(X178/H178,"0")+IFERROR(X179/H179,"0")+IFERROR(X180/H180,"0")+IFERROR(X181/H181,"0")+IFERROR(X182/H182,"0")+IFERROR(X183/H183,"0")+IFERROR(X184/H184,"0")+IFERROR(X185/H185,"0")</f>
        <v>318.51851851851848</v>
      </c>
      <c r="Y186" s="42">
        <f>IFERROR(Y178/H178,"0")+IFERROR(Y179/H179,"0")+IFERROR(Y180/H180,"0")+IFERROR(Y181/H181,"0")+IFERROR(Y182/H182,"0")+IFERROR(Y183/H183,"0")+IFERROR(Y184/H184,"0")+IFERROR(Y185/H185,"0")</f>
        <v>321</v>
      </c>
      <c r="Z186" s="42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3.0077699999999998</v>
      </c>
      <c r="AA186" s="65"/>
      <c r="AB186" s="65"/>
      <c r="AC186" s="65"/>
    </row>
    <row r="187" spans="1:68" x14ac:dyDescent="0.2">
      <c r="A187" s="393"/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4"/>
      <c r="P187" s="390" t="s">
        <v>43</v>
      </c>
      <c r="Q187" s="391"/>
      <c r="R187" s="391"/>
      <c r="S187" s="391"/>
      <c r="T187" s="391"/>
      <c r="U187" s="391"/>
      <c r="V187" s="392"/>
      <c r="W187" s="41" t="s">
        <v>0</v>
      </c>
      <c r="X187" s="42">
        <f>IFERROR(SUM(X178:X185),"0")</f>
        <v>1720</v>
      </c>
      <c r="Y187" s="42">
        <f>IFERROR(SUM(Y178:Y185),"0")</f>
        <v>1733.4</v>
      </c>
      <c r="Z187" s="41"/>
      <c r="AA187" s="65"/>
      <c r="AB187" s="65"/>
      <c r="AC187" s="65"/>
    </row>
    <row r="188" spans="1:68" ht="14.25" hidden="1" customHeight="1" x14ac:dyDescent="0.25">
      <c r="A188" s="399" t="s">
        <v>84</v>
      </c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399"/>
      <c r="P188" s="399"/>
      <c r="Q188" s="399"/>
      <c r="R188" s="399"/>
      <c r="S188" s="399"/>
      <c r="T188" s="399"/>
      <c r="U188" s="399"/>
      <c r="V188" s="399"/>
      <c r="W188" s="399"/>
      <c r="X188" s="399"/>
      <c r="Y188" s="399"/>
      <c r="Z188" s="399"/>
      <c r="AA188" s="64"/>
      <c r="AB188" s="64"/>
      <c r="AC188" s="64"/>
    </row>
    <row r="189" spans="1:68" ht="27" hidden="1" customHeight="1" x14ac:dyDescent="0.25">
      <c r="A189" s="61" t="s">
        <v>325</v>
      </c>
      <c r="B189" s="61" t="s">
        <v>326</v>
      </c>
      <c r="C189" s="35">
        <v>4301051409</v>
      </c>
      <c r="D189" s="400">
        <v>4680115881556</v>
      </c>
      <c r="E189" s="400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121</v>
      </c>
      <c r="L189" s="36"/>
      <c r="M189" s="37" t="s">
        <v>141</v>
      </c>
      <c r="N189" s="37"/>
      <c r="O189" s="36">
        <v>45</v>
      </c>
      <c r="P189" s="6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402"/>
      <c r="R189" s="402"/>
      <c r="S189" s="402"/>
      <c r="T189" s="403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ref="Y189:Y204" si="33">IFERROR(IF(X189="",0,CEILING((X189/$H189),1)*$H189),"")</f>
        <v>0</v>
      </c>
      <c r="Z189" s="40" t="str">
        <f>IFERROR(IF(Y189=0,"",ROUNDUP(Y189/H189,0)*0.01196),"")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84" t="s">
        <v>69</v>
      </c>
      <c r="BM189" s="76">
        <f t="shared" ref="BM189:BM204" si="34">IFERROR(X189*I189/H189,"0")</f>
        <v>0</v>
      </c>
      <c r="BN189" s="76">
        <f t="shared" ref="BN189:BN204" si="35">IFERROR(Y189*I189/H189,"0")</f>
        <v>0</v>
      </c>
      <c r="BO189" s="76">
        <f t="shared" ref="BO189:BO204" si="36">IFERROR(1/J189*(X189/H189),"0")</f>
        <v>0</v>
      </c>
      <c r="BP189" s="76">
        <f t="shared" ref="BP189:BP204" si="37">IFERROR(1/J189*(Y189/H189),"0")</f>
        <v>0</v>
      </c>
    </row>
    <row r="190" spans="1:68" ht="27" customHeight="1" x14ac:dyDescent="0.25">
      <c r="A190" s="61" t="s">
        <v>327</v>
      </c>
      <c r="B190" s="61" t="s">
        <v>328</v>
      </c>
      <c r="C190" s="35">
        <v>4301051408</v>
      </c>
      <c r="D190" s="400">
        <v>4680115881594</v>
      </c>
      <c r="E190" s="400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121</v>
      </c>
      <c r="L190" s="36"/>
      <c r="M190" s="37" t="s">
        <v>141</v>
      </c>
      <c r="N190" s="37"/>
      <c r="O190" s="36">
        <v>40</v>
      </c>
      <c r="P190" s="6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402"/>
      <c r="R190" s="402"/>
      <c r="S190" s="402"/>
      <c r="T190" s="403"/>
      <c r="U190" s="38" t="s">
        <v>48</v>
      </c>
      <c r="V190" s="38" t="s">
        <v>48</v>
      </c>
      <c r="W190" s="39" t="s">
        <v>0</v>
      </c>
      <c r="X190" s="57">
        <v>80</v>
      </c>
      <c r="Y190" s="54">
        <f t="shared" si="33"/>
        <v>81</v>
      </c>
      <c r="Z190" s="40">
        <f>IFERROR(IF(Y190=0,"",ROUNDUP(Y190/H190,0)*0.02175),"")</f>
        <v>0.21749999999999997</v>
      </c>
      <c r="AA190" s="66" t="s">
        <v>48</v>
      </c>
      <c r="AB190" s="67" t="s">
        <v>48</v>
      </c>
      <c r="AC190" s="77"/>
      <c r="AG190" s="76"/>
      <c r="AJ190" s="79"/>
      <c r="AK190" s="79"/>
      <c r="BB190" s="185" t="s">
        <v>69</v>
      </c>
      <c r="BM190" s="76">
        <f t="shared" si="34"/>
        <v>85.57037037037037</v>
      </c>
      <c r="BN190" s="76">
        <f t="shared" si="35"/>
        <v>86.64</v>
      </c>
      <c r="BO190" s="76">
        <f t="shared" si="36"/>
        <v>0.17636684303350972</v>
      </c>
      <c r="BP190" s="76">
        <f t="shared" si="37"/>
        <v>0.17857142857142855</v>
      </c>
    </row>
    <row r="191" spans="1:68" ht="16.5" customHeight="1" x14ac:dyDescent="0.25">
      <c r="A191" s="61" t="s">
        <v>329</v>
      </c>
      <c r="B191" s="61" t="s">
        <v>330</v>
      </c>
      <c r="C191" s="35">
        <v>4301051754</v>
      </c>
      <c r="D191" s="400">
        <v>4680115880962</v>
      </c>
      <c r="E191" s="400"/>
      <c r="F191" s="60">
        <v>1.3</v>
      </c>
      <c r="G191" s="36">
        <v>6</v>
      </c>
      <c r="H191" s="60">
        <v>7.8</v>
      </c>
      <c r="I191" s="60">
        <v>8.3640000000000008</v>
      </c>
      <c r="J191" s="36">
        <v>56</v>
      </c>
      <c r="K191" s="36" t="s">
        <v>121</v>
      </c>
      <c r="L191" s="36"/>
      <c r="M191" s="37" t="s">
        <v>82</v>
      </c>
      <c r="N191" s="37"/>
      <c r="O191" s="36">
        <v>40</v>
      </c>
      <c r="P191" s="605" t="s">
        <v>331</v>
      </c>
      <c r="Q191" s="402"/>
      <c r="R191" s="402"/>
      <c r="S191" s="402"/>
      <c r="T191" s="403"/>
      <c r="U191" s="38" t="s">
        <v>48</v>
      </c>
      <c r="V191" s="38" t="s">
        <v>48</v>
      </c>
      <c r="W191" s="39" t="s">
        <v>0</v>
      </c>
      <c r="X191" s="57">
        <v>150</v>
      </c>
      <c r="Y191" s="54">
        <f t="shared" si="33"/>
        <v>156</v>
      </c>
      <c r="Z191" s="40">
        <f>IFERROR(IF(Y191=0,"",ROUNDUP(Y191/H191,0)*0.02175),"")</f>
        <v>0.43499999999999994</v>
      </c>
      <c r="AA191" s="66" t="s">
        <v>48</v>
      </c>
      <c r="AB191" s="67" t="s">
        <v>48</v>
      </c>
      <c r="AC191" s="77"/>
      <c r="AG191" s="76"/>
      <c r="AJ191" s="79"/>
      <c r="AK191" s="79"/>
      <c r="BB191" s="186" t="s">
        <v>69</v>
      </c>
      <c r="BM191" s="76">
        <f t="shared" si="34"/>
        <v>160.84615384615387</v>
      </c>
      <c r="BN191" s="76">
        <f t="shared" si="35"/>
        <v>167.28000000000003</v>
      </c>
      <c r="BO191" s="76">
        <f t="shared" si="36"/>
        <v>0.34340659340659335</v>
      </c>
      <c r="BP191" s="76">
        <f t="shared" si="37"/>
        <v>0.3571428571428571</v>
      </c>
    </row>
    <row r="192" spans="1:68" ht="27" hidden="1" customHeight="1" x14ac:dyDescent="0.25">
      <c r="A192" s="61" t="s">
        <v>332</v>
      </c>
      <c r="B192" s="61" t="s">
        <v>333</v>
      </c>
      <c r="C192" s="35">
        <v>4301051411</v>
      </c>
      <c r="D192" s="400">
        <v>4680115881617</v>
      </c>
      <c r="E192" s="400"/>
      <c r="F192" s="60">
        <v>1.35</v>
      </c>
      <c r="G192" s="36">
        <v>6</v>
      </c>
      <c r="H192" s="60">
        <v>8.1</v>
      </c>
      <c r="I192" s="60">
        <v>8.6460000000000008</v>
      </c>
      <c r="J192" s="36">
        <v>56</v>
      </c>
      <c r="K192" s="36" t="s">
        <v>121</v>
      </c>
      <c r="L192" s="36"/>
      <c r="M192" s="37" t="s">
        <v>141</v>
      </c>
      <c r="N192" s="37"/>
      <c r="O192" s="36">
        <v>40</v>
      </c>
      <c r="P192" s="6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402"/>
      <c r="R192" s="402"/>
      <c r="S192" s="402"/>
      <c r="T192" s="403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33"/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87" t="s">
        <v>69</v>
      </c>
      <c r="BM192" s="76">
        <f t="shared" si="34"/>
        <v>0</v>
      </c>
      <c r="BN192" s="76">
        <f t="shared" si="35"/>
        <v>0</v>
      </c>
      <c r="BO192" s="76">
        <f t="shared" si="36"/>
        <v>0</v>
      </c>
      <c r="BP192" s="76">
        <f t="shared" si="37"/>
        <v>0</v>
      </c>
    </row>
    <row r="193" spans="1:68" ht="16.5" customHeight="1" x14ac:dyDescent="0.25">
      <c r="A193" s="61" t="s">
        <v>334</v>
      </c>
      <c r="B193" s="61" t="s">
        <v>335</v>
      </c>
      <c r="C193" s="35">
        <v>4301051632</v>
      </c>
      <c r="D193" s="400">
        <v>4680115880573</v>
      </c>
      <c r="E193" s="400"/>
      <c r="F193" s="60">
        <v>1.45</v>
      </c>
      <c r="G193" s="36">
        <v>6</v>
      </c>
      <c r="H193" s="60">
        <v>8.6999999999999993</v>
      </c>
      <c r="I193" s="60">
        <v>9.2639999999999993</v>
      </c>
      <c r="J193" s="36">
        <v>56</v>
      </c>
      <c r="K193" s="36" t="s">
        <v>121</v>
      </c>
      <c r="L193" s="36"/>
      <c r="M193" s="37" t="s">
        <v>82</v>
      </c>
      <c r="N193" s="37"/>
      <c r="O193" s="36">
        <v>45</v>
      </c>
      <c r="P193" s="598" t="s">
        <v>336</v>
      </c>
      <c r="Q193" s="402"/>
      <c r="R193" s="402"/>
      <c r="S193" s="402"/>
      <c r="T193" s="403"/>
      <c r="U193" s="38" t="s">
        <v>48</v>
      </c>
      <c r="V193" s="38" t="s">
        <v>48</v>
      </c>
      <c r="W193" s="39" t="s">
        <v>0</v>
      </c>
      <c r="X193" s="57">
        <v>170</v>
      </c>
      <c r="Y193" s="54">
        <f t="shared" si="33"/>
        <v>174</v>
      </c>
      <c r="Z193" s="40">
        <f>IFERROR(IF(Y193=0,"",ROUNDUP(Y193/H193,0)*0.02175),"")</f>
        <v>0.43499999999999994</v>
      </c>
      <c r="AA193" s="66" t="s">
        <v>48</v>
      </c>
      <c r="AB193" s="67" t="s">
        <v>48</v>
      </c>
      <c r="AC193" s="77"/>
      <c r="AG193" s="76"/>
      <c r="AJ193" s="79"/>
      <c r="AK193" s="79"/>
      <c r="BB193" s="188" t="s">
        <v>69</v>
      </c>
      <c r="BM193" s="76">
        <f t="shared" si="34"/>
        <v>181.02068965517242</v>
      </c>
      <c r="BN193" s="76">
        <f t="shared" si="35"/>
        <v>185.28</v>
      </c>
      <c r="BO193" s="76">
        <f t="shared" si="36"/>
        <v>0.34893267651888343</v>
      </c>
      <c r="BP193" s="76">
        <f t="shared" si="37"/>
        <v>0.3571428571428571</v>
      </c>
    </row>
    <row r="194" spans="1:68" ht="27" customHeight="1" x14ac:dyDescent="0.25">
      <c r="A194" s="61" t="s">
        <v>337</v>
      </c>
      <c r="B194" s="61" t="s">
        <v>338</v>
      </c>
      <c r="C194" s="35">
        <v>4301051487</v>
      </c>
      <c r="D194" s="400">
        <v>4680115881228</v>
      </c>
      <c r="E194" s="400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87</v>
      </c>
      <c r="L194" s="36"/>
      <c r="M194" s="37" t="s">
        <v>82</v>
      </c>
      <c r="N194" s="37"/>
      <c r="O194" s="36">
        <v>40</v>
      </c>
      <c r="P194" s="5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402"/>
      <c r="R194" s="402"/>
      <c r="S194" s="402"/>
      <c r="T194" s="403"/>
      <c r="U194" s="38" t="s">
        <v>48</v>
      </c>
      <c r="V194" s="38" t="s">
        <v>48</v>
      </c>
      <c r="W194" s="39" t="s">
        <v>0</v>
      </c>
      <c r="X194" s="57">
        <v>12</v>
      </c>
      <c r="Y194" s="54">
        <f t="shared" si="33"/>
        <v>12</v>
      </c>
      <c r="Z194" s="40">
        <f>IFERROR(IF(Y194=0,"",ROUNDUP(Y194/H194,0)*0.00753),"")</f>
        <v>3.7650000000000003E-2</v>
      </c>
      <c r="AA194" s="66" t="s">
        <v>48</v>
      </c>
      <c r="AB194" s="67" t="s">
        <v>48</v>
      </c>
      <c r="AC194" s="77"/>
      <c r="AG194" s="76"/>
      <c r="AJ194" s="79"/>
      <c r="AK194" s="79"/>
      <c r="BB194" s="189" t="s">
        <v>69</v>
      </c>
      <c r="BM194" s="76">
        <f t="shared" si="34"/>
        <v>13.360000000000001</v>
      </c>
      <c r="BN194" s="76">
        <f t="shared" si="35"/>
        <v>13.360000000000001</v>
      </c>
      <c r="BO194" s="76">
        <f t="shared" si="36"/>
        <v>3.2051282051282048E-2</v>
      </c>
      <c r="BP194" s="76">
        <f t="shared" si="37"/>
        <v>3.2051282051282048E-2</v>
      </c>
    </row>
    <row r="195" spans="1:68" ht="27" hidden="1" customHeight="1" x14ac:dyDescent="0.25">
      <c r="A195" s="61" t="s">
        <v>339</v>
      </c>
      <c r="B195" s="61" t="s">
        <v>340</v>
      </c>
      <c r="C195" s="35">
        <v>4301051506</v>
      </c>
      <c r="D195" s="400">
        <v>4680115881037</v>
      </c>
      <c r="E195" s="400"/>
      <c r="F195" s="60">
        <v>0.84</v>
      </c>
      <c r="G195" s="36">
        <v>4</v>
      </c>
      <c r="H195" s="60">
        <v>3.36</v>
      </c>
      <c r="I195" s="60">
        <v>3.6179999999999999</v>
      </c>
      <c r="J195" s="36">
        <v>120</v>
      </c>
      <c r="K195" s="36" t="s">
        <v>87</v>
      </c>
      <c r="L195" s="36"/>
      <c r="M195" s="37" t="s">
        <v>82</v>
      </c>
      <c r="N195" s="37"/>
      <c r="O195" s="36">
        <v>40</v>
      </c>
      <c r="P195" s="60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402"/>
      <c r="R195" s="402"/>
      <c r="S195" s="402"/>
      <c r="T195" s="403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33"/>
        <v>0</v>
      </c>
      <c r="Z195" s="40" t="str">
        <f>IFERROR(IF(Y195=0,"",ROUNDUP(Y195/H195,0)*0.00937),"")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90" t="s">
        <v>69</v>
      </c>
      <c r="BM195" s="76">
        <f t="shared" si="34"/>
        <v>0</v>
      </c>
      <c r="BN195" s="76">
        <f t="shared" si="35"/>
        <v>0</v>
      </c>
      <c r="BO195" s="76">
        <f t="shared" si="36"/>
        <v>0</v>
      </c>
      <c r="BP195" s="76">
        <f t="shared" si="37"/>
        <v>0</v>
      </c>
    </row>
    <row r="196" spans="1:68" ht="27" hidden="1" customHeight="1" x14ac:dyDescent="0.25">
      <c r="A196" s="61" t="s">
        <v>341</v>
      </c>
      <c r="B196" s="61" t="s">
        <v>342</v>
      </c>
      <c r="C196" s="35">
        <v>4301051384</v>
      </c>
      <c r="D196" s="400">
        <v>4680115881211</v>
      </c>
      <c r="E196" s="400"/>
      <c r="F196" s="60">
        <v>0.4</v>
      </c>
      <c r="G196" s="36">
        <v>6</v>
      </c>
      <c r="H196" s="60">
        <v>2.4</v>
      </c>
      <c r="I196" s="60">
        <v>2.6</v>
      </c>
      <c r="J196" s="36">
        <v>156</v>
      </c>
      <c r="K196" s="36" t="s">
        <v>87</v>
      </c>
      <c r="L196" s="36"/>
      <c r="M196" s="37" t="s">
        <v>82</v>
      </c>
      <c r="N196" s="37"/>
      <c r="O196" s="36">
        <v>45</v>
      </c>
      <c r="P196" s="60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402"/>
      <c r="R196" s="402"/>
      <c r="S196" s="402"/>
      <c r="T196" s="403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33"/>
        <v>0</v>
      </c>
      <c r="Z196" s="40" t="str">
        <f>IFERROR(IF(Y196=0,"",ROUNDUP(Y196/H196,0)*0.00753),"")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91" t="s">
        <v>69</v>
      </c>
      <c r="BM196" s="76">
        <f t="shared" si="34"/>
        <v>0</v>
      </c>
      <c r="BN196" s="76">
        <f t="shared" si="35"/>
        <v>0</v>
      </c>
      <c r="BO196" s="76">
        <f t="shared" si="36"/>
        <v>0</v>
      </c>
      <c r="BP196" s="76">
        <f t="shared" si="37"/>
        <v>0</v>
      </c>
    </row>
    <row r="197" spans="1:68" ht="27" hidden="1" customHeight="1" x14ac:dyDescent="0.25">
      <c r="A197" s="61" t="s">
        <v>343</v>
      </c>
      <c r="B197" s="61" t="s">
        <v>344</v>
      </c>
      <c r="C197" s="35">
        <v>4301051378</v>
      </c>
      <c r="D197" s="400">
        <v>4680115881020</v>
      </c>
      <c r="E197" s="400"/>
      <c r="F197" s="60">
        <v>0.84</v>
      </c>
      <c r="G197" s="36">
        <v>4</v>
      </c>
      <c r="H197" s="60">
        <v>3.36</v>
      </c>
      <c r="I197" s="60">
        <v>3.57</v>
      </c>
      <c r="J197" s="36">
        <v>120</v>
      </c>
      <c r="K197" s="36" t="s">
        <v>87</v>
      </c>
      <c r="L197" s="36"/>
      <c r="M197" s="37" t="s">
        <v>82</v>
      </c>
      <c r="N197" s="37"/>
      <c r="O197" s="36">
        <v>45</v>
      </c>
      <c r="P197" s="60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402"/>
      <c r="R197" s="402"/>
      <c r="S197" s="402"/>
      <c r="T197" s="403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33"/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92" t="s">
        <v>69</v>
      </c>
      <c r="BM197" s="76">
        <f t="shared" si="34"/>
        <v>0</v>
      </c>
      <c r="BN197" s="76">
        <f t="shared" si="35"/>
        <v>0</v>
      </c>
      <c r="BO197" s="76">
        <f t="shared" si="36"/>
        <v>0</v>
      </c>
      <c r="BP197" s="76">
        <f t="shared" si="37"/>
        <v>0</v>
      </c>
    </row>
    <row r="198" spans="1:68" ht="27" customHeight="1" x14ac:dyDescent="0.25">
      <c r="A198" s="61" t="s">
        <v>345</v>
      </c>
      <c r="B198" s="61" t="s">
        <v>346</v>
      </c>
      <c r="C198" s="35">
        <v>4301051407</v>
      </c>
      <c r="D198" s="400">
        <v>4680115882195</v>
      </c>
      <c r="E198" s="400"/>
      <c r="F198" s="60">
        <v>0.4</v>
      </c>
      <c r="G198" s="36">
        <v>6</v>
      </c>
      <c r="H198" s="60">
        <v>2.4</v>
      </c>
      <c r="I198" s="60">
        <v>2.69</v>
      </c>
      <c r="J198" s="36">
        <v>156</v>
      </c>
      <c r="K198" s="36" t="s">
        <v>87</v>
      </c>
      <c r="L198" s="36"/>
      <c r="M198" s="37" t="s">
        <v>141</v>
      </c>
      <c r="N198" s="37"/>
      <c r="O198" s="36">
        <v>40</v>
      </c>
      <c r="P198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402"/>
      <c r="R198" s="402"/>
      <c r="S198" s="402"/>
      <c r="T198" s="403"/>
      <c r="U198" s="38" t="s">
        <v>48</v>
      </c>
      <c r="V198" s="38" t="s">
        <v>48</v>
      </c>
      <c r="W198" s="39" t="s">
        <v>0</v>
      </c>
      <c r="X198" s="57">
        <v>38</v>
      </c>
      <c r="Y198" s="54">
        <f t="shared" si="33"/>
        <v>38.4</v>
      </c>
      <c r="Z198" s="40">
        <f t="shared" ref="Z198:Z204" si="38">IFERROR(IF(Y198=0,"",ROUNDUP(Y198/H198,0)*0.00753),"")</f>
        <v>0.12048</v>
      </c>
      <c r="AA198" s="66" t="s">
        <v>48</v>
      </c>
      <c r="AB198" s="67" t="s">
        <v>48</v>
      </c>
      <c r="AC198" s="77"/>
      <c r="AG198" s="76"/>
      <c r="AJ198" s="79"/>
      <c r="AK198" s="79"/>
      <c r="BB198" s="193" t="s">
        <v>69</v>
      </c>
      <c r="BM198" s="76">
        <f t="shared" si="34"/>
        <v>42.591666666666669</v>
      </c>
      <c r="BN198" s="76">
        <f t="shared" si="35"/>
        <v>43.04</v>
      </c>
      <c r="BO198" s="76">
        <f t="shared" si="36"/>
        <v>0.1014957264957265</v>
      </c>
      <c r="BP198" s="76">
        <f t="shared" si="37"/>
        <v>0.10256410256410256</v>
      </c>
    </row>
    <row r="199" spans="1:68" ht="27" hidden="1" customHeight="1" x14ac:dyDescent="0.25">
      <c r="A199" s="61" t="s">
        <v>347</v>
      </c>
      <c r="B199" s="61" t="s">
        <v>348</v>
      </c>
      <c r="C199" s="35">
        <v>4301051752</v>
      </c>
      <c r="D199" s="400">
        <v>4680115882607</v>
      </c>
      <c r="E199" s="400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87</v>
      </c>
      <c r="L199" s="36"/>
      <c r="M199" s="37" t="s">
        <v>135</v>
      </c>
      <c r="N199" s="37"/>
      <c r="O199" s="36">
        <v>45</v>
      </c>
      <c r="P199" s="594" t="s">
        <v>349</v>
      </c>
      <c r="Q199" s="402"/>
      <c r="R199" s="402"/>
      <c r="S199" s="402"/>
      <c r="T199" s="403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3"/>
        <v>0</v>
      </c>
      <c r="Z199" s="40" t="str">
        <f t="shared" si="38"/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94" t="s">
        <v>69</v>
      </c>
      <c r="BM199" s="76">
        <f t="shared" si="34"/>
        <v>0</v>
      </c>
      <c r="BN199" s="76">
        <f t="shared" si="35"/>
        <v>0</v>
      </c>
      <c r="BO199" s="76">
        <f t="shared" si="36"/>
        <v>0</v>
      </c>
      <c r="BP199" s="76">
        <f t="shared" si="37"/>
        <v>0</v>
      </c>
    </row>
    <row r="200" spans="1:68" ht="27" customHeight="1" x14ac:dyDescent="0.25">
      <c r="A200" s="61" t="s">
        <v>350</v>
      </c>
      <c r="B200" s="61" t="s">
        <v>351</v>
      </c>
      <c r="C200" s="35">
        <v>4301051630</v>
      </c>
      <c r="D200" s="400">
        <v>4680115880092</v>
      </c>
      <c r="E200" s="400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87</v>
      </c>
      <c r="L200" s="36"/>
      <c r="M200" s="37" t="s">
        <v>82</v>
      </c>
      <c r="N200" s="37"/>
      <c r="O200" s="36">
        <v>45</v>
      </c>
      <c r="P200" s="595" t="s">
        <v>352</v>
      </c>
      <c r="Q200" s="402"/>
      <c r="R200" s="402"/>
      <c r="S200" s="402"/>
      <c r="T200" s="403"/>
      <c r="U200" s="38" t="s">
        <v>48</v>
      </c>
      <c r="V200" s="38" t="s">
        <v>48</v>
      </c>
      <c r="W200" s="39" t="s">
        <v>0</v>
      </c>
      <c r="X200" s="57">
        <v>21</v>
      </c>
      <c r="Y200" s="54">
        <f t="shared" si="33"/>
        <v>21.599999999999998</v>
      </c>
      <c r="Z200" s="40">
        <f t="shared" si="38"/>
        <v>6.7769999999999997E-2</v>
      </c>
      <c r="AA200" s="66" t="s">
        <v>48</v>
      </c>
      <c r="AB200" s="67" t="s">
        <v>48</v>
      </c>
      <c r="AC200" s="77"/>
      <c r="AG200" s="76"/>
      <c r="AJ200" s="79"/>
      <c r="AK200" s="79"/>
      <c r="BB200" s="195" t="s">
        <v>69</v>
      </c>
      <c r="BM200" s="76">
        <f t="shared" si="34"/>
        <v>23.380000000000003</v>
      </c>
      <c r="BN200" s="76">
        <f t="shared" si="35"/>
        <v>24.047999999999998</v>
      </c>
      <c r="BO200" s="76">
        <f t="shared" si="36"/>
        <v>5.6089743589743585E-2</v>
      </c>
      <c r="BP200" s="76">
        <f t="shared" si="37"/>
        <v>5.7692307692307689E-2</v>
      </c>
    </row>
    <row r="201" spans="1:68" ht="27" customHeight="1" x14ac:dyDescent="0.25">
      <c r="A201" s="61" t="s">
        <v>353</v>
      </c>
      <c r="B201" s="61" t="s">
        <v>354</v>
      </c>
      <c r="C201" s="35">
        <v>4301051631</v>
      </c>
      <c r="D201" s="400">
        <v>4680115880221</v>
      </c>
      <c r="E201" s="400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87</v>
      </c>
      <c r="L201" s="36"/>
      <c r="M201" s="37" t="s">
        <v>82</v>
      </c>
      <c r="N201" s="37"/>
      <c r="O201" s="36">
        <v>45</v>
      </c>
      <c r="P201" s="596" t="s">
        <v>355</v>
      </c>
      <c r="Q201" s="402"/>
      <c r="R201" s="402"/>
      <c r="S201" s="402"/>
      <c r="T201" s="403"/>
      <c r="U201" s="38" t="s">
        <v>48</v>
      </c>
      <c r="V201" s="38" t="s">
        <v>48</v>
      </c>
      <c r="W201" s="39" t="s">
        <v>0</v>
      </c>
      <c r="X201" s="57">
        <v>21</v>
      </c>
      <c r="Y201" s="54">
        <f t="shared" si="33"/>
        <v>21.599999999999998</v>
      </c>
      <c r="Z201" s="40">
        <f t="shared" si="38"/>
        <v>6.7769999999999997E-2</v>
      </c>
      <c r="AA201" s="66" t="s">
        <v>48</v>
      </c>
      <c r="AB201" s="67" t="s">
        <v>48</v>
      </c>
      <c r="AC201" s="77"/>
      <c r="AG201" s="76"/>
      <c r="AJ201" s="79"/>
      <c r="AK201" s="79"/>
      <c r="BB201" s="196" t="s">
        <v>69</v>
      </c>
      <c r="BM201" s="76">
        <f t="shared" si="34"/>
        <v>23.380000000000003</v>
      </c>
      <c r="BN201" s="76">
        <f t="shared" si="35"/>
        <v>24.047999999999998</v>
      </c>
      <c r="BO201" s="76">
        <f t="shared" si="36"/>
        <v>5.6089743589743585E-2</v>
      </c>
      <c r="BP201" s="76">
        <f t="shared" si="37"/>
        <v>5.7692307692307689E-2</v>
      </c>
    </row>
    <row r="202" spans="1:68" ht="27" hidden="1" customHeight="1" x14ac:dyDescent="0.25">
      <c r="A202" s="61" t="s">
        <v>356</v>
      </c>
      <c r="B202" s="61" t="s">
        <v>357</v>
      </c>
      <c r="C202" s="35">
        <v>4301051749</v>
      </c>
      <c r="D202" s="400">
        <v>4680115882942</v>
      </c>
      <c r="E202" s="400"/>
      <c r="F202" s="60">
        <v>0.3</v>
      </c>
      <c r="G202" s="36">
        <v>6</v>
      </c>
      <c r="H202" s="60">
        <v>1.8</v>
      </c>
      <c r="I202" s="60">
        <v>2.0720000000000001</v>
      </c>
      <c r="J202" s="36">
        <v>156</v>
      </c>
      <c r="K202" s="36" t="s">
        <v>87</v>
      </c>
      <c r="L202" s="36"/>
      <c r="M202" s="37" t="s">
        <v>82</v>
      </c>
      <c r="N202" s="37"/>
      <c r="O202" s="36">
        <v>40</v>
      </c>
      <c r="P202" s="597" t="s">
        <v>358</v>
      </c>
      <c r="Q202" s="402"/>
      <c r="R202" s="402"/>
      <c r="S202" s="402"/>
      <c r="T202" s="403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3"/>
        <v>0</v>
      </c>
      <c r="Z202" s="40" t="str">
        <f t="shared" si="38"/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97" t="s">
        <v>69</v>
      </c>
      <c r="BM202" s="76">
        <f t="shared" si="34"/>
        <v>0</v>
      </c>
      <c r="BN202" s="76">
        <f t="shared" si="35"/>
        <v>0</v>
      </c>
      <c r="BO202" s="76">
        <f t="shared" si="36"/>
        <v>0</v>
      </c>
      <c r="BP202" s="76">
        <f t="shared" si="37"/>
        <v>0</v>
      </c>
    </row>
    <row r="203" spans="1:68" ht="27" customHeight="1" x14ac:dyDescent="0.25">
      <c r="A203" s="61" t="s">
        <v>359</v>
      </c>
      <c r="B203" s="61" t="s">
        <v>360</v>
      </c>
      <c r="C203" s="35">
        <v>4301051753</v>
      </c>
      <c r="D203" s="400">
        <v>4680115880504</v>
      </c>
      <c r="E203" s="400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87</v>
      </c>
      <c r="L203" s="36"/>
      <c r="M203" s="37" t="s">
        <v>82</v>
      </c>
      <c r="N203" s="37"/>
      <c r="O203" s="36">
        <v>40</v>
      </c>
      <c r="P203" s="590" t="s">
        <v>361</v>
      </c>
      <c r="Q203" s="402"/>
      <c r="R203" s="402"/>
      <c r="S203" s="402"/>
      <c r="T203" s="403"/>
      <c r="U203" s="38" t="s">
        <v>48</v>
      </c>
      <c r="V203" s="38" t="s">
        <v>48</v>
      </c>
      <c r="W203" s="39" t="s">
        <v>0</v>
      </c>
      <c r="X203" s="57">
        <v>21</v>
      </c>
      <c r="Y203" s="54">
        <f t="shared" si="33"/>
        <v>21.599999999999998</v>
      </c>
      <c r="Z203" s="40">
        <f t="shared" si="38"/>
        <v>6.7769999999999997E-2</v>
      </c>
      <c r="AA203" s="66" t="s">
        <v>48</v>
      </c>
      <c r="AB203" s="67" t="s">
        <v>48</v>
      </c>
      <c r="AC203" s="77"/>
      <c r="AG203" s="76"/>
      <c r="AJ203" s="79"/>
      <c r="AK203" s="79"/>
      <c r="BB203" s="198" t="s">
        <v>69</v>
      </c>
      <c r="BM203" s="76">
        <f t="shared" si="34"/>
        <v>23.380000000000003</v>
      </c>
      <c r="BN203" s="76">
        <f t="shared" si="35"/>
        <v>24.047999999999998</v>
      </c>
      <c r="BO203" s="76">
        <f t="shared" si="36"/>
        <v>5.6089743589743585E-2</v>
      </c>
      <c r="BP203" s="76">
        <f t="shared" si="37"/>
        <v>5.7692307692307689E-2</v>
      </c>
    </row>
    <row r="204" spans="1:68" ht="27" customHeight="1" x14ac:dyDescent="0.25">
      <c r="A204" s="61" t="s">
        <v>362</v>
      </c>
      <c r="B204" s="61" t="s">
        <v>363</v>
      </c>
      <c r="C204" s="35">
        <v>4301051410</v>
      </c>
      <c r="D204" s="400">
        <v>4680115882164</v>
      </c>
      <c r="E204" s="400"/>
      <c r="F204" s="60">
        <v>0.4</v>
      </c>
      <c r="G204" s="36">
        <v>6</v>
      </c>
      <c r="H204" s="60">
        <v>2.4</v>
      </c>
      <c r="I204" s="60">
        <v>2.6779999999999999</v>
      </c>
      <c r="J204" s="36">
        <v>156</v>
      </c>
      <c r="K204" s="36" t="s">
        <v>87</v>
      </c>
      <c r="L204" s="36"/>
      <c r="M204" s="37" t="s">
        <v>141</v>
      </c>
      <c r="N204" s="37"/>
      <c r="O204" s="36">
        <v>40</v>
      </c>
      <c r="P204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402"/>
      <c r="R204" s="402"/>
      <c r="S204" s="402"/>
      <c r="T204" s="403"/>
      <c r="U204" s="38" t="s">
        <v>48</v>
      </c>
      <c r="V204" s="38" t="s">
        <v>48</v>
      </c>
      <c r="W204" s="39" t="s">
        <v>0</v>
      </c>
      <c r="X204" s="57">
        <v>38</v>
      </c>
      <c r="Y204" s="54">
        <f t="shared" si="33"/>
        <v>38.4</v>
      </c>
      <c r="Z204" s="40">
        <f t="shared" si="38"/>
        <v>0.12048</v>
      </c>
      <c r="AA204" s="66" t="s">
        <v>48</v>
      </c>
      <c r="AB204" s="67" t="s">
        <v>48</v>
      </c>
      <c r="AC204" s="77"/>
      <c r="AG204" s="76"/>
      <c r="AJ204" s="79"/>
      <c r="AK204" s="79"/>
      <c r="BB204" s="199" t="s">
        <v>69</v>
      </c>
      <c r="BM204" s="76">
        <f t="shared" si="34"/>
        <v>42.401666666666664</v>
      </c>
      <c r="BN204" s="76">
        <f t="shared" si="35"/>
        <v>42.847999999999999</v>
      </c>
      <c r="BO204" s="76">
        <f t="shared" si="36"/>
        <v>0.1014957264957265</v>
      </c>
      <c r="BP204" s="76">
        <f t="shared" si="37"/>
        <v>0.10256410256410256</v>
      </c>
    </row>
    <row r="205" spans="1:68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90" t="s">
        <v>43</v>
      </c>
      <c r="Q205" s="391"/>
      <c r="R205" s="391"/>
      <c r="S205" s="391"/>
      <c r="T205" s="391"/>
      <c r="U205" s="391"/>
      <c r="V205" s="392"/>
      <c r="W205" s="41" t="s">
        <v>42</v>
      </c>
      <c r="X205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111.56420899236991</v>
      </c>
      <c r="Y205" s="42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114</v>
      </c>
      <c r="Z205" s="42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1.5694199999999994</v>
      </c>
      <c r="AA205" s="65"/>
      <c r="AB205" s="65"/>
      <c r="AC205" s="65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4"/>
      <c r="P206" s="390" t="s">
        <v>43</v>
      </c>
      <c r="Q206" s="391"/>
      <c r="R206" s="391"/>
      <c r="S206" s="391"/>
      <c r="T206" s="391"/>
      <c r="U206" s="391"/>
      <c r="V206" s="392"/>
      <c r="W206" s="41" t="s">
        <v>0</v>
      </c>
      <c r="X206" s="42">
        <f>IFERROR(SUM(X189:X204),"0")</f>
        <v>551</v>
      </c>
      <c r="Y206" s="42">
        <f>IFERROR(SUM(Y189:Y204),"0")</f>
        <v>564.6</v>
      </c>
      <c r="Z206" s="41"/>
      <c r="AA206" s="65"/>
      <c r="AB206" s="65"/>
      <c r="AC206" s="65"/>
    </row>
    <row r="207" spans="1:68" ht="14.25" hidden="1" customHeight="1" x14ac:dyDescent="0.25">
      <c r="A207" s="399" t="s">
        <v>250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99"/>
      <c r="AA207" s="64"/>
      <c r="AB207" s="64"/>
      <c r="AC207" s="64"/>
    </row>
    <row r="208" spans="1:68" ht="16.5" hidden="1" customHeight="1" x14ac:dyDescent="0.25">
      <c r="A208" s="61" t="s">
        <v>364</v>
      </c>
      <c r="B208" s="61" t="s">
        <v>365</v>
      </c>
      <c r="C208" s="35">
        <v>4301060360</v>
      </c>
      <c r="D208" s="400">
        <v>4680115882874</v>
      </c>
      <c r="E208" s="400"/>
      <c r="F208" s="60">
        <v>0.8</v>
      </c>
      <c r="G208" s="36">
        <v>4</v>
      </c>
      <c r="H208" s="60">
        <v>3.2</v>
      </c>
      <c r="I208" s="60">
        <v>3.4660000000000002</v>
      </c>
      <c r="J208" s="36">
        <v>120</v>
      </c>
      <c r="K208" s="36" t="s">
        <v>87</v>
      </c>
      <c r="L208" s="36"/>
      <c r="M208" s="37" t="s">
        <v>82</v>
      </c>
      <c r="N208" s="37"/>
      <c r="O208" s="36">
        <v>30</v>
      </c>
      <c r="P208" s="5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402"/>
      <c r="R208" s="402"/>
      <c r="S208" s="402"/>
      <c r="T208" s="403"/>
      <c r="U208" s="38" t="s">
        <v>48</v>
      </c>
      <c r="V208" s="38" t="s">
        <v>48</v>
      </c>
      <c r="W208" s="39" t="s">
        <v>0</v>
      </c>
      <c r="X208" s="57"/>
      <c r="Y208" s="54">
        <f>IFERROR(IF(X208="",0,CEILING((X208/$H208),1)*$H208),"")</f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200" t="s">
        <v>69</v>
      </c>
      <c r="BM208" s="76">
        <f>IFERROR(X208*I208/H208,"0")</f>
        <v>0</v>
      </c>
      <c r="BN208" s="76">
        <f>IFERROR(Y208*I208/H208,"0")</f>
        <v>0</v>
      </c>
      <c r="BO208" s="76">
        <f>IFERROR(1/J208*(X208/H208),"0")</f>
        <v>0</v>
      </c>
      <c r="BP208" s="76">
        <f>IFERROR(1/J208*(Y208/H208),"0")</f>
        <v>0</v>
      </c>
    </row>
    <row r="209" spans="1:68" ht="16.5" hidden="1" customHeight="1" x14ac:dyDescent="0.25">
      <c r="A209" s="61" t="s">
        <v>364</v>
      </c>
      <c r="B209" s="61" t="s">
        <v>366</v>
      </c>
      <c r="C209" s="35">
        <v>4301060404</v>
      </c>
      <c r="D209" s="400">
        <v>4680115882874</v>
      </c>
      <c r="E209" s="400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87</v>
      </c>
      <c r="L209" s="36"/>
      <c r="M209" s="37" t="s">
        <v>82</v>
      </c>
      <c r="N209" s="37"/>
      <c r="O209" s="36">
        <v>40</v>
      </c>
      <c r="P209" s="586" t="s">
        <v>367</v>
      </c>
      <c r="Q209" s="402"/>
      <c r="R209" s="402"/>
      <c r="S209" s="402"/>
      <c r="T209" s="403"/>
      <c r="U209" s="38" t="s">
        <v>48</v>
      </c>
      <c r="V209" s="38" t="s">
        <v>48</v>
      </c>
      <c r="W209" s="39" t="s">
        <v>0</v>
      </c>
      <c r="X209" s="57">
        <v>0</v>
      </c>
      <c r="Y209" s="54">
        <f>IFERROR(IF(X209="",0,CEILING((X209/$H209),1)*$H209),"")</f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201" t="s">
        <v>69</v>
      </c>
      <c r="BM209" s="76">
        <f>IFERROR(X209*I209/H209,"0")</f>
        <v>0</v>
      </c>
      <c r="BN209" s="76">
        <f>IFERROR(Y209*I209/H209,"0")</f>
        <v>0</v>
      </c>
      <c r="BO209" s="76">
        <f>IFERROR(1/J209*(X209/H209),"0")</f>
        <v>0</v>
      </c>
      <c r="BP209" s="76">
        <f>IFERROR(1/J209*(Y209/H209),"0")</f>
        <v>0</v>
      </c>
    </row>
    <row r="210" spans="1:68" ht="27" hidden="1" customHeight="1" x14ac:dyDescent="0.25">
      <c r="A210" s="61" t="s">
        <v>368</v>
      </c>
      <c r="B210" s="61" t="s">
        <v>369</v>
      </c>
      <c r="C210" s="35">
        <v>4301060359</v>
      </c>
      <c r="D210" s="400">
        <v>4680115884434</v>
      </c>
      <c r="E210" s="400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87</v>
      </c>
      <c r="L210" s="36"/>
      <c r="M210" s="37" t="s">
        <v>82</v>
      </c>
      <c r="N210" s="37"/>
      <c r="O210" s="36">
        <v>30</v>
      </c>
      <c r="P210" s="5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402"/>
      <c r="R210" s="402"/>
      <c r="S210" s="402"/>
      <c r="T210" s="403"/>
      <c r="U210" s="38" t="s">
        <v>48</v>
      </c>
      <c r="V210" s="38" t="s">
        <v>48</v>
      </c>
      <c r="W210" s="39" t="s">
        <v>0</v>
      </c>
      <c r="X210" s="57"/>
      <c r="Y210" s="54">
        <f>IFERROR(IF(X210="",0,CEILING((X210/$H210),1)*$H210),"")</f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202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t="27" customHeight="1" x14ac:dyDescent="0.25">
      <c r="A211" s="61" t="s">
        <v>370</v>
      </c>
      <c r="B211" s="61" t="s">
        <v>371</v>
      </c>
      <c r="C211" s="35">
        <v>4301060375</v>
      </c>
      <c r="D211" s="400">
        <v>4680115880818</v>
      </c>
      <c r="E211" s="400"/>
      <c r="F211" s="60">
        <v>0.4</v>
      </c>
      <c r="G211" s="36">
        <v>6</v>
      </c>
      <c r="H211" s="60">
        <v>2.4</v>
      </c>
      <c r="I211" s="60">
        <v>2.6720000000000002</v>
      </c>
      <c r="J211" s="36">
        <v>156</v>
      </c>
      <c r="K211" s="36" t="s">
        <v>87</v>
      </c>
      <c r="L211" s="36"/>
      <c r="M211" s="37" t="s">
        <v>82</v>
      </c>
      <c r="N211" s="37"/>
      <c r="O211" s="36">
        <v>40</v>
      </c>
      <c r="P211" s="588" t="s">
        <v>372</v>
      </c>
      <c r="Q211" s="402"/>
      <c r="R211" s="402"/>
      <c r="S211" s="402"/>
      <c r="T211" s="403"/>
      <c r="U211" s="38" t="s">
        <v>48</v>
      </c>
      <c r="V211" s="38" t="s">
        <v>48</v>
      </c>
      <c r="W211" s="39" t="s">
        <v>0</v>
      </c>
      <c r="X211" s="57">
        <v>7</v>
      </c>
      <c r="Y211" s="54">
        <f>IFERROR(IF(X211="",0,CEILING((X211/$H211),1)*$H211),"")</f>
        <v>7.1999999999999993</v>
      </c>
      <c r="Z211" s="40">
        <f>IFERROR(IF(Y211=0,"",ROUNDUP(Y211/H211,0)*0.00753),"")</f>
        <v>2.2589999999999999E-2</v>
      </c>
      <c r="AA211" s="66" t="s">
        <v>48</v>
      </c>
      <c r="AB211" s="67" t="s">
        <v>48</v>
      </c>
      <c r="AC211" s="77"/>
      <c r="AG211" s="76"/>
      <c r="AJ211" s="79"/>
      <c r="AK211" s="79"/>
      <c r="BB211" s="203" t="s">
        <v>69</v>
      </c>
      <c r="BM211" s="76">
        <f>IFERROR(X211*I211/H211,"0")</f>
        <v>7.7933333333333339</v>
      </c>
      <c r="BN211" s="76">
        <f>IFERROR(Y211*I211/H211,"0")</f>
        <v>8.016</v>
      </c>
      <c r="BO211" s="76">
        <f>IFERROR(1/J211*(X211/H211),"0")</f>
        <v>1.86965811965812E-2</v>
      </c>
      <c r="BP211" s="76">
        <f>IFERROR(1/J211*(Y211/H211),"0")</f>
        <v>1.9230769230769232E-2</v>
      </c>
    </row>
    <row r="212" spans="1:68" ht="16.5" customHeight="1" x14ac:dyDescent="0.25">
      <c r="A212" s="61" t="s">
        <v>373</v>
      </c>
      <c r="B212" s="61" t="s">
        <v>374</v>
      </c>
      <c r="C212" s="35">
        <v>4301060389</v>
      </c>
      <c r="D212" s="400">
        <v>4680115880801</v>
      </c>
      <c r="E212" s="400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87</v>
      </c>
      <c r="L212" s="36"/>
      <c r="M212" s="37" t="s">
        <v>141</v>
      </c>
      <c r="N212" s="37"/>
      <c r="O212" s="36">
        <v>40</v>
      </c>
      <c r="P212" s="589" t="s">
        <v>375</v>
      </c>
      <c r="Q212" s="402"/>
      <c r="R212" s="402"/>
      <c r="S212" s="402"/>
      <c r="T212" s="403"/>
      <c r="U212" s="38" t="s">
        <v>48</v>
      </c>
      <c r="V212" s="38" t="s">
        <v>48</v>
      </c>
      <c r="W212" s="39" t="s">
        <v>0</v>
      </c>
      <c r="X212" s="57">
        <v>7</v>
      </c>
      <c r="Y212" s="54">
        <f>IFERROR(IF(X212="",0,CEILING((X212/$H212),1)*$H212),"")</f>
        <v>7.1999999999999993</v>
      </c>
      <c r="Z212" s="40">
        <f>IFERROR(IF(Y212=0,"",ROUNDUP(Y212/H212,0)*0.00753),"")</f>
        <v>2.2589999999999999E-2</v>
      </c>
      <c r="AA212" s="66" t="s">
        <v>48</v>
      </c>
      <c r="AB212" s="67" t="s">
        <v>48</v>
      </c>
      <c r="AC212" s="77"/>
      <c r="AG212" s="76"/>
      <c r="AJ212" s="79"/>
      <c r="AK212" s="79"/>
      <c r="BB212" s="204" t="s">
        <v>69</v>
      </c>
      <c r="BM212" s="76">
        <f>IFERROR(X212*I212/H212,"0")</f>
        <v>7.7933333333333339</v>
      </c>
      <c r="BN212" s="76">
        <f>IFERROR(Y212*I212/H212,"0")</f>
        <v>8.016</v>
      </c>
      <c r="BO212" s="76">
        <f>IFERROR(1/J212*(X212/H212),"0")</f>
        <v>1.86965811965812E-2</v>
      </c>
      <c r="BP212" s="76">
        <f>IFERROR(1/J212*(Y212/H212),"0")</f>
        <v>1.9230769230769232E-2</v>
      </c>
    </row>
    <row r="213" spans="1:68" x14ac:dyDescent="0.2">
      <c r="A213" s="393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4"/>
      <c r="P213" s="390" t="s">
        <v>43</v>
      </c>
      <c r="Q213" s="391"/>
      <c r="R213" s="391"/>
      <c r="S213" s="391"/>
      <c r="T213" s="391"/>
      <c r="U213" s="391"/>
      <c r="V213" s="392"/>
      <c r="W213" s="41" t="s">
        <v>42</v>
      </c>
      <c r="X213" s="42">
        <f>IFERROR(X208/H208,"0")+IFERROR(X209/H209,"0")+IFERROR(X210/H210,"0")+IFERROR(X211/H211,"0")+IFERROR(X212/H212,"0")</f>
        <v>5.8333333333333339</v>
      </c>
      <c r="Y213" s="42">
        <f>IFERROR(Y208/H208,"0")+IFERROR(Y209/H209,"0")+IFERROR(Y210/H210,"0")+IFERROR(Y211/H211,"0")+IFERROR(Y212/H212,"0")</f>
        <v>6</v>
      </c>
      <c r="Z213" s="42">
        <f>IFERROR(IF(Z208="",0,Z208),"0")+IFERROR(IF(Z209="",0,Z209),"0")+IFERROR(IF(Z210="",0,Z210),"0")+IFERROR(IF(Z211="",0,Z211),"0")+IFERROR(IF(Z212="",0,Z212),"0")</f>
        <v>4.5179999999999998E-2</v>
      </c>
      <c r="AA213" s="65"/>
      <c r="AB213" s="65"/>
      <c r="AC213" s="65"/>
    </row>
    <row r="214" spans="1:68" x14ac:dyDescent="0.2">
      <c r="A214" s="393"/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4"/>
      <c r="P214" s="390" t="s">
        <v>43</v>
      </c>
      <c r="Q214" s="391"/>
      <c r="R214" s="391"/>
      <c r="S214" s="391"/>
      <c r="T214" s="391"/>
      <c r="U214" s="391"/>
      <c r="V214" s="392"/>
      <c r="W214" s="41" t="s">
        <v>0</v>
      </c>
      <c r="X214" s="42">
        <f>IFERROR(SUM(X208:X212),"0")</f>
        <v>14</v>
      </c>
      <c r="Y214" s="42">
        <f>IFERROR(SUM(Y208:Y212),"0")</f>
        <v>14.399999999999999</v>
      </c>
      <c r="Z214" s="41"/>
      <c r="AA214" s="65"/>
      <c r="AB214" s="65"/>
      <c r="AC214" s="65"/>
    </row>
    <row r="215" spans="1:68" ht="16.5" hidden="1" customHeight="1" x14ac:dyDescent="0.25">
      <c r="A215" s="429" t="s">
        <v>376</v>
      </c>
      <c r="B215" s="429"/>
      <c r="C215" s="429"/>
      <c r="D215" s="429"/>
      <c r="E215" s="429"/>
      <c r="F215" s="429"/>
      <c r="G215" s="429"/>
      <c r="H215" s="429"/>
      <c r="I215" s="429"/>
      <c r="J215" s="429"/>
      <c r="K215" s="429"/>
      <c r="L215" s="429"/>
      <c r="M215" s="429"/>
      <c r="N215" s="429"/>
      <c r="O215" s="429"/>
      <c r="P215" s="429"/>
      <c r="Q215" s="429"/>
      <c r="R215" s="429"/>
      <c r="S215" s="429"/>
      <c r="T215" s="429"/>
      <c r="U215" s="429"/>
      <c r="V215" s="429"/>
      <c r="W215" s="429"/>
      <c r="X215" s="429"/>
      <c r="Y215" s="429"/>
      <c r="Z215" s="429"/>
      <c r="AA215" s="63"/>
      <c r="AB215" s="63"/>
      <c r="AC215" s="63"/>
    </row>
    <row r="216" spans="1:68" ht="14.25" hidden="1" customHeight="1" x14ac:dyDescent="0.25">
      <c r="A216" s="399" t="s">
        <v>125</v>
      </c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399"/>
      <c r="P216" s="399"/>
      <c r="Q216" s="399"/>
      <c r="R216" s="399"/>
      <c r="S216" s="399"/>
      <c r="T216" s="399"/>
      <c r="U216" s="399"/>
      <c r="V216" s="399"/>
      <c r="W216" s="399"/>
      <c r="X216" s="399"/>
      <c r="Y216" s="399"/>
      <c r="Z216" s="399"/>
      <c r="AA216" s="64"/>
      <c r="AB216" s="64"/>
      <c r="AC216" s="64"/>
    </row>
    <row r="217" spans="1:68" ht="27" hidden="1" customHeight="1" x14ac:dyDescent="0.25">
      <c r="A217" s="61" t="s">
        <v>377</v>
      </c>
      <c r="B217" s="61" t="s">
        <v>378</v>
      </c>
      <c r="C217" s="35">
        <v>4301011717</v>
      </c>
      <c r="D217" s="400">
        <v>4680115884274</v>
      </c>
      <c r="E217" s="400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121</v>
      </c>
      <c r="L217" s="36"/>
      <c r="M217" s="37" t="s">
        <v>120</v>
      </c>
      <c r="N217" s="37"/>
      <c r="O217" s="36">
        <v>55</v>
      </c>
      <c r="P217" s="5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402"/>
      <c r="R217" s="402"/>
      <c r="S217" s="402"/>
      <c r="T217" s="403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ref="Y217:Y225" si="39">IFERROR(IF(X217="",0,CEILING((X217/$H217),1)*$H217),"")</f>
        <v>0</v>
      </c>
      <c r="Z217" s="40" t="str">
        <f>IFERROR(IF(Y217=0,"",ROUNDUP(Y217/H217,0)*0.02175),"")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205" t="s">
        <v>69</v>
      </c>
      <c r="BM217" s="76">
        <f t="shared" ref="BM217:BM225" si="40">IFERROR(X217*I217/H217,"0")</f>
        <v>0</v>
      </c>
      <c r="BN217" s="76">
        <f t="shared" ref="BN217:BN225" si="41">IFERROR(Y217*I217/H217,"0")</f>
        <v>0</v>
      </c>
      <c r="BO217" s="76">
        <f t="shared" ref="BO217:BO225" si="42">IFERROR(1/J217*(X217/H217),"0")</f>
        <v>0</v>
      </c>
      <c r="BP217" s="76">
        <f t="shared" ref="BP217:BP225" si="43">IFERROR(1/J217*(Y217/H217),"0")</f>
        <v>0</v>
      </c>
    </row>
    <row r="218" spans="1:68" ht="27" hidden="1" customHeight="1" x14ac:dyDescent="0.25">
      <c r="A218" s="61" t="s">
        <v>377</v>
      </c>
      <c r="B218" s="61" t="s">
        <v>379</v>
      </c>
      <c r="C218" s="35">
        <v>4301011945</v>
      </c>
      <c r="D218" s="400">
        <v>4680115884274</v>
      </c>
      <c r="E218" s="400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121</v>
      </c>
      <c r="L218" s="36"/>
      <c r="M218" s="37" t="s">
        <v>129</v>
      </c>
      <c r="N218" s="37"/>
      <c r="O218" s="36">
        <v>55</v>
      </c>
      <c r="P218" s="583" t="s">
        <v>380</v>
      </c>
      <c r="Q218" s="402"/>
      <c r="R218" s="402"/>
      <c r="S218" s="402"/>
      <c r="T218" s="403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9"/>
        <v>0</v>
      </c>
      <c r="Z218" s="40" t="str">
        <f>IFERROR(IF(Y218=0,"",ROUNDUP(Y218/H218,0)*0.02039),"")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206" t="s">
        <v>69</v>
      </c>
      <c r="BM218" s="76">
        <f t="shared" si="40"/>
        <v>0</v>
      </c>
      <c r="BN218" s="76">
        <f t="shared" si="41"/>
        <v>0</v>
      </c>
      <c r="BO218" s="76">
        <f t="shared" si="42"/>
        <v>0</v>
      </c>
      <c r="BP218" s="76">
        <f t="shared" si="43"/>
        <v>0</v>
      </c>
    </row>
    <row r="219" spans="1:68" ht="27" hidden="1" customHeight="1" x14ac:dyDescent="0.25">
      <c r="A219" s="61" t="s">
        <v>381</v>
      </c>
      <c r="B219" s="61" t="s">
        <v>382</v>
      </c>
      <c r="C219" s="35">
        <v>4301011719</v>
      </c>
      <c r="D219" s="400">
        <v>4680115884298</v>
      </c>
      <c r="E219" s="400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121</v>
      </c>
      <c r="L219" s="36"/>
      <c r="M219" s="37" t="s">
        <v>120</v>
      </c>
      <c r="N219" s="37"/>
      <c r="O219" s="36">
        <v>55</v>
      </c>
      <c r="P219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402"/>
      <c r="R219" s="402"/>
      <c r="S219" s="402"/>
      <c r="T219" s="403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9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207" t="s">
        <v>69</v>
      </c>
      <c r="BM219" s="76">
        <f t="shared" si="40"/>
        <v>0</v>
      </c>
      <c r="BN219" s="76">
        <f t="shared" si="41"/>
        <v>0</v>
      </c>
      <c r="BO219" s="76">
        <f t="shared" si="42"/>
        <v>0</v>
      </c>
      <c r="BP219" s="76">
        <f t="shared" si="43"/>
        <v>0</v>
      </c>
    </row>
    <row r="220" spans="1:68" ht="27" hidden="1" customHeight="1" x14ac:dyDescent="0.25">
      <c r="A220" s="61" t="s">
        <v>383</v>
      </c>
      <c r="B220" s="61" t="s">
        <v>384</v>
      </c>
      <c r="C220" s="35">
        <v>4301011733</v>
      </c>
      <c r="D220" s="400">
        <v>4680115884250</v>
      </c>
      <c r="E220" s="400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121</v>
      </c>
      <c r="L220" s="36"/>
      <c r="M220" s="37" t="s">
        <v>141</v>
      </c>
      <c r="N220" s="37"/>
      <c r="O220" s="36">
        <v>55</v>
      </c>
      <c r="P220" s="58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402"/>
      <c r="R220" s="402"/>
      <c r="S220" s="402"/>
      <c r="T220" s="403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9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208" t="s">
        <v>69</v>
      </c>
      <c r="BM220" s="76">
        <f t="shared" si="40"/>
        <v>0</v>
      </c>
      <c r="BN220" s="76">
        <f t="shared" si="41"/>
        <v>0</v>
      </c>
      <c r="BO220" s="76">
        <f t="shared" si="42"/>
        <v>0</v>
      </c>
      <c r="BP220" s="76">
        <f t="shared" si="43"/>
        <v>0</v>
      </c>
    </row>
    <row r="221" spans="1:68" ht="27" hidden="1" customHeight="1" x14ac:dyDescent="0.25">
      <c r="A221" s="61" t="s">
        <v>383</v>
      </c>
      <c r="B221" s="61" t="s">
        <v>385</v>
      </c>
      <c r="C221" s="35">
        <v>4301011944</v>
      </c>
      <c r="D221" s="400">
        <v>4680115884250</v>
      </c>
      <c r="E221" s="400"/>
      <c r="F221" s="60">
        <v>1.45</v>
      </c>
      <c r="G221" s="36">
        <v>8</v>
      </c>
      <c r="H221" s="60">
        <v>11.6</v>
      </c>
      <c r="I221" s="60">
        <v>12.08</v>
      </c>
      <c r="J221" s="36">
        <v>48</v>
      </c>
      <c r="K221" s="36" t="s">
        <v>121</v>
      </c>
      <c r="L221" s="36"/>
      <c r="M221" s="37" t="s">
        <v>129</v>
      </c>
      <c r="N221" s="37"/>
      <c r="O221" s="36">
        <v>55</v>
      </c>
      <c r="P221" s="577" t="s">
        <v>386</v>
      </c>
      <c r="Q221" s="402"/>
      <c r="R221" s="402"/>
      <c r="S221" s="402"/>
      <c r="T221" s="403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9"/>
        <v>0</v>
      </c>
      <c r="Z221" s="40" t="str">
        <f>IFERROR(IF(Y221=0,"",ROUNDUP(Y221/H221,0)*0.02039),"")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209" t="s">
        <v>69</v>
      </c>
      <c r="BM221" s="76">
        <f t="shared" si="40"/>
        <v>0</v>
      </c>
      <c r="BN221" s="76">
        <f t="shared" si="41"/>
        <v>0</v>
      </c>
      <c r="BO221" s="76">
        <f t="shared" si="42"/>
        <v>0</v>
      </c>
      <c r="BP221" s="76">
        <f t="shared" si="43"/>
        <v>0</v>
      </c>
    </row>
    <row r="222" spans="1:68" ht="27" hidden="1" customHeight="1" x14ac:dyDescent="0.25">
      <c r="A222" s="61" t="s">
        <v>387</v>
      </c>
      <c r="B222" s="61" t="s">
        <v>388</v>
      </c>
      <c r="C222" s="35">
        <v>4301011718</v>
      </c>
      <c r="D222" s="400">
        <v>4680115884281</v>
      </c>
      <c r="E222" s="400"/>
      <c r="F222" s="60">
        <v>0.4</v>
      </c>
      <c r="G222" s="36">
        <v>10</v>
      </c>
      <c r="H222" s="60">
        <v>4</v>
      </c>
      <c r="I222" s="60">
        <v>4.24</v>
      </c>
      <c r="J222" s="36">
        <v>120</v>
      </c>
      <c r="K222" s="36" t="s">
        <v>87</v>
      </c>
      <c r="L222" s="36"/>
      <c r="M222" s="37" t="s">
        <v>120</v>
      </c>
      <c r="N222" s="37"/>
      <c r="O222" s="36">
        <v>55</v>
      </c>
      <c r="P222" s="5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402"/>
      <c r="R222" s="402"/>
      <c r="S222" s="402"/>
      <c r="T222" s="403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9"/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210" t="s">
        <v>69</v>
      </c>
      <c r="BM222" s="76">
        <f t="shared" si="40"/>
        <v>0</v>
      </c>
      <c r="BN222" s="76">
        <f t="shared" si="41"/>
        <v>0</v>
      </c>
      <c r="BO222" s="76">
        <f t="shared" si="42"/>
        <v>0</v>
      </c>
      <c r="BP222" s="76">
        <f t="shared" si="43"/>
        <v>0</v>
      </c>
    </row>
    <row r="223" spans="1:68" ht="27" hidden="1" customHeight="1" x14ac:dyDescent="0.25">
      <c r="A223" s="61" t="s">
        <v>389</v>
      </c>
      <c r="B223" s="61" t="s">
        <v>390</v>
      </c>
      <c r="C223" s="35">
        <v>4301011720</v>
      </c>
      <c r="D223" s="400">
        <v>4680115884199</v>
      </c>
      <c r="E223" s="400"/>
      <c r="F223" s="60">
        <v>0.37</v>
      </c>
      <c r="G223" s="36">
        <v>10</v>
      </c>
      <c r="H223" s="60">
        <v>3.7</v>
      </c>
      <c r="I223" s="60">
        <v>3.94</v>
      </c>
      <c r="J223" s="36">
        <v>120</v>
      </c>
      <c r="K223" s="36" t="s">
        <v>87</v>
      </c>
      <c r="L223" s="36"/>
      <c r="M223" s="37" t="s">
        <v>120</v>
      </c>
      <c r="N223" s="37"/>
      <c r="O223" s="36">
        <v>55</v>
      </c>
      <c r="P223" s="5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402"/>
      <c r="R223" s="402"/>
      <c r="S223" s="402"/>
      <c r="T223" s="403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9"/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211" t="s">
        <v>69</v>
      </c>
      <c r="BM223" s="76">
        <f t="shared" si="40"/>
        <v>0</v>
      </c>
      <c r="BN223" s="76">
        <f t="shared" si="41"/>
        <v>0</v>
      </c>
      <c r="BO223" s="76">
        <f t="shared" si="42"/>
        <v>0</v>
      </c>
      <c r="BP223" s="76">
        <f t="shared" si="43"/>
        <v>0</v>
      </c>
    </row>
    <row r="224" spans="1:68" ht="27" hidden="1" customHeight="1" x14ac:dyDescent="0.25">
      <c r="A224" s="61" t="s">
        <v>391</v>
      </c>
      <c r="B224" s="61" t="s">
        <v>392</v>
      </c>
      <c r="C224" s="35">
        <v>4301011716</v>
      </c>
      <c r="D224" s="400">
        <v>4680115884267</v>
      </c>
      <c r="E224" s="400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87</v>
      </c>
      <c r="L224" s="36"/>
      <c r="M224" s="37" t="s">
        <v>120</v>
      </c>
      <c r="N224" s="37"/>
      <c r="O224" s="36">
        <v>55</v>
      </c>
      <c r="P224" s="5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402"/>
      <c r="R224" s="402"/>
      <c r="S224" s="402"/>
      <c r="T224" s="403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9"/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212" t="s">
        <v>69</v>
      </c>
      <c r="BM224" s="76">
        <f t="shared" si="40"/>
        <v>0</v>
      </c>
      <c r="BN224" s="76">
        <f t="shared" si="41"/>
        <v>0</v>
      </c>
      <c r="BO224" s="76">
        <f t="shared" si="42"/>
        <v>0</v>
      </c>
      <c r="BP224" s="76">
        <f t="shared" si="43"/>
        <v>0</v>
      </c>
    </row>
    <row r="225" spans="1:68" ht="27" hidden="1" customHeight="1" x14ac:dyDescent="0.25">
      <c r="A225" s="61" t="s">
        <v>393</v>
      </c>
      <c r="B225" s="61" t="s">
        <v>394</v>
      </c>
      <c r="C225" s="35">
        <v>4301011593</v>
      </c>
      <c r="D225" s="400">
        <v>4680115882973</v>
      </c>
      <c r="E225" s="400"/>
      <c r="F225" s="60">
        <v>0.7</v>
      </c>
      <c r="G225" s="36">
        <v>6</v>
      </c>
      <c r="H225" s="60">
        <v>4.2</v>
      </c>
      <c r="I225" s="60">
        <v>4.5599999999999996</v>
      </c>
      <c r="J225" s="36">
        <v>104</v>
      </c>
      <c r="K225" s="36" t="s">
        <v>121</v>
      </c>
      <c r="L225" s="36"/>
      <c r="M225" s="37" t="s">
        <v>120</v>
      </c>
      <c r="N225" s="37"/>
      <c r="O225" s="36">
        <v>55</v>
      </c>
      <c r="P225" s="58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402"/>
      <c r="R225" s="402"/>
      <c r="S225" s="402"/>
      <c r="T225" s="403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9"/>
        <v>0</v>
      </c>
      <c r="Z225" s="40" t="str">
        <f>IFERROR(IF(Y225=0,"",ROUNDUP(Y225/H225,0)*0.01196),"")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213" t="s">
        <v>69</v>
      </c>
      <c r="BM225" s="76">
        <f t="shared" si="40"/>
        <v>0</v>
      </c>
      <c r="BN225" s="76">
        <f t="shared" si="41"/>
        <v>0</v>
      </c>
      <c r="BO225" s="76">
        <f t="shared" si="42"/>
        <v>0</v>
      </c>
      <c r="BP225" s="76">
        <f t="shared" si="43"/>
        <v>0</v>
      </c>
    </row>
    <row r="226" spans="1:68" hidden="1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3"/>
      <c r="O226" s="394"/>
      <c r="P226" s="390" t="s">
        <v>43</v>
      </c>
      <c r="Q226" s="391"/>
      <c r="R226" s="391"/>
      <c r="S226" s="391"/>
      <c r="T226" s="391"/>
      <c r="U226" s="391"/>
      <c r="V226" s="392"/>
      <c r="W226" s="41" t="s">
        <v>42</v>
      </c>
      <c r="X226" s="42">
        <f>IFERROR(X217/H217,"0")+IFERROR(X218/H218,"0")+IFERROR(X219/H219,"0")+IFERROR(X220/H220,"0")+IFERROR(X221/H221,"0")+IFERROR(X222/H222,"0")+IFERROR(X223/H223,"0")+IFERROR(X224/H224,"0")+IFERROR(X225/H225,"0")</f>
        <v>0</v>
      </c>
      <c r="Y226" s="42">
        <f>IFERROR(Y217/H217,"0")+IFERROR(Y218/H218,"0")+IFERROR(Y219/H219,"0")+IFERROR(Y220/H220,"0")+IFERROR(Y221/H221,"0")+IFERROR(Y222/H222,"0")+IFERROR(Y223/H223,"0")+IFERROR(Y224/H224,"0")+IFERROR(Y225/H225,"0")</f>
        <v>0</v>
      </c>
      <c r="Z226" s="42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5"/>
      <c r="AB226" s="65"/>
      <c r="AC226" s="65"/>
    </row>
    <row r="227" spans="1:68" hidden="1" x14ac:dyDescent="0.2">
      <c r="A227" s="39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4"/>
      <c r="P227" s="390" t="s">
        <v>43</v>
      </c>
      <c r="Q227" s="391"/>
      <c r="R227" s="391"/>
      <c r="S227" s="391"/>
      <c r="T227" s="391"/>
      <c r="U227" s="391"/>
      <c r="V227" s="392"/>
      <c r="W227" s="41" t="s">
        <v>0</v>
      </c>
      <c r="X227" s="42">
        <f>IFERROR(SUM(X217:X225),"0")</f>
        <v>0</v>
      </c>
      <c r="Y227" s="42">
        <f>IFERROR(SUM(Y217:Y225),"0")</f>
        <v>0</v>
      </c>
      <c r="Z227" s="41"/>
      <c r="AA227" s="65"/>
      <c r="AB227" s="65"/>
      <c r="AC227" s="65"/>
    </row>
    <row r="228" spans="1:68" ht="14.25" hidden="1" customHeight="1" x14ac:dyDescent="0.25">
      <c r="A228" s="399" t="s">
        <v>79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99"/>
      <c r="AA228" s="64"/>
      <c r="AB228" s="64"/>
      <c r="AC228" s="64"/>
    </row>
    <row r="229" spans="1:68" ht="27" hidden="1" customHeight="1" x14ac:dyDescent="0.25">
      <c r="A229" s="61" t="s">
        <v>395</v>
      </c>
      <c r="B229" s="61" t="s">
        <v>396</v>
      </c>
      <c r="C229" s="35">
        <v>4301031305</v>
      </c>
      <c r="D229" s="400">
        <v>4607091389845</v>
      </c>
      <c r="E229" s="400"/>
      <c r="F229" s="60">
        <v>0.35</v>
      </c>
      <c r="G229" s="36">
        <v>6</v>
      </c>
      <c r="H229" s="60">
        <v>2.1</v>
      </c>
      <c r="I229" s="60">
        <v>2.2000000000000002</v>
      </c>
      <c r="J229" s="36">
        <v>234</v>
      </c>
      <c r="K229" s="36" t="s">
        <v>83</v>
      </c>
      <c r="L229" s="36"/>
      <c r="M229" s="37" t="s">
        <v>82</v>
      </c>
      <c r="N229" s="37"/>
      <c r="O229" s="36">
        <v>40</v>
      </c>
      <c r="P229" s="57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402"/>
      <c r="R229" s="402"/>
      <c r="S229" s="402"/>
      <c r="T229" s="403"/>
      <c r="U229" s="38" t="s">
        <v>48</v>
      </c>
      <c r="V229" s="38" t="s">
        <v>48</v>
      </c>
      <c r="W229" s="39" t="s">
        <v>0</v>
      </c>
      <c r="X229" s="57">
        <v>0</v>
      </c>
      <c r="Y229" s="54">
        <f>IFERROR(IF(X229="",0,CEILING((X229/$H229),1)*$H229),"")</f>
        <v>0</v>
      </c>
      <c r="Z229" s="40" t="str">
        <f>IFERROR(IF(Y229=0,"",ROUNDUP(Y229/H229,0)*0.00502),"")</f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214" t="s">
        <v>69</v>
      </c>
      <c r="BM229" s="76">
        <f>IFERROR(X229*I229/H229,"0")</f>
        <v>0</v>
      </c>
      <c r="BN229" s="76">
        <f>IFERROR(Y229*I229/H229,"0")</f>
        <v>0</v>
      </c>
      <c r="BO229" s="76">
        <f>IFERROR(1/J229*(X229/H229),"0")</f>
        <v>0</v>
      </c>
      <c r="BP229" s="76">
        <f>IFERROR(1/J229*(Y229/H229),"0")</f>
        <v>0</v>
      </c>
    </row>
    <row r="230" spans="1:68" ht="27" hidden="1" customHeight="1" x14ac:dyDescent="0.25">
      <c r="A230" s="61" t="s">
        <v>397</v>
      </c>
      <c r="B230" s="61" t="s">
        <v>398</v>
      </c>
      <c r="C230" s="35">
        <v>4301031306</v>
      </c>
      <c r="D230" s="400">
        <v>4680115882881</v>
      </c>
      <c r="E230" s="400"/>
      <c r="F230" s="60">
        <v>0.28000000000000003</v>
      </c>
      <c r="G230" s="36">
        <v>6</v>
      </c>
      <c r="H230" s="60">
        <v>1.68</v>
      </c>
      <c r="I230" s="60">
        <v>1.81</v>
      </c>
      <c r="J230" s="36">
        <v>234</v>
      </c>
      <c r="K230" s="36" t="s">
        <v>83</v>
      </c>
      <c r="L230" s="36"/>
      <c r="M230" s="37" t="s">
        <v>82</v>
      </c>
      <c r="N230" s="37"/>
      <c r="O230" s="36">
        <v>40</v>
      </c>
      <c r="P230" s="57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402"/>
      <c r="R230" s="402"/>
      <c r="S230" s="402"/>
      <c r="T230" s="403"/>
      <c r="U230" s="38" t="s">
        <v>48</v>
      </c>
      <c r="V230" s="38" t="s">
        <v>48</v>
      </c>
      <c r="W230" s="39" t="s">
        <v>0</v>
      </c>
      <c r="X230" s="57">
        <v>0</v>
      </c>
      <c r="Y230" s="54">
        <f>IFERROR(IF(X230="",0,CEILING((X230/$H230),1)*$H230),"")</f>
        <v>0</v>
      </c>
      <c r="Z230" s="40" t="str">
        <f>IFERROR(IF(Y230=0,"",ROUNDUP(Y230/H230,0)*0.00502),"")</f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215" t="s">
        <v>69</v>
      </c>
      <c r="BM230" s="76">
        <f>IFERROR(X230*I230/H230,"0")</f>
        <v>0</v>
      </c>
      <c r="BN230" s="76">
        <f>IFERROR(Y230*I230/H230,"0")</f>
        <v>0</v>
      </c>
      <c r="BO230" s="76">
        <f>IFERROR(1/J230*(X230/H230),"0")</f>
        <v>0</v>
      </c>
      <c r="BP230" s="76">
        <f>IFERROR(1/J230*(Y230/H230),"0")</f>
        <v>0</v>
      </c>
    </row>
    <row r="231" spans="1:68" hidden="1" x14ac:dyDescent="0.2">
      <c r="A231" s="393"/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4"/>
      <c r="P231" s="390" t="s">
        <v>43</v>
      </c>
      <c r="Q231" s="391"/>
      <c r="R231" s="391"/>
      <c r="S231" s="391"/>
      <c r="T231" s="391"/>
      <c r="U231" s="391"/>
      <c r="V231" s="392"/>
      <c r="W231" s="41" t="s">
        <v>42</v>
      </c>
      <c r="X231" s="42">
        <f>IFERROR(X229/H229,"0")+IFERROR(X230/H230,"0")</f>
        <v>0</v>
      </c>
      <c r="Y231" s="42">
        <f>IFERROR(Y229/H229,"0")+IFERROR(Y230/H230,"0")</f>
        <v>0</v>
      </c>
      <c r="Z231" s="42">
        <f>IFERROR(IF(Z229="",0,Z229),"0")+IFERROR(IF(Z230="",0,Z230),"0")</f>
        <v>0</v>
      </c>
      <c r="AA231" s="65"/>
      <c r="AB231" s="65"/>
      <c r="AC231" s="65"/>
    </row>
    <row r="232" spans="1:68" hidden="1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394"/>
      <c r="P232" s="390" t="s">
        <v>43</v>
      </c>
      <c r="Q232" s="391"/>
      <c r="R232" s="391"/>
      <c r="S232" s="391"/>
      <c r="T232" s="391"/>
      <c r="U232" s="391"/>
      <c r="V232" s="392"/>
      <c r="W232" s="41" t="s">
        <v>0</v>
      </c>
      <c r="X232" s="42">
        <f>IFERROR(SUM(X229:X230),"0")</f>
        <v>0</v>
      </c>
      <c r="Y232" s="42">
        <f>IFERROR(SUM(Y229:Y230),"0")</f>
        <v>0</v>
      </c>
      <c r="Z232" s="41"/>
      <c r="AA232" s="65"/>
      <c r="AB232" s="65"/>
      <c r="AC232" s="65"/>
    </row>
    <row r="233" spans="1:68" ht="16.5" hidden="1" customHeight="1" x14ac:dyDescent="0.25">
      <c r="A233" s="429" t="s">
        <v>399</v>
      </c>
      <c r="B233" s="429"/>
      <c r="C233" s="429"/>
      <c r="D233" s="429"/>
      <c r="E233" s="429"/>
      <c r="F233" s="429"/>
      <c r="G233" s="429"/>
      <c r="H233" s="429"/>
      <c r="I233" s="429"/>
      <c r="J233" s="429"/>
      <c r="K233" s="429"/>
      <c r="L233" s="429"/>
      <c r="M233" s="429"/>
      <c r="N233" s="429"/>
      <c r="O233" s="429"/>
      <c r="P233" s="429"/>
      <c r="Q233" s="429"/>
      <c r="R233" s="429"/>
      <c r="S233" s="429"/>
      <c r="T233" s="429"/>
      <c r="U233" s="429"/>
      <c r="V233" s="429"/>
      <c r="W233" s="429"/>
      <c r="X233" s="429"/>
      <c r="Y233" s="429"/>
      <c r="Z233" s="429"/>
      <c r="AA233" s="63"/>
      <c r="AB233" s="63"/>
      <c r="AC233" s="63"/>
    </row>
    <row r="234" spans="1:68" ht="14.25" hidden="1" customHeight="1" x14ac:dyDescent="0.25">
      <c r="A234" s="399" t="s">
        <v>125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99"/>
      <c r="AA234" s="64"/>
      <c r="AB234" s="64"/>
      <c r="AC234" s="64"/>
    </row>
    <row r="235" spans="1:68" ht="27" hidden="1" customHeight="1" x14ac:dyDescent="0.25">
      <c r="A235" s="61" t="s">
        <v>400</v>
      </c>
      <c r="B235" s="61" t="s">
        <v>401</v>
      </c>
      <c r="C235" s="35">
        <v>4301011826</v>
      </c>
      <c r="D235" s="400">
        <v>4680115884137</v>
      </c>
      <c r="E235" s="400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121</v>
      </c>
      <c r="L235" s="36"/>
      <c r="M235" s="37" t="s">
        <v>120</v>
      </c>
      <c r="N235" s="37"/>
      <c r="O235" s="36">
        <v>55</v>
      </c>
      <c r="P235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402"/>
      <c r="R235" s="402"/>
      <c r="S235" s="402"/>
      <c r="T235" s="403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ref="Y235:Y242" si="44">IFERROR(IF(X235="",0,CEILING((X235/$H235),1)*$H235),"")</f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16" t="s">
        <v>69</v>
      </c>
      <c r="BM235" s="76">
        <f t="shared" ref="BM235:BM242" si="45">IFERROR(X235*I235/H235,"0")</f>
        <v>0</v>
      </c>
      <c r="BN235" s="76">
        <f t="shared" ref="BN235:BN242" si="46">IFERROR(Y235*I235/H235,"0")</f>
        <v>0</v>
      </c>
      <c r="BO235" s="76">
        <f t="shared" ref="BO235:BO242" si="47">IFERROR(1/J235*(X235/H235),"0")</f>
        <v>0</v>
      </c>
      <c r="BP235" s="76">
        <f t="shared" ref="BP235:BP242" si="48">IFERROR(1/J235*(Y235/H235),"0")</f>
        <v>0</v>
      </c>
    </row>
    <row r="236" spans="1:68" ht="27" hidden="1" customHeight="1" x14ac:dyDescent="0.25">
      <c r="A236" s="61" t="s">
        <v>400</v>
      </c>
      <c r="B236" s="61" t="s">
        <v>402</v>
      </c>
      <c r="C236" s="35">
        <v>4301011942</v>
      </c>
      <c r="D236" s="400">
        <v>4680115884137</v>
      </c>
      <c r="E236" s="400"/>
      <c r="F236" s="60">
        <v>1.45</v>
      </c>
      <c r="G236" s="36">
        <v>8</v>
      </c>
      <c r="H236" s="60">
        <v>11.6</v>
      </c>
      <c r="I236" s="60">
        <v>12.08</v>
      </c>
      <c r="J236" s="36">
        <v>48</v>
      </c>
      <c r="K236" s="36" t="s">
        <v>121</v>
      </c>
      <c r="L236" s="36"/>
      <c r="M236" s="37" t="s">
        <v>129</v>
      </c>
      <c r="N236" s="37"/>
      <c r="O236" s="36">
        <v>55</v>
      </c>
      <c r="P236" s="572" t="s">
        <v>403</v>
      </c>
      <c r="Q236" s="402"/>
      <c r="R236" s="402"/>
      <c r="S236" s="402"/>
      <c r="T236" s="403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4"/>
        <v>0</v>
      </c>
      <c r="Z236" s="40" t="str">
        <f>IFERROR(IF(Y236=0,"",ROUNDUP(Y236/H236,0)*0.02039),"")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17" t="s">
        <v>69</v>
      </c>
      <c r="BM236" s="76">
        <f t="shared" si="45"/>
        <v>0</v>
      </c>
      <c r="BN236" s="76">
        <f t="shared" si="46"/>
        <v>0</v>
      </c>
      <c r="BO236" s="76">
        <f t="shared" si="47"/>
        <v>0</v>
      </c>
      <c r="BP236" s="76">
        <f t="shared" si="48"/>
        <v>0</v>
      </c>
    </row>
    <row r="237" spans="1:68" ht="27" hidden="1" customHeight="1" x14ac:dyDescent="0.25">
      <c r="A237" s="61" t="s">
        <v>404</v>
      </c>
      <c r="B237" s="61" t="s">
        <v>405</v>
      </c>
      <c r="C237" s="35">
        <v>4301011724</v>
      </c>
      <c r="D237" s="400">
        <v>4680115884236</v>
      </c>
      <c r="E237" s="400"/>
      <c r="F237" s="60">
        <v>1.45</v>
      </c>
      <c r="G237" s="36">
        <v>8</v>
      </c>
      <c r="H237" s="60">
        <v>11.6</v>
      </c>
      <c r="I237" s="60">
        <v>12.08</v>
      </c>
      <c r="J237" s="36">
        <v>56</v>
      </c>
      <c r="K237" s="36" t="s">
        <v>121</v>
      </c>
      <c r="L237" s="36"/>
      <c r="M237" s="37" t="s">
        <v>120</v>
      </c>
      <c r="N237" s="37"/>
      <c r="O237" s="36">
        <v>55</v>
      </c>
      <c r="P237" s="5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402"/>
      <c r="R237" s="402"/>
      <c r="S237" s="402"/>
      <c r="T237" s="403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4"/>
        <v>0</v>
      </c>
      <c r="Z237" s="40" t="str">
        <f>IFERROR(IF(Y237=0,"",ROUNDUP(Y237/H237,0)*0.02175),"")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18" t="s">
        <v>69</v>
      </c>
      <c r="BM237" s="76">
        <f t="shared" si="45"/>
        <v>0</v>
      </c>
      <c r="BN237" s="76">
        <f t="shared" si="46"/>
        <v>0</v>
      </c>
      <c r="BO237" s="76">
        <f t="shared" si="47"/>
        <v>0</v>
      </c>
      <c r="BP237" s="76">
        <f t="shared" si="48"/>
        <v>0</v>
      </c>
    </row>
    <row r="238" spans="1:68" ht="27" hidden="1" customHeight="1" x14ac:dyDescent="0.25">
      <c r="A238" s="61" t="s">
        <v>406</v>
      </c>
      <c r="B238" s="61" t="s">
        <v>407</v>
      </c>
      <c r="C238" s="35">
        <v>4301011721</v>
      </c>
      <c r="D238" s="400">
        <v>4680115884175</v>
      </c>
      <c r="E238" s="400"/>
      <c r="F238" s="60">
        <v>1.45</v>
      </c>
      <c r="G238" s="36">
        <v>8</v>
      </c>
      <c r="H238" s="60">
        <v>11.6</v>
      </c>
      <c r="I238" s="60">
        <v>12.08</v>
      </c>
      <c r="J238" s="36">
        <v>56</v>
      </c>
      <c r="K238" s="36" t="s">
        <v>121</v>
      </c>
      <c r="L238" s="36"/>
      <c r="M238" s="37" t="s">
        <v>120</v>
      </c>
      <c r="N238" s="37"/>
      <c r="O238" s="36">
        <v>55</v>
      </c>
      <c r="P238" s="5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402"/>
      <c r="R238" s="402"/>
      <c r="S238" s="402"/>
      <c r="T238" s="403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4"/>
        <v>0</v>
      </c>
      <c r="Z238" s="40" t="str">
        <f>IFERROR(IF(Y238=0,"",ROUNDUP(Y238/H238,0)*0.02175),"")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19" t="s">
        <v>69</v>
      </c>
      <c r="BM238" s="76">
        <f t="shared" si="45"/>
        <v>0</v>
      </c>
      <c r="BN238" s="76">
        <f t="shared" si="46"/>
        <v>0</v>
      </c>
      <c r="BO238" s="76">
        <f t="shared" si="47"/>
        <v>0</v>
      </c>
      <c r="BP238" s="76">
        <f t="shared" si="48"/>
        <v>0</v>
      </c>
    </row>
    <row r="239" spans="1:68" ht="27" hidden="1" customHeight="1" x14ac:dyDescent="0.25">
      <c r="A239" s="61" t="s">
        <v>408</v>
      </c>
      <c r="B239" s="61" t="s">
        <v>409</v>
      </c>
      <c r="C239" s="35">
        <v>4301011824</v>
      </c>
      <c r="D239" s="400">
        <v>4680115884144</v>
      </c>
      <c r="E239" s="400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87</v>
      </c>
      <c r="L239" s="36"/>
      <c r="M239" s="37" t="s">
        <v>120</v>
      </c>
      <c r="N239" s="37"/>
      <c r="O239" s="36">
        <v>55</v>
      </c>
      <c r="P239" s="5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402"/>
      <c r="R239" s="402"/>
      <c r="S239" s="402"/>
      <c r="T239" s="403"/>
      <c r="U239" s="38" t="s">
        <v>48</v>
      </c>
      <c r="V239" s="38" t="s">
        <v>48</v>
      </c>
      <c r="W239" s="39" t="s">
        <v>0</v>
      </c>
      <c r="X239" s="57">
        <v>0</v>
      </c>
      <c r="Y239" s="54">
        <f t="shared" si="44"/>
        <v>0</v>
      </c>
      <c r="Z239" s="40" t="str">
        <f>IFERROR(IF(Y239=0,"",ROUNDUP(Y239/H239,0)*0.00937),"")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20" t="s">
        <v>69</v>
      </c>
      <c r="BM239" s="76">
        <f t="shared" si="45"/>
        <v>0</v>
      </c>
      <c r="BN239" s="76">
        <f t="shared" si="46"/>
        <v>0</v>
      </c>
      <c r="BO239" s="76">
        <f t="shared" si="47"/>
        <v>0</v>
      </c>
      <c r="BP239" s="76">
        <f t="shared" si="48"/>
        <v>0</v>
      </c>
    </row>
    <row r="240" spans="1:68" ht="27" hidden="1" customHeight="1" x14ac:dyDescent="0.25">
      <c r="A240" s="61" t="s">
        <v>410</v>
      </c>
      <c r="B240" s="61" t="s">
        <v>411</v>
      </c>
      <c r="C240" s="35">
        <v>4301011963</v>
      </c>
      <c r="D240" s="400">
        <v>4680115885288</v>
      </c>
      <c r="E240" s="400"/>
      <c r="F240" s="60">
        <v>0.37</v>
      </c>
      <c r="G240" s="36">
        <v>10</v>
      </c>
      <c r="H240" s="60">
        <v>3.7</v>
      </c>
      <c r="I240" s="60">
        <v>3.94</v>
      </c>
      <c r="J240" s="36">
        <v>120</v>
      </c>
      <c r="K240" s="36" t="s">
        <v>87</v>
      </c>
      <c r="L240" s="36"/>
      <c r="M240" s="37" t="s">
        <v>120</v>
      </c>
      <c r="N240" s="37"/>
      <c r="O240" s="36">
        <v>55</v>
      </c>
      <c r="P240" s="568" t="s">
        <v>412</v>
      </c>
      <c r="Q240" s="402"/>
      <c r="R240" s="402"/>
      <c r="S240" s="402"/>
      <c r="T240" s="403"/>
      <c r="U240" s="38" t="s">
        <v>48</v>
      </c>
      <c r="V240" s="38" t="s">
        <v>48</v>
      </c>
      <c r="W240" s="39" t="s">
        <v>0</v>
      </c>
      <c r="X240" s="57">
        <v>0</v>
      </c>
      <c r="Y240" s="54">
        <f t="shared" si="44"/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21" t="s">
        <v>69</v>
      </c>
      <c r="BM240" s="76">
        <f t="shared" si="45"/>
        <v>0</v>
      </c>
      <c r="BN240" s="76">
        <f t="shared" si="46"/>
        <v>0</v>
      </c>
      <c r="BO240" s="76">
        <f t="shared" si="47"/>
        <v>0</v>
      </c>
      <c r="BP240" s="76">
        <f t="shared" si="48"/>
        <v>0</v>
      </c>
    </row>
    <row r="241" spans="1:68" ht="27" hidden="1" customHeight="1" x14ac:dyDescent="0.25">
      <c r="A241" s="61" t="s">
        <v>413</v>
      </c>
      <c r="B241" s="61" t="s">
        <v>414</v>
      </c>
      <c r="C241" s="35">
        <v>4301011726</v>
      </c>
      <c r="D241" s="400">
        <v>4680115884182</v>
      </c>
      <c r="E241" s="400"/>
      <c r="F241" s="60">
        <v>0.37</v>
      </c>
      <c r="G241" s="36">
        <v>10</v>
      </c>
      <c r="H241" s="60">
        <v>3.7</v>
      </c>
      <c r="I241" s="60">
        <v>3.94</v>
      </c>
      <c r="J241" s="36">
        <v>120</v>
      </c>
      <c r="K241" s="36" t="s">
        <v>87</v>
      </c>
      <c r="L241" s="36"/>
      <c r="M241" s="37" t="s">
        <v>120</v>
      </c>
      <c r="N241" s="37"/>
      <c r="O241" s="36">
        <v>55</v>
      </c>
      <c r="P241" s="5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402"/>
      <c r="R241" s="402"/>
      <c r="S241" s="402"/>
      <c r="T241" s="403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si="44"/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22" t="s">
        <v>69</v>
      </c>
      <c r="BM241" s="76">
        <f t="shared" si="45"/>
        <v>0</v>
      </c>
      <c r="BN241" s="76">
        <f t="shared" si="46"/>
        <v>0</v>
      </c>
      <c r="BO241" s="76">
        <f t="shared" si="47"/>
        <v>0</v>
      </c>
      <c r="BP241" s="76">
        <f t="shared" si="48"/>
        <v>0</v>
      </c>
    </row>
    <row r="242" spans="1:68" ht="27" hidden="1" customHeight="1" x14ac:dyDescent="0.25">
      <c r="A242" s="61" t="s">
        <v>415</v>
      </c>
      <c r="B242" s="61" t="s">
        <v>416</v>
      </c>
      <c r="C242" s="35">
        <v>4301011722</v>
      </c>
      <c r="D242" s="400">
        <v>4680115884205</v>
      </c>
      <c r="E242" s="400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87</v>
      </c>
      <c r="L242" s="36"/>
      <c r="M242" s="37" t="s">
        <v>120</v>
      </c>
      <c r="N242" s="37"/>
      <c r="O242" s="36">
        <v>55</v>
      </c>
      <c r="P242" s="5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402"/>
      <c r="R242" s="402"/>
      <c r="S242" s="402"/>
      <c r="T242" s="403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4"/>
        <v>0</v>
      </c>
      <c r="Z242" s="40" t="str">
        <f>IFERROR(IF(Y242=0,"",ROUNDUP(Y242/H242,0)*0.00937),"")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23" t="s">
        <v>69</v>
      </c>
      <c r="BM242" s="76">
        <f t="shared" si="45"/>
        <v>0</v>
      </c>
      <c r="BN242" s="76">
        <f t="shared" si="46"/>
        <v>0</v>
      </c>
      <c r="BO242" s="76">
        <f t="shared" si="47"/>
        <v>0</v>
      </c>
      <c r="BP242" s="76">
        <f t="shared" si="48"/>
        <v>0</v>
      </c>
    </row>
    <row r="243" spans="1:68" hidden="1" x14ac:dyDescent="0.2">
      <c r="A243" s="393"/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4"/>
      <c r="P243" s="390" t="s">
        <v>43</v>
      </c>
      <c r="Q243" s="391"/>
      <c r="R243" s="391"/>
      <c r="S243" s="391"/>
      <c r="T243" s="391"/>
      <c r="U243" s="391"/>
      <c r="V243" s="392"/>
      <c r="W243" s="41" t="s">
        <v>42</v>
      </c>
      <c r="X243" s="42">
        <f>IFERROR(X235/H235,"0")+IFERROR(X236/H236,"0")+IFERROR(X237/H237,"0")+IFERROR(X238/H238,"0")+IFERROR(X239/H239,"0")+IFERROR(X240/H240,"0")+IFERROR(X241/H241,"0")+IFERROR(X242/H242,"0")</f>
        <v>0</v>
      </c>
      <c r="Y243" s="42">
        <f>IFERROR(Y235/H235,"0")+IFERROR(Y236/H236,"0")+IFERROR(Y237/H237,"0")+IFERROR(Y238/H238,"0")+IFERROR(Y239/H239,"0")+IFERROR(Y240/H240,"0")+IFERROR(Y241/H241,"0")+IFERROR(Y242/H242,"0")</f>
        <v>0</v>
      </c>
      <c r="Z243" s="42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5"/>
      <c r="AB243" s="65"/>
      <c r="AC243" s="65"/>
    </row>
    <row r="244" spans="1:68" hidden="1" x14ac:dyDescent="0.2">
      <c r="A244" s="393"/>
      <c r="B244" s="393"/>
      <c r="C244" s="393"/>
      <c r="D244" s="393"/>
      <c r="E244" s="393"/>
      <c r="F244" s="393"/>
      <c r="G244" s="393"/>
      <c r="H244" s="393"/>
      <c r="I244" s="393"/>
      <c r="J244" s="393"/>
      <c r="K244" s="393"/>
      <c r="L244" s="393"/>
      <c r="M244" s="393"/>
      <c r="N244" s="393"/>
      <c r="O244" s="394"/>
      <c r="P244" s="390" t="s">
        <v>43</v>
      </c>
      <c r="Q244" s="391"/>
      <c r="R244" s="391"/>
      <c r="S244" s="391"/>
      <c r="T244" s="391"/>
      <c r="U244" s="391"/>
      <c r="V244" s="392"/>
      <c r="W244" s="41" t="s">
        <v>0</v>
      </c>
      <c r="X244" s="42">
        <f>IFERROR(SUM(X235:X242),"0")</f>
        <v>0</v>
      </c>
      <c r="Y244" s="42">
        <f>IFERROR(SUM(Y235:Y242),"0")</f>
        <v>0</v>
      </c>
      <c r="Z244" s="41"/>
      <c r="AA244" s="65"/>
      <c r="AB244" s="65"/>
      <c r="AC244" s="65"/>
    </row>
    <row r="245" spans="1:68" ht="16.5" hidden="1" customHeight="1" x14ac:dyDescent="0.25">
      <c r="A245" s="429" t="s">
        <v>417</v>
      </c>
      <c r="B245" s="429"/>
      <c r="C245" s="429"/>
      <c r="D245" s="429"/>
      <c r="E245" s="429"/>
      <c r="F245" s="429"/>
      <c r="G245" s="429"/>
      <c r="H245" s="429"/>
      <c r="I245" s="429"/>
      <c r="J245" s="429"/>
      <c r="K245" s="429"/>
      <c r="L245" s="429"/>
      <c r="M245" s="429"/>
      <c r="N245" s="429"/>
      <c r="O245" s="429"/>
      <c r="P245" s="429"/>
      <c r="Q245" s="429"/>
      <c r="R245" s="429"/>
      <c r="S245" s="429"/>
      <c r="T245" s="429"/>
      <c r="U245" s="429"/>
      <c r="V245" s="429"/>
      <c r="W245" s="429"/>
      <c r="X245" s="429"/>
      <c r="Y245" s="429"/>
      <c r="Z245" s="429"/>
      <c r="AA245" s="63"/>
      <c r="AB245" s="63"/>
      <c r="AC245" s="63"/>
    </row>
    <row r="246" spans="1:68" ht="14.25" hidden="1" customHeight="1" x14ac:dyDescent="0.25">
      <c r="A246" s="399" t="s">
        <v>125</v>
      </c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399"/>
      <c r="P246" s="399"/>
      <c r="Q246" s="399"/>
      <c r="R246" s="399"/>
      <c r="S246" s="399"/>
      <c r="T246" s="399"/>
      <c r="U246" s="399"/>
      <c r="V246" s="399"/>
      <c r="W246" s="399"/>
      <c r="X246" s="399"/>
      <c r="Y246" s="399"/>
      <c r="Z246" s="399"/>
      <c r="AA246" s="64"/>
      <c r="AB246" s="64"/>
      <c r="AC246" s="64"/>
    </row>
    <row r="247" spans="1:68" ht="27" hidden="1" customHeight="1" x14ac:dyDescent="0.25">
      <c r="A247" s="61" t="s">
        <v>418</v>
      </c>
      <c r="B247" s="61" t="s">
        <v>419</v>
      </c>
      <c r="C247" s="35">
        <v>4301011850</v>
      </c>
      <c r="D247" s="400">
        <v>4680115885806</v>
      </c>
      <c r="E247" s="400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121</v>
      </c>
      <c r="L247" s="36"/>
      <c r="M247" s="37" t="s">
        <v>120</v>
      </c>
      <c r="N247" s="37"/>
      <c r="O247" s="36">
        <v>55</v>
      </c>
      <c r="P247" s="563" t="s">
        <v>420</v>
      </c>
      <c r="Q247" s="402"/>
      <c r="R247" s="402"/>
      <c r="S247" s="402"/>
      <c r="T247" s="403"/>
      <c r="U247" s="38" t="s">
        <v>48</v>
      </c>
      <c r="V247" s="38" t="s">
        <v>48</v>
      </c>
      <c r="W247" s="39" t="s">
        <v>0</v>
      </c>
      <c r="X247" s="57"/>
      <c r="Y247" s="54">
        <f>IFERROR(IF(X247="",0,CEILING((X247/$H247),1)*$H247),"")</f>
        <v>0</v>
      </c>
      <c r="Z247" s="40" t="str">
        <f>IFERROR(IF(Y247=0,"",ROUNDUP(Y247/H247,0)*0.02175),"")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24" t="s">
        <v>69</v>
      </c>
      <c r="BM247" s="76">
        <f>IFERROR(X247*I247/H247,"0")</f>
        <v>0</v>
      </c>
      <c r="BN247" s="76">
        <f>IFERROR(Y247*I247/H247,"0")</f>
        <v>0</v>
      </c>
      <c r="BO247" s="76">
        <f>IFERROR(1/J247*(X247/H247),"0")</f>
        <v>0</v>
      </c>
      <c r="BP247" s="76">
        <f>IFERROR(1/J247*(Y247/H247),"0")</f>
        <v>0</v>
      </c>
    </row>
    <row r="248" spans="1:68" ht="27" hidden="1" customHeight="1" x14ac:dyDescent="0.25">
      <c r="A248" s="61" t="s">
        <v>421</v>
      </c>
      <c r="B248" s="61" t="s">
        <v>422</v>
      </c>
      <c r="C248" s="35">
        <v>4301011855</v>
      </c>
      <c r="D248" s="400">
        <v>4680115885837</v>
      </c>
      <c r="E248" s="400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121</v>
      </c>
      <c r="L248" s="36"/>
      <c r="M248" s="37" t="s">
        <v>120</v>
      </c>
      <c r="N248" s="37"/>
      <c r="O248" s="36">
        <v>55</v>
      </c>
      <c r="P248" s="564" t="s">
        <v>423</v>
      </c>
      <c r="Q248" s="402"/>
      <c r="R248" s="402"/>
      <c r="S248" s="402"/>
      <c r="T248" s="403"/>
      <c r="U248" s="38" t="s">
        <v>48</v>
      </c>
      <c r="V248" s="38" t="s">
        <v>48</v>
      </c>
      <c r="W248" s="39" t="s">
        <v>0</v>
      </c>
      <c r="X248" s="57"/>
      <c r="Y248" s="54">
        <f>IFERROR(IF(X248="",0,CEILING((X248/$H248),1)*$H248),"")</f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25" t="s">
        <v>69</v>
      </c>
      <c r="BM248" s="76">
        <f>IFERROR(X248*I248/H248,"0")</f>
        <v>0</v>
      </c>
      <c r="BN248" s="76">
        <f>IFERROR(Y248*I248/H248,"0")</f>
        <v>0</v>
      </c>
      <c r="BO248" s="76">
        <f>IFERROR(1/J248*(X248/H248),"0")</f>
        <v>0</v>
      </c>
      <c r="BP248" s="76">
        <f>IFERROR(1/J248*(Y248/H248),"0")</f>
        <v>0</v>
      </c>
    </row>
    <row r="249" spans="1:68" ht="27" hidden="1" customHeight="1" x14ac:dyDescent="0.25">
      <c r="A249" s="61" t="s">
        <v>424</v>
      </c>
      <c r="B249" s="61" t="s">
        <v>425</v>
      </c>
      <c r="C249" s="35">
        <v>4301011853</v>
      </c>
      <c r="D249" s="400">
        <v>4680115885851</v>
      </c>
      <c r="E249" s="400"/>
      <c r="F249" s="60">
        <v>1.35</v>
      </c>
      <c r="G249" s="36">
        <v>8</v>
      </c>
      <c r="H249" s="60">
        <v>10.8</v>
      </c>
      <c r="I249" s="60">
        <v>11.28</v>
      </c>
      <c r="J249" s="36">
        <v>56</v>
      </c>
      <c r="K249" s="36" t="s">
        <v>121</v>
      </c>
      <c r="L249" s="36"/>
      <c r="M249" s="37" t="s">
        <v>120</v>
      </c>
      <c r="N249" s="37"/>
      <c r="O249" s="36">
        <v>55</v>
      </c>
      <c r="P249" s="565" t="s">
        <v>426</v>
      </c>
      <c r="Q249" s="402"/>
      <c r="R249" s="402"/>
      <c r="S249" s="402"/>
      <c r="T249" s="403"/>
      <c r="U249" s="38" t="s">
        <v>48</v>
      </c>
      <c r="V249" s="38" t="s">
        <v>48</v>
      </c>
      <c r="W249" s="39" t="s">
        <v>0</v>
      </c>
      <c r="X249" s="57"/>
      <c r="Y249" s="54">
        <f>IFERROR(IF(X249="",0,CEILING((X249/$H249),1)*$H249),"")</f>
        <v>0</v>
      </c>
      <c r="Z249" s="40" t="str">
        <f>IFERROR(IF(Y249=0,"",ROUNDUP(Y249/H249,0)*0.02175),"")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26" t="s">
        <v>69</v>
      </c>
      <c r="BM249" s="76">
        <f>IFERROR(X249*I249/H249,"0")</f>
        <v>0</v>
      </c>
      <c r="BN249" s="76">
        <f>IFERROR(Y249*I249/H249,"0")</f>
        <v>0</v>
      </c>
      <c r="BO249" s="76">
        <f>IFERROR(1/J249*(X249/H249),"0")</f>
        <v>0</v>
      </c>
      <c r="BP249" s="76">
        <f>IFERROR(1/J249*(Y249/H249),"0")</f>
        <v>0</v>
      </c>
    </row>
    <row r="250" spans="1:68" ht="27" hidden="1" customHeight="1" x14ac:dyDescent="0.25">
      <c r="A250" s="61" t="s">
        <v>427</v>
      </c>
      <c r="B250" s="61" t="s">
        <v>428</v>
      </c>
      <c r="C250" s="35">
        <v>4301011851</v>
      </c>
      <c r="D250" s="400">
        <v>4680115885820</v>
      </c>
      <c r="E250" s="400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87</v>
      </c>
      <c r="L250" s="36"/>
      <c r="M250" s="37" t="s">
        <v>120</v>
      </c>
      <c r="N250" s="37"/>
      <c r="O250" s="36">
        <v>55</v>
      </c>
      <c r="P250" s="566" t="s">
        <v>429</v>
      </c>
      <c r="Q250" s="402"/>
      <c r="R250" s="402"/>
      <c r="S250" s="402"/>
      <c r="T250" s="403"/>
      <c r="U250" s="38" t="s">
        <v>48</v>
      </c>
      <c r="V250" s="38" t="s">
        <v>48</v>
      </c>
      <c r="W250" s="39" t="s">
        <v>0</v>
      </c>
      <c r="X250" s="57"/>
      <c r="Y250" s="54">
        <f>IFERROR(IF(X250="",0,CEILING((X250/$H250),1)*$H250),"")</f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27" t="s">
        <v>69</v>
      </c>
      <c r="BM250" s="76">
        <f>IFERROR(X250*I250/H250,"0")</f>
        <v>0</v>
      </c>
      <c r="BN250" s="76">
        <f>IFERROR(Y250*I250/H250,"0")</f>
        <v>0</v>
      </c>
      <c r="BO250" s="76">
        <f>IFERROR(1/J250*(X250/H250),"0")</f>
        <v>0</v>
      </c>
      <c r="BP250" s="76">
        <f>IFERROR(1/J250*(Y250/H250),"0")</f>
        <v>0</v>
      </c>
    </row>
    <row r="251" spans="1:68" ht="27" hidden="1" customHeight="1" x14ac:dyDescent="0.25">
      <c r="A251" s="61" t="s">
        <v>430</v>
      </c>
      <c r="B251" s="61" t="s">
        <v>431</v>
      </c>
      <c r="C251" s="35">
        <v>4301011852</v>
      </c>
      <c r="D251" s="400">
        <v>4680115885844</v>
      </c>
      <c r="E251" s="400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87</v>
      </c>
      <c r="L251" s="36"/>
      <c r="M251" s="37" t="s">
        <v>120</v>
      </c>
      <c r="N251" s="37"/>
      <c r="O251" s="36">
        <v>55</v>
      </c>
      <c r="P251" s="561" t="s">
        <v>432</v>
      </c>
      <c r="Q251" s="402"/>
      <c r="R251" s="402"/>
      <c r="S251" s="402"/>
      <c r="T251" s="403"/>
      <c r="U251" s="38" t="s">
        <v>48</v>
      </c>
      <c r="V251" s="38" t="s">
        <v>48</v>
      </c>
      <c r="W251" s="39" t="s">
        <v>0</v>
      </c>
      <c r="X251" s="57"/>
      <c r="Y251" s="54">
        <f>IFERROR(IF(X251="",0,CEILING((X251/$H251),1)*$H251),"")</f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28" t="s">
        <v>69</v>
      </c>
      <c r="BM251" s="76">
        <f>IFERROR(X251*I251/H251,"0")</f>
        <v>0</v>
      </c>
      <c r="BN251" s="76">
        <f>IFERROR(Y251*I251/H251,"0")</f>
        <v>0</v>
      </c>
      <c r="BO251" s="76">
        <f>IFERROR(1/J251*(X251/H251),"0")</f>
        <v>0</v>
      </c>
      <c r="BP251" s="76">
        <f>IFERROR(1/J251*(Y251/H251),"0")</f>
        <v>0</v>
      </c>
    </row>
    <row r="252" spans="1:68" hidden="1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4"/>
      <c r="P252" s="390" t="s">
        <v>43</v>
      </c>
      <c r="Q252" s="391"/>
      <c r="R252" s="391"/>
      <c r="S252" s="391"/>
      <c r="T252" s="391"/>
      <c r="U252" s="391"/>
      <c r="V252" s="392"/>
      <c r="W252" s="41" t="s">
        <v>42</v>
      </c>
      <c r="X252" s="42">
        <f>IFERROR(X247/H247,"0")+IFERROR(X248/H248,"0")+IFERROR(X249/H249,"0")+IFERROR(X250/H250,"0")+IFERROR(X251/H251,"0")</f>
        <v>0</v>
      </c>
      <c r="Y252" s="42">
        <f>IFERROR(Y247/H247,"0")+IFERROR(Y248/H248,"0")+IFERROR(Y249/H249,"0")+IFERROR(Y250/H250,"0")+IFERROR(Y251/H251,"0")</f>
        <v>0</v>
      </c>
      <c r="Z252" s="42">
        <f>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hidden="1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4"/>
      <c r="P253" s="390" t="s">
        <v>43</v>
      </c>
      <c r="Q253" s="391"/>
      <c r="R253" s="391"/>
      <c r="S253" s="391"/>
      <c r="T253" s="391"/>
      <c r="U253" s="391"/>
      <c r="V253" s="392"/>
      <c r="W253" s="41" t="s">
        <v>0</v>
      </c>
      <c r="X253" s="42">
        <f>IFERROR(SUM(X247:X251),"0")</f>
        <v>0</v>
      </c>
      <c r="Y253" s="42">
        <f>IFERROR(SUM(Y247:Y251),"0")</f>
        <v>0</v>
      </c>
      <c r="Z253" s="41"/>
      <c r="AA253" s="65"/>
      <c r="AB253" s="65"/>
      <c r="AC253" s="65"/>
    </row>
    <row r="254" spans="1:68" ht="16.5" hidden="1" customHeight="1" x14ac:dyDescent="0.25">
      <c r="A254" s="429" t="s">
        <v>433</v>
      </c>
      <c r="B254" s="429"/>
      <c r="C254" s="429"/>
      <c r="D254" s="429"/>
      <c r="E254" s="429"/>
      <c r="F254" s="429"/>
      <c r="G254" s="429"/>
      <c r="H254" s="429"/>
      <c r="I254" s="429"/>
      <c r="J254" s="429"/>
      <c r="K254" s="429"/>
      <c r="L254" s="429"/>
      <c r="M254" s="429"/>
      <c r="N254" s="429"/>
      <c r="O254" s="429"/>
      <c r="P254" s="429"/>
      <c r="Q254" s="429"/>
      <c r="R254" s="429"/>
      <c r="S254" s="429"/>
      <c r="T254" s="429"/>
      <c r="U254" s="429"/>
      <c r="V254" s="429"/>
      <c r="W254" s="429"/>
      <c r="X254" s="429"/>
      <c r="Y254" s="429"/>
      <c r="Z254" s="429"/>
      <c r="AA254" s="63"/>
      <c r="AB254" s="63"/>
      <c r="AC254" s="63"/>
    </row>
    <row r="255" spans="1:68" ht="14.25" hidden="1" customHeight="1" x14ac:dyDescent="0.25">
      <c r="A255" s="399" t="s">
        <v>125</v>
      </c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399"/>
      <c r="P255" s="399"/>
      <c r="Q255" s="399"/>
      <c r="R255" s="399"/>
      <c r="S255" s="399"/>
      <c r="T255" s="399"/>
      <c r="U255" s="399"/>
      <c r="V255" s="399"/>
      <c r="W255" s="399"/>
      <c r="X255" s="399"/>
      <c r="Y255" s="399"/>
      <c r="Z255" s="399"/>
      <c r="AA255" s="64"/>
      <c r="AB255" s="64"/>
      <c r="AC255" s="64"/>
    </row>
    <row r="256" spans="1:68" ht="27" hidden="1" customHeight="1" x14ac:dyDescent="0.25">
      <c r="A256" s="61" t="s">
        <v>434</v>
      </c>
      <c r="B256" s="61" t="s">
        <v>435</v>
      </c>
      <c r="C256" s="35">
        <v>4301012016</v>
      </c>
      <c r="D256" s="400">
        <v>4680115885554</v>
      </c>
      <c r="E256" s="400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121</v>
      </c>
      <c r="L256" s="36"/>
      <c r="M256" s="37" t="s">
        <v>141</v>
      </c>
      <c r="N256" s="37"/>
      <c r="O256" s="36">
        <v>55</v>
      </c>
      <c r="P256" s="562" t="s">
        <v>436</v>
      </c>
      <c r="Q256" s="402"/>
      <c r="R256" s="402"/>
      <c r="S256" s="402"/>
      <c r="T256" s="403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2" si="49">IFERROR(IF(X256="",0,CEILING((X256/$H256),1)*$H256),"")</f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29" t="s">
        <v>69</v>
      </c>
      <c r="BM256" s="76">
        <f t="shared" ref="BM256:BM262" si="50">IFERROR(X256*I256/H256,"0")</f>
        <v>0</v>
      </c>
      <c r="BN256" s="76">
        <f t="shared" ref="BN256:BN262" si="51">IFERROR(Y256*I256/H256,"0")</f>
        <v>0</v>
      </c>
      <c r="BO256" s="76">
        <f t="shared" ref="BO256:BO262" si="52">IFERROR(1/J256*(X256/H256),"0")</f>
        <v>0</v>
      </c>
      <c r="BP256" s="76">
        <f t="shared" ref="BP256:BP262" si="53">IFERROR(1/J256*(Y256/H256),"0")</f>
        <v>0</v>
      </c>
    </row>
    <row r="257" spans="1:68" ht="27" hidden="1" customHeight="1" x14ac:dyDescent="0.25">
      <c r="A257" s="61" t="s">
        <v>437</v>
      </c>
      <c r="B257" s="61" t="s">
        <v>438</v>
      </c>
      <c r="C257" s="35">
        <v>4301012024</v>
      </c>
      <c r="D257" s="400">
        <v>4680115885615</v>
      </c>
      <c r="E257" s="400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121</v>
      </c>
      <c r="L257" s="36"/>
      <c r="M257" s="37" t="s">
        <v>141</v>
      </c>
      <c r="N257" s="37"/>
      <c r="O257" s="36">
        <v>55</v>
      </c>
      <c r="P257" s="556" t="s">
        <v>439</v>
      </c>
      <c r="Q257" s="402"/>
      <c r="R257" s="402"/>
      <c r="S257" s="402"/>
      <c r="T257" s="403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9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30" t="s">
        <v>69</v>
      </c>
      <c r="BM257" s="76">
        <f t="shared" si="50"/>
        <v>0</v>
      </c>
      <c r="BN257" s="76">
        <f t="shared" si="51"/>
        <v>0</v>
      </c>
      <c r="BO257" s="76">
        <f t="shared" si="52"/>
        <v>0</v>
      </c>
      <c r="BP257" s="76">
        <f t="shared" si="53"/>
        <v>0</v>
      </c>
    </row>
    <row r="258" spans="1:68" ht="27" hidden="1" customHeight="1" x14ac:dyDescent="0.25">
      <c r="A258" s="61" t="s">
        <v>440</v>
      </c>
      <c r="B258" s="61" t="s">
        <v>441</v>
      </c>
      <c r="C258" s="35">
        <v>4301011858</v>
      </c>
      <c r="D258" s="400">
        <v>4680115885646</v>
      </c>
      <c r="E258" s="400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121</v>
      </c>
      <c r="L258" s="36"/>
      <c r="M258" s="37" t="s">
        <v>120</v>
      </c>
      <c r="N258" s="37"/>
      <c r="O258" s="36">
        <v>55</v>
      </c>
      <c r="P258" s="557" t="s">
        <v>442</v>
      </c>
      <c r="Q258" s="402"/>
      <c r="R258" s="402"/>
      <c r="S258" s="402"/>
      <c r="T258" s="403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9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31" t="s">
        <v>69</v>
      </c>
      <c r="BM258" s="76">
        <f t="shared" si="50"/>
        <v>0</v>
      </c>
      <c r="BN258" s="76">
        <f t="shared" si="51"/>
        <v>0</v>
      </c>
      <c r="BO258" s="76">
        <f t="shared" si="52"/>
        <v>0</v>
      </c>
      <c r="BP258" s="76">
        <f t="shared" si="53"/>
        <v>0</v>
      </c>
    </row>
    <row r="259" spans="1:68" ht="27" hidden="1" customHeight="1" x14ac:dyDescent="0.25">
      <c r="A259" s="61" t="s">
        <v>443</v>
      </c>
      <c r="B259" s="61" t="s">
        <v>444</v>
      </c>
      <c r="C259" s="35">
        <v>4301011859</v>
      </c>
      <c r="D259" s="400">
        <v>4680115885608</v>
      </c>
      <c r="E259" s="400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87</v>
      </c>
      <c r="L259" s="36"/>
      <c r="M259" s="37" t="s">
        <v>120</v>
      </c>
      <c r="N259" s="37"/>
      <c r="O259" s="36">
        <v>55</v>
      </c>
      <c r="P259" s="558" t="s">
        <v>445</v>
      </c>
      <c r="Q259" s="402"/>
      <c r="R259" s="402"/>
      <c r="S259" s="402"/>
      <c r="T259" s="403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9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32" t="s">
        <v>69</v>
      </c>
      <c r="BM259" s="76">
        <f t="shared" si="50"/>
        <v>0</v>
      </c>
      <c r="BN259" s="76">
        <f t="shared" si="51"/>
        <v>0</v>
      </c>
      <c r="BO259" s="76">
        <f t="shared" si="52"/>
        <v>0</v>
      </c>
      <c r="BP259" s="76">
        <f t="shared" si="53"/>
        <v>0</v>
      </c>
    </row>
    <row r="260" spans="1:68" ht="27" hidden="1" customHeight="1" x14ac:dyDescent="0.25">
      <c r="A260" s="61" t="s">
        <v>446</v>
      </c>
      <c r="B260" s="61" t="s">
        <v>447</v>
      </c>
      <c r="C260" s="35">
        <v>4301011857</v>
      </c>
      <c r="D260" s="400">
        <v>4680115885622</v>
      </c>
      <c r="E260" s="400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87</v>
      </c>
      <c r="L260" s="36"/>
      <c r="M260" s="37" t="s">
        <v>120</v>
      </c>
      <c r="N260" s="37"/>
      <c r="O260" s="36">
        <v>55</v>
      </c>
      <c r="P260" s="559" t="s">
        <v>448</v>
      </c>
      <c r="Q260" s="402"/>
      <c r="R260" s="402"/>
      <c r="S260" s="402"/>
      <c r="T260" s="403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9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33" t="s">
        <v>69</v>
      </c>
      <c r="BM260" s="76">
        <f t="shared" si="50"/>
        <v>0</v>
      </c>
      <c r="BN260" s="76">
        <f t="shared" si="51"/>
        <v>0</v>
      </c>
      <c r="BO260" s="76">
        <f t="shared" si="52"/>
        <v>0</v>
      </c>
      <c r="BP260" s="76">
        <f t="shared" si="53"/>
        <v>0</v>
      </c>
    </row>
    <row r="261" spans="1:68" ht="27" hidden="1" customHeight="1" x14ac:dyDescent="0.25">
      <c r="A261" s="61" t="s">
        <v>449</v>
      </c>
      <c r="B261" s="61" t="s">
        <v>450</v>
      </c>
      <c r="C261" s="35">
        <v>4301011573</v>
      </c>
      <c r="D261" s="400">
        <v>4680115881938</v>
      </c>
      <c r="E261" s="400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87</v>
      </c>
      <c r="L261" s="36"/>
      <c r="M261" s="37" t="s">
        <v>120</v>
      </c>
      <c r="N261" s="37"/>
      <c r="O261" s="36">
        <v>90</v>
      </c>
      <c r="P261" s="5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402"/>
      <c r="R261" s="402"/>
      <c r="S261" s="402"/>
      <c r="T261" s="403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9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34" t="s">
        <v>69</v>
      </c>
      <c r="BM261" s="76">
        <f t="shared" si="50"/>
        <v>0</v>
      </c>
      <c r="BN261" s="76">
        <f t="shared" si="51"/>
        <v>0</v>
      </c>
      <c r="BO261" s="76">
        <f t="shared" si="52"/>
        <v>0</v>
      </c>
      <c r="BP261" s="76">
        <f t="shared" si="53"/>
        <v>0</v>
      </c>
    </row>
    <row r="262" spans="1:68" ht="27" hidden="1" customHeight="1" x14ac:dyDescent="0.25">
      <c r="A262" s="61" t="s">
        <v>451</v>
      </c>
      <c r="B262" s="61" t="s">
        <v>452</v>
      </c>
      <c r="C262" s="35">
        <v>4301010944</v>
      </c>
      <c r="D262" s="400">
        <v>4607091387346</v>
      </c>
      <c r="E262" s="400"/>
      <c r="F262" s="60">
        <v>0.4</v>
      </c>
      <c r="G262" s="36">
        <v>10</v>
      </c>
      <c r="H262" s="60">
        <v>4</v>
      </c>
      <c r="I262" s="60">
        <v>4.24</v>
      </c>
      <c r="J262" s="36">
        <v>120</v>
      </c>
      <c r="K262" s="36" t="s">
        <v>87</v>
      </c>
      <c r="L262" s="36"/>
      <c r="M262" s="37" t="s">
        <v>120</v>
      </c>
      <c r="N262" s="37"/>
      <c r="O262" s="36">
        <v>55</v>
      </c>
      <c r="P262" s="5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402"/>
      <c r="R262" s="402"/>
      <c r="S262" s="402"/>
      <c r="T262" s="403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9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35" t="s">
        <v>69</v>
      </c>
      <c r="BM262" s="76">
        <f t="shared" si="50"/>
        <v>0</v>
      </c>
      <c r="BN262" s="76">
        <f t="shared" si="51"/>
        <v>0</v>
      </c>
      <c r="BO262" s="76">
        <f t="shared" si="52"/>
        <v>0</v>
      </c>
      <c r="BP262" s="76">
        <f t="shared" si="53"/>
        <v>0</v>
      </c>
    </row>
    <row r="263" spans="1:68" hidden="1" x14ac:dyDescent="0.2">
      <c r="A263" s="393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4"/>
      <c r="P263" s="390" t="s">
        <v>43</v>
      </c>
      <c r="Q263" s="391"/>
      <c r="R263" s="391"/>
      <c r="S263" s="391"/>
      <c r="T263" s="391"/>
      <c r="U263" s="391"/>
      <c r="V263" s="392"/>
      <c r="W263" s="41" t="s">
        <v>42</v>
      </c>
      <c r="X263" s="42">
        <f>IFERROR(X256/H256,"0")+IFERROR(X257/H257,"0")+IFERROR(X258/H258,"0")+IFERROR(X259/H259,"0")+IFERROR(X260/H260,"0")+IFERROR(X261/H261,"0")+IFERROR(X262/H262,"0")</f>
        <v>0</v>
      </c>
      <c r="Y263" s="42">
        <f>IFERROR(Y256/H256,"0")+IFERROR(Y257/H257,"0")+IFERROR(Y258/H258,"0")+IFERROR(Y259/H259,"0")+IFERROR(Y260/H260,"0")+IFERROR(Y261/H261,"0")+IFERROR(Y262/H262,"0")</f>
        <v>0</v>
      </c>
      <c r="Z263" s="42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65"/>
      <c r="AB263" s="65"/>
      <c r="AC263" s="65"/>
    </row>
    <row r="264" spans="1:68" hidden="1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4"/>
      <c r="P264" s="390" t="s">
        <v>43</v>
      </c>
      <c r="Q264" s="391"/>
      <c r="R264" s="391"/>
      <c r="S264" s="391"/>
      <c r="T264" s="391"/>
      <c r="U264" s="391"/>
      <c r="V264" s="392"/>
      <c r="W264" s="41" t="s">
        <v>0</v>
      </c>
      <c r="X264" s="42">
        <f>IFERROR(SUM(X256:X262),"0")</f>
        <v>0</v>
      </c>
      <c r="Y264" s="42">
        <f>IFERROR(SUM(Y256:Y262),"0")</f>
        <v>0</v>
      </c>
      <c r="Z264" s="41"/>
      <c r="AA264" s="65"/>
      <c r="AB264" s="65"/>
      <c r="AC264" s="65"/>
    </row>
    <row r="265" spans="1:68" ht="14.25" hidden="1" customHeight="1" x14ac:dyDescent="0.25">
      <c r="A265" s="399" t="s">
        <v>79</v>
      </c>
      <c r="B265" s="399"/>
      <c r="C265" s="399"/>
      <c r="D265" s="399"/>
      <c r="E265" s="399"/>
      <c r="F265" s="399"/>
      <c r="G265" s="399"/>
      <c r="H265" s="399"/>
      <c r="I265" s="399"/>
      <c r="J265" s="399"/>
      <c r="K265" s="399"/>
      <c r="L265" s="399"/>
      <c r="M265" s="399"/>
      <c r="N265" s="399"/>
      <c r="O265" s="399"/>
      <c r="P265" s="399"/>
      <c r="Q265" s="399"/>
      <c r="R265" s="399"/>
      <c r="S265" s="399"/>
      <c r="T265" s="399"/>
      <c r="U265" s="399"/>
      <c r="V265" s="399"/>
      <c r="W265" s="399"/>
      <c r="X265" s="399"/>
      <c r="Y265" s="399"/>
      <c r="Z265" s="399"/>
      <c r="AA265" s="64"/>
      <c r="AB265" s="64"/>
      <c r="AC265" s="64"/>
    </row>
    <row r="266" spans="1:68" ht="27" hidden="1" customHeight="1" x14ac:dyDescent="0.25">
      <c r="A266" s="61" t="s">
        <v>453</v>
      </c>
      <c r="B266" s="61" t="s">
        <v>454</v>
      </c>
      <c r="C266" s="35">
        <v>4301030878</v>
      </c>
      <c r="D266" s="400">
        <v>4607091387193</v>
      </c>
      <c r="E266" s="400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87</v>
      </c>
      <c r="L266" s="36"/>
      <c r="M266" s="37" t="s">
        <v>82</v>
      </c>
      <c r="N266" s="37"/>
      <c r="O266" s="36">
        <v>35</v>
      </c>
      <c r="P266" s="5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402"/>
      <c r="R266" s="402"/>
      <c r="S266" s="402"/>
      <c r="T266" s="403"/>
      <c r="U266" s="38" t="s">
        <v>48</v>
      </c>
      <c r="V266" s="38" t="s">
        <v>48</v>
      </c>
      <c r="W266" s="39" t="s">
        <v>0</v>
      </c>
      <c r="X266" s="57">
        <v>0</v>
      </c>
      <c r="Y266" s="54">
        <f>IFERROR(IF(X266="",0,CEILING((X266/$H266),1)*$H266),"")</f>
        <v>0</v>
      </c>
      <c r="Z266" s="40" t="str">
        <f>IFERROR(IF(Y266=0,"",ROUNDUP(Y266/H266,0)*0.00753),"")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36" t="s">
        <v>69</v>
      </c>
      <c r="BM266" s="76">
        <f>IFERROR(X266*I266/H266,"0")</f>
        <v>0</v>
      </c>
      <c r="BN266" s="76">
        <f>IFERROR(Y266*I266/H266,"0")</f>
        <v>0</v>
      </c>
      <c r="BO266" s="76">
        <f>IFERROR(1/J266*(X266/H266),"0")</f>
        <v>0</v>
      </c>
      <c r="BP266" s="76">
        <f>IFERROR(1/J266*(Y266/H266),"0")</f>
        <v>0</v>
      </c>
    </row>
    <row r="267" spans="1:68" ht="27" hidden="1" customHeight="1" x14ac:dyDescent="0.25">
      <c r="A267" s="61" t="s">
        <v>455</v>
      </c>
      <c r="B267" s="61" t="s">
        <v>456</v>
      </c>
      <c r="C267" s="35">
        <v>4301031153</v>
      </c>
      <c r="D267" s="400">
        <v>4607091387230</v>
      </c>
      <c r="E267" s="400"/>
      <c r="F267" s="60">
        <v>0.7</v>
      </c>
      <c r="G267" s="36">
        <v>6</v>
      </c>
      <c r="H267" s="60">
        <v>4.2</v>
      </c>
      <c r="I267" s="60">
        <v>4.46</v>
      </c>
      <c r="J267" s="36">
        <v>156</v>
      </c>
      <c r="K267" s="36" t="s">
        <v>87</v>
      </c>
      <c r="L267" s="36"/>
      <c r="M267" s="37" t="s">
        <v>82</v>
      </c>
      <c r="N267" s="37"/>
      <c r="O267" s="36">
        <v>40</v>
      </c>
      <c r="P267" s="5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402"/>
      <c r="R267" s="402"/>
      <c r="S267" s="402"/>
      <c r="T267" s="403"/>
      <c r="U267" s="38" t="s">
        <v>48</v>
      </c>
      <c r="V267" s="38" t="s">
        <v>48</v>
      </c>
      <c r="W267" s="39" t="s">
        <v>0</v>
      </c>
      <c r="X267" s="57">
        <v>0</v>
      </c>
      <c r="Y267" s="54">
        <f>IFERROR(IF(X267="",0,CEILING((X267/$H267),1)*$H267),"")</f>
        <v>0</v>
      </c>
      <c r="Z267" s="40" t="str">
        <f>IFERROR(IF(Y267=0,"",ROUNDUP(Y267/H267,0)*0.00753),"")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37" t="s">
        <v>69</v>
      </c>
      <c r="BM267" s="76">
        <f>IFERROR(X267*I267/H267,"0")</f>
        <v>0</v>
      </c>
      <c r="BN267" s="76">
        <f>IFERROR(Y267*I267/H267,"0")</f>
        <v>0</v>
      </c>
      <c r="BO267" s="76">
        <f>IFERROR(1/J267*(X267/H267),"0")</f>
        <v>0</v>
      </c>
      <c r="BP267" s="76">
        <f>IFERROR(1/J267*(Y267/H267),"0")</f>
        <v>0</v>
      </c>
    </row>
    <row r="268" spans="1:68" ht="27" hidden="1" customHeight="1" x14ac:dyDescent="0.25">
      <c r="A268" s="61" t="s">
        <v>457</v>
      </c>
      <c r="B268" s="61" t="s">
        <v>458</v>
      </c>
      <c r="C268" s="35">
        <v>4301031152</v>
      </c>
      <c r="D268" s="400">
        <v>4607091387285</v>
      </c>
      <c r="E268" s="400"/>
      <c r="F268" s="60">
        <v>0.35</v>
      </c>
      <c r="G268" s="36">
        <v>6</v>
      </c>
      <c r="H268" s="60">
        <v>2.1</v>
      </c>
      <c r="I268" s="60">
        <v>2.23</v>
      </c>
      <c r="J268" s="36">
        <v>234</v>
      </c>
      <c r="K268" s="36" t="s">
        <v>83</v>
      </c>
      <c r="L268" s="36"/>
      <c r="M268" s="37" t="s">
        <v>82</v>
      </c>
      <c r="N268" s="37"/>
      <c r="O268" s="36">
        <v>40</v>
      </c>
      <c r="P268" s="5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402"/>
      <c r="R268" s="402"/>
      <c r="S268" s="402"/>
      <c r="T268" s="403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IFERROR(IF(Y268=0,"",ROUNDUP(Y268/H268,0)*0.00502),"")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38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hidden="1" x14ac:dyDescent="0.2">
      <c r="A269" s="393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4"/>
      <c r="P269" s="390" t="s">
        <v>43</v>
      </c>
      <c r="Q269" s="391"/>
      <c r="R269" s="391"/>
      <c r="S269" s="391"/>
      <c r="T269" s="391"/>
      <c r="U269" s="391"/>
      <c r="V269" s="392"/>
      <c r="W269" s="41" t="s">
        <v>42</v>
      </c>
      <c r="X269" s="42">
        <f>IFERROR(X266/H266,"0")+IFERROR(X267/H267,"0")+IFERROR(X268/H268,"0")</f>
        <v>0</v>
      </c>
      <c r="Y269" s="42">
        <f>IFERROR(Y266/H266,"0")+IFERROR(Y267/H267,"0")+IFERROR(Y268/H268,"0")</f>
        <v>0</v>
      </c>
      <c r="Z269" s="42">
        <f>IFERROR(IF(Z266="",0,Z266),"0")+IFERROR(IF(Z267="",0,Z267),"0")+IFERROR(IF(Z268="",0,Z268),"0")</f>
        <v>0</v>
      </c>
      <c r="AA269" s="65"/>
      <c r="AB269" s="65"/>
      <c r="AC269" s="65"/>
    </row>
    <row r="270" spans="1:68" hidden="1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90" t="s">
        <v>43</v>
      </c>
      <c r="Q270" s="391"/>
      <c r="R270" s="391"/>
      <c r="S270" s="391"/>
      <c r="T270" s="391"/>
      <c r="U270" s="391"/>
      <c r="V270" s="392"/>
      <c r="W270" s="41" t="s">
        <v>0</v>
      </c>
      <c r="X270" s="42">
        <f>IFERROR(SUM(X266:X268),"0")</f>
        <v>0</v>
      </c>
      <c r="Y270" s="42">
        <f>IFERROR(SUM(Y266:Y268),"0")</f>
        <v>0</v>
      </c>
      <c r="Z270" s="41"/>
      <c r="AA270" s="65"/>
      <c r="AB270" s="65"/>
      <c r="AC270" s="65"/>
    </row>
    <row r="271" spans="1:68" ht="14.25" hidden="1" customHeight="1" x14ac:dyDescent="0.25">
      <c r="A271" s="399" t="s">
        <v>84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64"/>
      <c r="AB271" s="64"/>
      <c r="AC271" s="64"/>
    </row>
    <row r="272" spans="1:68" ht="16.5" hidden="1" customHeight="1" x14ac:dyDescent="0.25">
      <c r="A272" s="61" t="s">
        <v>459</v>
      </c>
      <c r="B272" s="61" t="s">
        <v>460</v>
      </c>
      <c r="C272" s="35">
        <v>4301051100</v>
      </c>
      <c r="D272" s="400">
        <v>4607091387766</v>
      </c>
      <c r="E272" s="400"/>
      <c r="F272" s="60">
        <v>1.3</v>
      </c>
      <c r="G272" s="36">
        <v>6</v>
      </c>
      <c r="H272" s="60">
        <v>7.8</v>
      </c>
      <c r="I272" s="60">
        <v>8.3580000000000005</v>
      </c>
      <c r="J272" s="36">
        <v>56</v>
      </c>
      <c r="K272" s="36" t="s">
        <v>121</v>
      </c>
      <c r="L272" s="36"/>
      <c r="M272" s="37" t="s">
        <v>141</v>
      </c>
      <c r="N272" s="37"/>
      <c r="O272" s="36">
        <v>40</v>
      </c>
      <c r="P272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402"/>
      <c r="R272" s="402"/>
      <c r="S272" s="402"/>
      <c r="T272" s="403"/>
      <c r="U272" s="38" t="s">
        <v>48</v>
      </c>
      <c r="V272" s="38" t="s">
        <v>48</v>
      </c>
      <c r="W272" s="39" t="s">
        <v>0</v>
      </c>
      <c r="X272" s="57"/>
      <c r="Y272" s="54">
        <f t="shared" ref="Y272:Y278" si="54"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39" t="s">
        <v>69</v>
      </c>
      <c r="BM272" s="76">
        <f t="shared" ref="BM272:BM278" si="55">IFERROR(X272*I272/H272,"0")</f>
        <v>0</v>
      </c>
      <c r="BN272" s="76">
        <f t="shared" ref="BN272:BN278" si="56">IFERROR(Y272*I272/H272,"0")</f>
        <v>0</v>
      </c>
      <c r="BO272" s="76">
        <f t="shared" ref="BO272:BO278" si="57">IFERROR(1/J272*(X272/H272),"0")</f>
        <v>0</v>
      </c>
      <c r="BP272" s="76">
        <f t="shared" ref="BP272:BP278" si="58">IFERROR(1/J272*(Y272/H272),"0")</f>
        <v>0</v>
      </c>
    </row>
    <row r="273" spans="1:68" ht="27" hidden="1" customHeight="1" x14ac:dyDescent="0.25">
      <c r="A273" s="61" t="s">
        <v>461</v>
      </c>
      <c r="B273" s="61" t="s">
        <v>462</v>
      </c>
      <c r="C273" s="35">
        <v>4301051116</v>
      </c>
      <c r="D273" s="400">
        <v>4607091387957</v>
      </c>
      <c r="E273" s="400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121</v>
      </c>
      <c r="L273" s="36"/>
      <c r="M273" s="37" t="s">
        <v>82</v>
      </c>
      <c r="N273" s="37"/>
      <c r="O273" s="36">
        <v>40</v>
      </c>
      <c r="P273" s="5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402"/>
      <c r="R273" s="402"/>
      <c r="S273" s="402"/>
      <c r="T273" s="403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4"/>
        <v>0</v>
      </c>
      <c r="Z273" s="40" t="str">
        <f>IFERROR(IF(Y273=0,"",ROUNDUP(Y273/H273,0)*0.02175),"")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40" t="s">
        <v>69</v>
      </c>
      <c r="BM273" s="76">
        <f t="shared" si="55"/>
        <v>0</v>
      </c>
      <c r="BN273" s="76">
        <f t="shared" si="56"/>
        <v>0</v>
      </c>
      <c r="BO273" s="76">
        <f t="shared" si="57"/>
        <v>0</v>
      </c>
      <c r="BP273" s="76">
        <f t="shared" si="58"/>
        <v>0</v>
      </c>
    </row>
    <row r="274" spans="1:68" ht="27" hidden="1" customHeight="1" x14ac:dyDescent="0.25">
      <c r="A274" s="61" t="s">
        <v>463</v>
      </c>
      <c r="B274" s="61" t="s">
        <v>464</v>
      </c>
      <c r="C274" s="35">
        <v>4301051115</v>
      </c>
      <c r="D274" s="400">
        <v>4607091387964</v>
      </c>
      <c r="E274" s="400"/>
      <c r="F274" s="60">
        <v>1.35</v>
      </c>
      <c r="G274" s="36">
        <v>6</v>
      </c>
      <c r="H274" s="60">
        <v>8.1</v>
      </c>
      <c r="I274" s="60">
        <v>8.6460000000000008</v>
      </c>
      <c r="J274" s="36">
        <v>56</v>
      </c>
      <c r="K274" s="36" t="s">
        <v>121</v>
      </c>
      <c r="L274" s="36"/>
      <c r="M274" s="37" t="s">
        <v>82</v>
      </c>
      <c r="N274" s="37"/>
      <c r="O274" s="36">
        <v>40</v>
      </c>
      <c r="P274" s="5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402"/>
      <c r="R274" s="402"/>
      <c r="S274" s="402"/>
      <c r="T274" s="403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4"/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41" t="s">
        <v>69</v>
      </c>
      <c r="BM274" s="76">
        <f t="shared" si="55"/>
        <v>0</v>
      </c>
      <c r="BN274" s="76">
        <f t="shared" si="56"/>
        <v>0</v>
      </c>
      <c r="BO274" s="76">
        <f t="shared" si="57"/>
        <v>0</v>
      </c>
      <c r="BP274" s="76">
        <f t="shared" si="58"/>
        <v>0</v>
      </c>
    </row>
    <row r="275" spans="1:68" ht="16.5" hidden="1" customHeight="1" x14ac:dyDescent="0.25">
      <c r="A275" s="61" t="s">
        <v>465</v>
      </c>
      <c r="B275" s="61" t="s">
        <v>466</v>
      </c>
      <c r="C275" s="35">
        <v>4301051731</v>
      </c>
      <c r="D275" s="400">
        <v>4680115884618</v>
      </c>
      <c r="E275" s="400"/>
      <c r="F275" s="60">
        <v>0.6</v>
      </c>
      <c r="G275" s="36">
        <v>6</v>
      </c>
      <c r="H275" s="60">
        <v>3.6</v>
      </c>
      <c r="I275" s="60">
        <v>3.81</v>
      </c>
      <c r="J275" s="36">
        <v>120</v>
      </c>
      <c r="K275" s="36" t="s">
        <v>87</v>
      </c>
      <c r="L275" s="36"/>
      <c r="M275" s="37" t="s">
        <v>82</v>
      </c>
      <c r="N275" s="37"/>
      <c r="O275" s="36">
        <v>45</v>
      </c>
      <c r="P275" s="5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402"/>
      <c r="R275" s="402"/>
      <c r="S275" s="402"/>
      <c r="T275" s="403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4"/>
        <v>0</v>
      </c>
      <c r="Z275" s="40" t="str">
        <f>IFERROR(IF(Y275=0,"",ROUNDUP(Y275/H275,0)*0.00937),"")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42" t="s">
        <v>69</v>
      </c>
      <c r="BM275" s="76">
        <f t="shared" si="55"/>
        <v>0</v>
      </c>
      <c r="BN275" s="76">
        <f t="shared" si="56"/>
        <v>0</v>
      </c>
      <c r="BO275" s="76">
        <f t="shared" si="57"/>
        <v>0</v>
      </c>
      <c r="BP275" s="76">
        <f t="shared" si="58"/>
        <v>0</v>
      </c>
    </row>
    <row r="276" spans="1:68" ht="27" hidden="1" customHeight="1" x14ac:dyDescent="0.25">
      <c r="A276" s="61" t="s">
        <v>467</v>
      </c>
      <c r="B276" s="61" t="s">
        <v>468</v>
      </c>
      <c r="C276" s="35">
        <v>4301051705</v>
      </c>
      <c r="D276" s="400">
        <v>4680115884588</v>
      </c>
      <c r="E276" s="400"/>
      <c r="F276" s="60">
        <v>0.5</v>
      </c>
      <c r="G276" s="36">
        <v>6</v>
      </c>
      <c r="H276" s="60">
        <v>3</v>
      </c>
      <c r="I276" s="60">
        <v>3.266</v>
      </c>
      <c r="J276" s="36">
        <v>156</v>
      </c>
      <c r="K276" s="36" t="s">
        <v>87</v>
      </c>
      <c r="L276" s="36"/>
      <c r="M276" s="37" t="s">
        <v>82</v>
      </c>
      <c r="N276" s="37"/>
      <c r="O276" s="36">
        <v>40</v>
      </c>
      <c r="P276" s="5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402"/>
      <c r="R276" s="402"/>
      <c r="S276" s="402"/>
      <c r="T276" s="403"/>
      <c r="U276" s="38" t="s">
        <v>48</v>
      </c>
      <c r="V276" s="38" t="s">
        <v>48</v>
      </c>
      <c r="W276" s="39" t="s">
        <v>0</v>
      </c>
      <c r="X276" s="57">
        <v>0</v>
      </c>
      <c r="Y276" s="54">
        <f t="shared" si="54"/>
        <v>0</v>
      </c>
      <c r="Z276" s="40" t="str">
        <f>IFERROR(IF(Y276=0,"",ROUNDUP(Y276/H276,0)*0.00753),"")</f>
        <v/>
      </c>
      <c r="AA276" s="66" t="s">
        <v>48</v>
      </c>
      <c r="AB276" s="67" t="s">
        <v>48</v>
      </c>
      <c r="AC276" s="77"/>
      <c r="AG276" s="76"/>
      <c r="AJ276" s="79"/>
      <c r="AK276" s="79"/>
      <c r="BB276" s="243" t="s">
        <v>69</v>
      </c>
      <c r="BM276" s="76">
        <f t="shared" si="55"/>
        <v>0</v>
      </c>
      <c r="BN276" s="76">
        <f t="shared" si="56"/>
        <v>0</v>
      </c>
      <c r="BO276" s="76">
        <f t="shared" si="57"/>
        <v>0</v>
      </c>
      <c r="BP276" s="76">
        <f t="shared" si="58"/>
        <v>0</v>
      </c>
    </row>
    <row r="277" spans="1:68" ht="27" hidden="1" customHeight="1" x14ac:dyDescent="0.25">
      <c r="A277" s="61" t="s">
        <v>469</v>
      </c>
      <c r="B277" s="61" t="s">
        <v>470</v>
      </c>
      <c r="C277" s="35">
        <v>4301051130</v>
      </c>
      <c r="D277" s="400">
        <v>4607091387537</v>
      </c>
      <c r="E277" s="400"/>
      <c r="F277" s="60">
        <v>0.45</v>
      </c>
      <c r="G277" s="36">
        <v>6</v>
      </c>
      <c r="H277" s="60">
        <v>2.7</v>
      </c>
      <c r="I277" s="60">
        <v>2.99</v>
      </c>
      <c r="J277" s="36">
        <v>156</v>
      </c>
      <c r="K277" s="36" t="s">
        <v>87</v>
      </c>
      <c r="L277" s="36"/>
      <c r="M277" s="37" t="s">
        <v>82</v>
      </c>
      <c r="N277" s="37"/>
      <c r="O277" s="36">
        <v>40</v>
      </c>
      <c r="P277" s="5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402"/>
      <c r="R277" s="402"/>
      <c r="S277" s="402"/>
      <c r="T277" s="403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4"/>
        <v>0</v>
      </c>
      <c r="Z277" s="40" t="str">
        <f>IFERROR(IF(Y277=0,"",ROUNDUP(Y277/H277,0)*0.00753),"")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44" t="s">
        <v>69</v>
      </c>
      <c r="BM277" s="76">
        <f t="shared" si="55"/>
        <v>0</v>
      </c>
      <c r="BN277" s="76">
        <f t="shared" si="56"/>
        <v>0</v>
      </c>
      <c r="BO277" s="76">
        <f t="shared" si="57"/>
        <v>0</v>
      </c>
      <c r="BP277" s="76">
        <f t="shared" si="58"/>
        <v>0</v>
      </c>
    </row>
    <row r="278" spans="1:68" ht="27" hidden="1" customHeight="1" x14ac:dyDescent="0.25">
      <c r="A278" s="61" t="s">
        <v>471</v>
      </c>
      <c r="B278" s="61" t="s">
        <v>472</v>
      </c>
      <c r="C278" s="35">
        <v>4301051132</v>
      </c>
      <c r="D278" s="400">
        <v>4607091387513</v>
      </c>
      <c r="E278" s="400"/>
      <c r="F278" s="60">
        <v>0.45</v>
      </c>
      <c r="G278" s="36">
        <v>6</v>
      </c>
      <c r="H278" s="60">
        <v>2.7</v>
      </c>
      <c r="I278" s="60">
        <v>2.9780000000000002</v>
      </c>
      <c r="J278" s="36">
        <v>156</v>
      </c>
      <c r="K278" s="36" t="s">
        <v>87</v>
      </c>
      <c r="L278" s="36"/>
      <c r="M278" s="37" t="s">
        <v>82</v>
      </c>
      <c r="N278" s="37"/>
      <c r="O278" s="36">
        <v>40</v>
      </c>
      <c r="P278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402"/>
      <c r="R278" s="402"/>
      <c r="S278" s="402"/>
      <c r="T278" s="403"/>
      <c r="U278" s="38" t="s">
        <v>48</v>
      </c>
      <c r="V278" s="38" t="s">
        <v>48</v>
      </c>
      <c r="W278" s="39" t="s">
        <v>0</v>
      </c>
      <c r="X278" s="57">
        <v>0</v>
      </c>
      <c r="Y278" s="54">
        <f t="shared" si="54"/>
        <v>0</v>
      </c>
      <c r="Z278" s="40" t="str">
        <f>IFERROR(IF(Y278=0,"",ROUNDUP(Y278/H278,0)*0.00753),"")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45" t="s">
        <v>69</v>
      </c>
      <c r="BM278" s="76">
        <f t="shared" si="55"/>
        <v>0</v>
      </c>
      <c r="BN278" s="76">
        <f t="shared" si="56"/>
        <v>0</v>
      </c>
      <c r="BO278" s="76">
        <f t="shared" si="57"/>
        <v>0</v>
      </c>
      <c r="BP278" s="76">
        <f t="shared" si="58"/>
        <v>0</v>
      </c>
    </row>
    <row r="279" spans="1:68" hidden="1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4"/>
      <c r="P279" s="390" t="s">
        <v>43</v>
      </c>
      <c r="Q279" s="391"/>
      <c r="R279" s="391"/>
      <c r="S279" s="391"/>
      <c r="T279" s="391"/>
      <c r="U279" s="391"/>
      <c r="V279" s="392"/>
      <c r="W279" s="41" t="s">
        <v>42</v>
      </c>
      <c r="X279" s="42">
        <f>IFERROR(X272/H272,"0")+IFERROR(X273/H273,"0")+IFERROR(X274/H274,"0")+IFERROR(X275/H275,"0")+IFERROR(X276/H276,"0")+IFERROR(X277/H277,"0")+IFERROR(X278/H278,"0")</f>
        <v>0</v>
      </c>
      <c r="Y279" s="42">
        <f>IFERROR(Y272/H272,"0")+IFERROR(Y273/H273,"0")+IFERROR(Y274/H274,"0")+IFERROR(Y275/H275,"0")+IFERROR(Y276/H276,"0")+IFERROR(Y277/H277,"0")+IFERROR(Y278/H278,"0")</f>
        <v>0</v>
      </c>
      <c r="Z279" s="42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65"/>
      <c r="AB279" s="65"/>
      <c r="AC279" s="65"/>
    </row>
    <row r="280" spans="1:68" hidden="1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4"/>
      <c r="P280" s="390" t="s">
        <v>43</v>
      </c>
      <c r="Q280" s="391"/>
      <c r="R280" s="391"/>
      <c r="S280" s="391"/>
      <c r="T280" s="391"/>
      <c r="U280" s="391"/>
      <c r="V280" s="392"/>
      <c r="W280" s="41" t="s">
        <v>0</v>
      </c>
      <c r="X280" s="42">
        <f>IFERROR(SUM(X272:X278),"0")</f>
        <v>0</v>
      </c>
      <c r="Y280" s="42">
        <f>IFERROR(SUM(Y272:Y278),"0")</f>
        <v>0</v>
      </c>
      <c r="Z280" s="41"/>
      <c r="AA280" s="65"/>
      <c r="AB280" s="65"/>
      <c r="AC280" s="65"/>
    </row>
    <row r="281" spans="1:68" ht="14.25" hidden="1" customHeight="1" x14ac:dyDescent="0.25">
      <c r="A281" s="399" t="s">
        <v>250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64"/>
      <c r="AB281" s="64"/>
      <c r="AC281" s="64"/>
    </row>
    <row r="282" spans="1:68" ht="16.5" hidden="1" customHeight="1" x14ac:dyDescent="0.25">
      <c r="A282" s="61" t="s">
        <v>473</v>
      </c>
      <c r="B282" s="61" t="s">
        <v>474</v>
      </c>
      <c r="C282" s="35">
        <v>4301060379</v>
      </c>
      <c r="D282" s="400">
        <v>4607091380880</v>
      </c>
      <c r="E282" s="400"/>
      <c r="F282" s="60">
        <v>1.4</v>
      </c>
      <c r="G282" s="36">
        <v>6</v>
      </c>
      <c r="H282" s="60">
        <v>8.4</v>
      </c>
      <c r="I282" s="60">
        <v>8.9640000000000004</v>
      </c>
      <c r="J282" s="36">
        <v>56</v>
      </c>
      <c r="K282" s="36" t="s">
        <v>121</v>
      </c>
      <c r="L282" s="36"/>
      <c r="M282" s="37" t="s">
        <v>82</v>
      </c>
      <c r="N282" s="37"/>
      <c r="O282" s="36">
        <v>30</v>
      </c>
      <c r="P282" s="542" t="s">
        <v>475</v>
      </c>
      <c r="Q282" s="402"/>
      <c r="R282" s="402"/>
      <c r="S282" s="402"/>
      <c r="T282" s="403"/>
      <c r="U282" s="38" t="s">
        <v>48</v>
      </c>
      <c r="V282" s="38" t="s">
        <v>48</v>
      </c>
      <c r="W282" s="39" t="s">
        <v>0</v>
      </c>
      <c r="X282" s="57">
        <v>0</v>
      </c>
      <c r="Y282" s="54">
        <f>IFERROR(IF(X282="",0,CEILING((X282/$H282),1)*$H282),"")</f>
        <v>0</v>
      </c>
      <c r="Z282" s="40" t="str">
        <f>IFERROR(IF(Y282=0,"",ROUNDUP(Y282/H282,0)*0.02175),"")</f>
        <v/>
      </c>
      <c r="AA282" s="66" t="s">
        <v>48</v>
      </c>
      <c r="AB282" s="67" t="s">
        <v>48</v>
      </c>
      <c r="AC282" s="77"/>
      <c r="AG282" s="76"/>
      <c r="AJ282" s="79"/>
      <c r="AK282" s="79"/>
      <c r="BB282" s="246" t="s">
        <v>69</v>
      </c>
      <c r="BM282" s="76">
        <f>IFERROR(X282*I282/H282,"0")</f>
        <v>0</v>
      </c>
      <c r="BN282" s="76">
        <f>IFERROR(Y282*I282/H282,"0")</f>
        <v>0</v>
      </c>
      <c r="BO282" s="76">
        <f>IFERROR(1/J282*(X282/H282),"0")</f>
        <v>0</v>
      </c>
      <c r="BP282" s="76">
        <f>IFERROR(1/J282*(Y282/H282),"0")</f>
        <v>0</v>
      </c>
    </row>
    <row r="283" spans="1:68" ht="27" hidden="1" customHeight="1" x14ac:dyDescent="0.25">
      <c r="A283" s="61" t="s">
        <v>476</v>
      </c>
      <c r="B283" s="61" t="s">
        <v>477</v>
      </c>
      <c r="C283" s="35">
        <v>4301060308</v>
      </c>
      <c r="D283" s="400">
        <v>4607091384482</v>
      </c>
      <c r="E283" s="400"/>
      <c r="F283" s="60">
        <v>1.3</v>
      </c>
      <c r="G283" s="36">
        <v>6</v>
      </c>
      <c r="H283" s="60">
        <v>7.8</v>
      </c>
      <c r="I283" s="60">
        <v>8.3640000000000008</v>
      </c>
      <c r="J283" s="36">
        <v>56</v>
      </c>
      <c r="K283" s="36" t="s">
        <v>121</v>
      </c>
      <c r="L283" s="36"/>
      <c r="M283" s="37" t="s">
        <v>82</v>
      </c>
      <c r="N283" s="37"/>
      <c r="O283" s="36">
        <v>30</v>
      </c>
      <c r="P283" s="5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402"/>
      <c r="R283" s="402"/>
      <c r="S283" s="402"/>
      <c r="T283" s="403"/>
      <c r="U283" s="38" t="s">
        <v>48</v>
      </c>
      <c r="V283" s="38" t="s">
        <v>48</v>
      </c>
      <c r="W283" s="39" t="s">
        <v>0</v>
      </c>
      <c r="X283" s="57"/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47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ht="16.5" hidden="1" customHeight="1" x14ac:dyDescent="0.25">
      <c r="A284" s="61" t="s">
        <v>478</v>
      </c>
      <c r="B284" s="61" t="s">
        <v>479</v>
      </c>
      <c r="C284" s="35">
        <v>4301060325</v>
      </c>
      <c r="D284" s="400">
        <v>4607091380897</v>
      </c>
      <c r="E284" s="400"/>
      <c r="F284" s="60">
        <v>1.4</v>
      </c>
      <c r="G284" s="36">
        <v>6</v>
      </c>
      <c r="H284" s="60">
        <v>8.4</v>
      </c>
      <c r="I284" s="60">
        <v>8.9640000000000004</v>
      </c>
      <c r="J284" s="36">
        <v>56</v>
      </c>
      <c r="K284" s="36" t="s">
        <v>121</v>
      </c>
      <c r="L284" s="36"/>
      <c r="M284" s="37" t="s">
        <v>82</v>
      </c>
      <c r="N284" s="37"/>
      <c r="O284" s="36">
        <v>30</v>
      </c>
      <c r="P284" s="5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402"/>
      <c r="R284" s="402"/>
      <c r="S284" s="402"/>
      <c r="T284" s="403"/>
      <c r="U284" s="38" t="s">
        <v>48</v>
      </c>
      <c r="V284" s="38" t="s">
        <v>48</v>
      </c>
      <c r="W284" s="39" t="s">
        <v>0</v>
      </c>
      <c r="X284" s="57"/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48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hidden="1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4"/>
      <c r="P285" s="390" t="s">
        <v>43</v>
      </c>
      <c r="Q285" s="391"/>
      <c r="R285" s="391"/>
      <c r="S285" s="391"/>
      <c r="T285" s="391"/>
      <c r="U285" s="391"/>
      <c r="V285" s="392"/>
      <c r="W285" s="41" t="s">
        <v>42</v>
      </c>
      <c r="X285" s="42">
        <f>IFERROR(X282/H282,"0")+IFERROR(X283/H283,"0")+IFERROR(X284/H284,"0")</f>
        <v>0</v>
      </c>
      <c r="Y285" s="42">
        <f>IFERROR(Y282/H282,"0")+IFERROR(Y283/H283,"0")+IFERROR(Y284/H284,"0")</f>
        <v>0</v>
      </c>
      <c r="Z285" s="42">
        <f>IFERROR(IF(Z282="",0,Z282),"0")+IFERROR(IF(Z283="",0,Z283),"0")+IFERROR(IF(Z284="",0,Z284),"0")</f>
        <v>0</v>
      </c>
      <c r="AA285" s="65"/>
      <c r="AB285" s="65"/>
      <c r="AC285" s="65"/>
    </row>
    <row r="286" spans="1:68" hidden="1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4"/>
      <c r="P286" s="390" t="s">
        <v>43</v>
      </c>
      <c r="Q286" s="391"/>
      <c r="R286" s="391"/>
      <c r="S286" s="391"/>
      <c r="T286" s="391"/>
      <c r="U286" s="391"/>
      <c r="V286" s="392"/>
      <c r="W286" s="41" t="s">
        <v>0</v>
      </c>
      <c r="X286" s="42">
        <f>IFERROR(SUM(X282:X284),"0")</f>
        <v>0</v>
      </c>
      <c r="Y286" s="42">
        <f>IFERROR(SUM(Y282:Y284),"0")</f>
        <v>0</v>
      </c>
      <c r="Z286" s="41"/>
      <c r="AA286" s="65"/>
      <c r="AB286" s="65"/>
      <c r="AC286" s="65"/>
    </row>
    <row r="287" spans="1:68" ht="14.25" hidden="1" customHeight="1" x14ac:dyDescent="0.25">
      <c r="A287" s="399" t="s">
        <v>103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64"/>
      <c r="AB287" s="64"/>
      <c r="AC287" s="64"/>
    </row>
    <row r="288" spans="1:68" ht="16.5" hidden="1" customHeight="1" x14ac:dyDescent="0.25">
      <c r="A288" s="61" t="s">
        <v>480</v>
      </c>
      <c r="B288" s="61" t="s">
        <v>481</v>
      </c>
      <c r="C288" s="35">
        <v>4301030232</v>
      </c>
      <c r="D288" s="400">
        <v>4607091388374</v>
      </c>
      <c r="E288" s="400"/>
      <c r="F288" s="60">
        <v>0.38</v>
      </c>
      <c r="G288" s="36">
        <v>8</v>
      </c>
      <c r="H288" s="60">
        <v>3.04</v>
      </c>
      <c r="I288" s="60">
        <v>3.28</v>
      </c>
      <c r="J288" s="36">
        <v>156</v>
      </c>
      <c r="K288" s="36" t="s">
        <v>87</v>
      </c>
      <c r="L288" s="36"/>
      <c r="M288" s="37" t="s">
        <v>107</v>
      </c>
      <c r="N288" s="37"/>
      <c r="O288" s="36">
        <v>180</v>
      </c>
      <c r="P288" s="539" t="s">
        <v>482</v>
      </c>
      <c r="Q288" s="402"/>
      <c r="R288" s="402"/>
      <c r="S288" s="402"/>
      <c r="T288" s="403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IFERROR(IF(Y288=0,"",ROUNDUP(Y288/H288,0)*0.00753),"")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4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hidden="1" customHeight="1" x14ac:dyDescent="0.25">
      <c r="A289" s="61" t="s">
        <v>483</v>
      </c>
      <c r="B289" s="61" t="s">
        <v>484</v>
      </c>
      <c r="C289" s="35">
        <v>4301030235</v>
      </c>
      <c r="D289" s="400">
        <v>4607091388381</v>
      </c>
      <c r="E289" s="400"/>
      <c r="F289" s="60">
        <v>0.38</v>
      </c>
      <c r="G289" s="36">
        <v>8</v>
      </c>
      <c r="H289" s="60">
        <v>3.04</v>
      </c>
      <c r="I289" s="60">
        <v>3.32</v>
      </c>
      <c r="J289" s="36">
        <v>156</v>
      </c>
      <c r="K289" s="36" t="s">
        <v>87</v>
      </c>
      <c r="L289" s="36"/>
      <c r="M289" s="37" t="s">
        <v>107</v>
      </c>
      <c r="N289" s="37"/>
      <c r="O289" s="36">
        <v>180</v>
      </c>
      <c r="P289" s="540" t="s">
        <v>485</v>
      </c>
      <c r="Q289" s="402"/>
      <c r="R289" s="402"/>
      <c r="S289" s="402"/>
      <c r="T289" s="403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5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hidden="1" customHeight="1" x14ac:dyDescent="0.25">
      <c r="A290" s="61" t="s">
        <v>486</v>
      </c>
      <c r="B290" s="61" t="s">
        <v>487</v>
      </c>
      <c r="C290" s="35">
        <v>4301030233</v>
      </c>
      <c r="D290" s="400">
        <v>4607091388404</v>
      </c>
      <c r="E290" s="400"/>
      <c r="F290" s="60">
        <v>0.17</v>
      </c>
      <c r="G290" s="36">
        <v>15</v>
      </c>
      <c r="H290" s="60">
        <v>2.5499999999999998</v>
      </c>
      <c r="I290" s="60">
        <v>2.9</v>
      </c>
      <c r="J290" s="36">
        <v>156</v>
      </c>
      <c r="K290" s="36" t="s">
        <v>87</v>
      </c>
      <c r="L290" s="36"/>
      <c r="M290" s="37" t="s">
        <v>107</v>
      </c>
      <c r="N290" s="37"/>
      <c r="O290" s="36">
        <v>180</v>
      </c>
      <c r="P290" s="5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402"/>
      <c r="R290" s="402"/>
      <c r="S290" s="402"/>
      <c r="T290" s="403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51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idden="1" x14ac:dyDescent="0.2">
      <c r="A291" s="393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90" t="s">
        <v>43</v>
      </c>
      <c r="Q291" s="391"/>
      <c r="R291" s="391"/>
      <c r="S291" s="391"/>
      <c r="T291" s="391"/>
      <c r="U291" s="391"/>
      <c r="V291" s="392"/>
      <c r="W291" s="41" t="s">
        <v>42</v>
      </c>
      <c r="X291" s="42">
        <f>IFERROR(X288/H288,"0")+IFERROR(X289/H289,"0")+IFERROR(X290/H290,"0")</f>
        <v>0</v>
      </c>
      <c r="Y291" s="42">
        <f>IFERROR(Y288/H288,"0")+IFERROR(Y289/H289,"0")+IFERROR(Y290/H290,"0")</f>
        <v>0</v>
      </c>
      <c r="Z291" s="42">
        <f>IFERROR(IF(Z288="",0,Z288),"0")+IFERROR(IF(Z289="",0,Z289),"0")+IFERROR(IF(Z290="",0,Z290),"0")</f>
        <v>0</v>
      </c>
      <c r="AA291" s="65"/>
      <c r="AB291" s="65"/>
      <c r="AC291" s="65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90" t="s">
        <v>43</v>
      </c>
      <c r="Q292" s="391"/>
      <c r="R292" s="391"/>
      <c r="S292" s="391"/>
      <c r="T292" s="391"/>
      <c r="U292" s="391"/>
      <c r="V292" s="392"/>
      <c r="W292" s="41" t="s">
        <v>0</v>
      </c>
      <c r="X292" s="42">
        <f>IFERROR(SUM(X288:X290),"0")</f>
        <v>0</v>
      </c>
      <c r="Y292" s="42">
        <f>IFERROR(SUM(Y288:Y290),"0")</f>
        <v>0</v>
      </c>
      <c r="Z292" s="41"/>
      <c r="AA292" s="65"/>
      <c r="AB292" s="65"/>
      <c r="AC292" s="65"/>
    </row>
    <row r="293" spans="1:68" ht="14.25" hidden="1" customHeight="1" x14ac:dyDescent="0.25">
      <c r="A293" s="399" t="s">
        <v>488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64"/>
      <c r="AB293" s="64"/>
      <c r="AC293" s="64"/>
    </row>
    <row r="294" spans="1:68" ht="16.5" hidden="1" customHeight="1" x14ac:dyDescent="0.25">
      <c r="A294" s="61" t="s">
        <v>489</v>
      </c>
      <c r="B294" s="61" t="s">
        <v>490</v>
      </c>
      <c r="C294" s="35">
        <v>4301180007</v>
      </c>
      <c r="D294" s="400">
        <v>4680115881808</v>
      </c>
      <c r="E294" s="400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492</v>
      </c>
      <c r="L294" s="36"/>
      <c r="M294" s="37" t="s">
        <v>491</v>
      </c>
      <c r="N294" s="37"/>
      <c r="O294" s="36">
        <v>730</v>
      </c>
      <c r="P294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402"/>
      <c r="R294" s="402"/>
      <c r="S294" s="402"/>
      <c r="T294" s="403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IFERROR(IF(Y294=0,"",ROUNDUP(Y294/H294,0)*0.00474),"")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52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t="27" hidden="1" customHeight="1" x14ac:dyDescent="0.25">
      <c r="A295" s="61" t="s">
        <v>493</v>
      </c>
      <c r="B295" s="61" t="s">
        <v>494</v>
      </c>
      <c r="C295" s="35">
        <v>4301180006</v>
      </c>
      <c r="D295" s="400">
        <v>4680115881822</v>
      </c>
      <c r="E295" s="400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492</v>
      </c>
      <c r="L295" s="36"/>
      <c r="M295" s="37" t="s">
        <v>491</v>
      </c>
      <c r="N295" s="37"/>
      <c r="O295" s="36">
        <v>730</v>
      </c>
      <c r="P295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402"/>
      <c r="R295" s="402"/>
      <c r="S295" s="402"/>
      <c r="T295" s="403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IFERROR(IF(Y295=0,"",ROUNDUP(Y295/H295,0)*0.00474),"")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53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hidden="1" customHeight="1" x14ac:dyDescent="0.25">
      <c r="A296" s="61" t="s">
        <v>495</v>
      </c>
      <c r="B296" s="61" t="s">
        <v>496</v>
      </c>
      <c r="C296" s="35">
        <v>4301180001</v>
      </c>
      <c r="D296" s="400">
        <v>4680115880016</v>
      </c>
      <c r="E296" s="400"/>
      <c r="F296" s="60">
        <v>0.1</v>
      </c>
      <c r="G296" s="36">
        <v>20</v>
      </c>
      <c r="H296" s="60">
        <v>2</v>
      </c>
      <c r="I296" s="60">
        <v>2.2400000000000002</v>
      </c>
      <c r="J296" s="36">
        <v>238</v>
      </c>
      <c r="K296" s="36" t="s">
        <v>492</v>
      </c>
      <c r="L296" s="36"/>
      <c r="M296" s="37" t="s">
        <v>491</v>
      </c>
      <c r="N296" s="37"/>
      <c r="O296" s="36">
        <v>730</v>
      </c>
      <c r="P296" s="5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402"/>
      <c r="R296" s="402"/>
      <c r="S296" s="402"/>
      <c r="T296" s="403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IFERROR(IF(Y296=0,"",ROUNDUP(Y296/H296,0)*0.00474),"")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54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90" t="s">
        <v>43</v>
      </c>
      <c r="Q297" s="391"/>
      <c r="R297" s="391"/>
      <c r="S297" s="391"/>
      <c r="T297" s="391"/>
      <c r="U297" s="391"/>
      <c r="V297" s="392"/>
      <c r="W297" s="41" t="s">
        <v>42</v>
      </c>
      <c r="X297" s="42">
        <f>IFERROR(X294/H294,"0")+IFERROR(X295/H295,"0")+IFERROR(X296/H296,"0")</f>
        <v>0</v>
      </c>
      <c r="Y297" s="42">
        <f>IFERROR(Y294/H294,"0")+IFERROR(Y295/H295,"0")+IFERROR(Y296/H296,"0")</f>
        <v>0</v>
      </c>
      <c r="Z297" s="42">
        <f>IFERROR(IF(Z294="",0,Z294),"0")+IFERROR(IF(Z295="",0,Z295),"0")+IFERROR(IF(Z296="",0,Z296),"0")</f>
        <v>0</v>
      </c>
      <c r="AA297" s="65"/>
      <c r="AB297" s="65"/>
      <c r="AC297" s="65"/>
    </row>
    <row r="298" spans="1:68" hidden="1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4"/>
      <c r="P298" s="390" t="s">
        <v>43</v>
      </c>
      <c r="Q298" s="391"/>
      <c r="R298" s="391"/>
      <c r="S298" s="391"/>
      <c r="T298" s="391"/>
      <c r="U298" s="391"/>
      <c r="V298" s="392"/>
      <c r="W298" s="41" t="s">
        <v>0</v>
      </c>
      <c r="X298" s="42">
        <f>IFERROR(SUM(X294:X296),"0")</f>
        <v>0</v>
      </c>
      <c r="Y298" s="42">
        <f>IFERROR(SUM(Y294:Y296),"0")</f>
        <v>0</v>
      </c>
      <c r="Z298" s="41"/>
      <c r="AA298" s="65"/>
      <c r="AB298" s="65"/>
      <c r="AC298" s="65"/>
    </row>
    <row r="299" spans="1:68" ht="16.5" hidden="1" customHeight="1" x14ac:dyDescent="0.25">
      <c r="A299" s="429" t="s">
        <v>497</v>
      </c>
      <c r="B299" s="429"/>
      <c r="C299" s="429"/>
      <c r="D299" s="429"/>
      <c r="E299" s="429"/>
      <c r="F299" s="429"/>
      <c r="G299" s="429"/>
      <c r="H299" s="429"/>
      <c r="I299" s="429"/>
      <c r="J299" s="429"/>
      <c r="K299" s="429"/>
      <c r="L299" s="429"/>
      <c r="M299" s="429"/>
      <c r="N299" s="429"/>
      <c r="O299" s="429"/>
      <c r="P299" s="429"/>
      <c r="Q299" s="429"/>
      <c r="R299" s="429"/>
      <c r="S299" s="429"/>
      <c r="T299" s="429"/>
      <c r="U299" s="429"/>
      <c r="V299" s="429"/>
      <c r="W299" s="429"/>
      <c r="X299" s="429"/>
      <c r="Y299" s="429"/>
      <c r="Z299" s="429"/>
      <c r="AA299" s="63"/>
      <c r="AB299" s="63"/>
      <c r="AC299" s="63"/>
    </row>
    <row r="300" spans="1:68" ht="14.25" hidden="1" customHeight="1" x14ac:dyDescent="0.25">
      <c r="A300" s="399" t="s">
        <v>79</v>
      </c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399"/>
      <c r="P300" s="399"/>
      <c r="Q300" s="399"/>
      <c r="R300" s="399"/>
      <c r="S300" s="399"/>
      <c r="T300" s="399"/>
      <c r="U300" s="399"/>
      <c r="V300" s="399"/>
      <c r="W300" s="399"/>
      <c r="X300" s="399"/>
      <c r="Y300" s="399"/>
      <c r="Z300" s="399"/>
      <c r="AA300" s="64"/>
      <c r="AB300" s="64"/>
      <c r="AC300" s="64"/>
    </row>
    <row r="301" spans="1:68" ht="27" hidden="1" customHeight="1" x14ac:dyDescent="0.25">
      <c r="A301" s="61" t="s">
        <v>498</v>
      </c>
      <c r="B301" s="61" t="s">
        <v>499</v>
      </c>
      <c r="C301" s="35">
        <v>4301031154</v>
      </c>
      <c r="D301" s="400">
        <v>4607091387292</v>
      </c>
      <c r="E301" s="400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87</v>
      </c>
      <c r="L301" s="36"/>
      <c r="M301" s="37" t="s">
        <v>82</v>
      </c>
      <c r="N301" s="37"/>
      <c r="O301" s="36">
        <v>45</v>
      </c>
      <c r="P30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402"/>
      <c r="R301" s="402"/>
      <c r="S301" s="402"/>
      <c r="T301" s="403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IFERROR(IF(Y301=0,"",ROUNDUP(Y301/H301,0)*0.00753),"")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55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90" t="s">
        <v>43</v>
      </c>
      <c r="Q302" s="391"/>
      <c r="R302" s="391"/>
      <c r="S302" s="391"/>
      <c r="T302" s="391"/>
      <c r="U302" s="391"/>
      <c r="V302" s="392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hidden="1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4"/>
      <c r="P303" s="390" t="s">
        <v>43</v>
      </c>
      <c r="Q303" s="391"/>
      <c r="R303" s="391"/>
      <c r="S303" s="391"/>
      <c r="T303" s="391"/>
      <c r="U303" s="391"/>
      <c r="V303" s="392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6.5" hidden="1" customHeight="1" x14ac:dyDescent="0.25">
      <c r="A304" s="429" t="s">
        <v>500</v>
      </c>
      <c r="B304" s="429"/>
      <c r="C304" s="429"/>
      <c r="D304" s="429"/>
      <c r="E304" s="429"/>
      <c r="F304" s="429"/>
      <c r="G304" s="429"/>
      <c r="H304" s="429"/>
      <c r="I304" s="429"/>
      <c r="J304" s="429"/>
      <c r="K304" s="429"/>
      <c r="L304" s="429"/>
      <c r="M304" s="429"/>
      <c r="N304" s="429"/>
      <c r="O304" s="429"/>
      <c r="P304" s="429"/>
      <c r="Q304" s="429"/>
      <c r="R304" s="429"/>
      <c r="S304" s="429"/>
      <c r="T304" s="429"/>
      <c r="U304" s="429"/>
      <c r="V304" s="429"/>
      <c r="W304" s="429"/>
      <c r="X304" s="429"/>
      <c r="Y304" s="429"/>
      <c r="Z304" s="429"/>
      <c r="AA304" s="63"/>
      <c r="AB304" s="63"/>
      <c r="AC304" s="63"/>
    </row>
    <row r="305" spans="1:68" ht="14.25" hidden="1" customHeight="1" x14ac:dyDescent="0.25">
      <c r="A305" s="399" t="s">
        <v>79</v>
      </c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99"/>
      <c r="AA305" s="64"/>
      <c r="AB305" s="64"/>
      <c r="AC305" s="64"/>
    </row>
    <row r="306" spans="1:68" ht="27" hidden="1" customHeight="1" x14ac:dyDescent="0.25">
      <c r="A306" s="61" t="s">
        <v>501</v>
      </c>
      <c r="B306" s="61" t="s">
        <v>502</v>
      </c>
      <c r="C306" s="35">
        <v>4301031066</v>
      </c>
      <c r="D306" s="400">
        <v>4607091383836</v>
      </c>
      <c r="E306" s="400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87</v>
      </c>
      <c r="L306" s="36"/>
      <c r="M306" s="37" t="s">
        <v>82</v>
      </c>
      <c r="N306" s="37"/>
      <c r="O306" s="36">
        <v>40</v>
      </c>
      <c r="P306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402"/>
      <c r="R306" s="402"/>
      <c r="S306" s="402"/>
      <c r="T306" s="403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IFERROR(IF(Y306=0,"",ROUNDUP(Y306/H306,0)*0.00753),"")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56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90" t="s">
        <v>43</v>
      </c>
      <c r="Q307" s="391"/>
      <c r="R307" s="391"/>
      <c r="S307" s="391"/>
      <c r="T307" s="391"/>
      <c r="U307" s="391"/>
      <c r="V307" s="392"/>
      <c r="W307" s="41" t="s">
        <v>42</v>
      </c>
      <c r="X307" s="42">
        <f>IFERROR(X306/H306,"0")</f>
        <v>0</v>
      </c>
      <c r="Y307" s="42">
        <f>IFERROR(Y306/H306,"0")</f>
        <v>0</v>
      </c>
      <c r="Z307" s="42">
        <f>IFERROR(IF(Z306="",0,Z306),"0")</f>
        <v>0</v>
      </c>
      <c r="AA307" s="65"/>
      <c r="AB307" s="65"/>
      <c r="AC307" s="65"/>
    </row>
    <row r="308" spans="1:68" hidden="1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4"/>
      <c r="P308" s="390" t="s">
        <v>43</v>
      </c>
      <c r="Q308" s="391"/>
      <c r="R308" s="391"/>
      <c r="S308" s="391"/>
      <c r="T308" s="391"/>
      <c r="U308" s="391"/>
      <c r="V308" s="392"/>
      <c r="W308" s="41" t="s">
        <v>0</v>
      </c>
      <c r="X308" s="42">
        <f>IFERROR(SUM(X306:X306),"0")</f>
        <v>0</v>
      </c>
      <c r="Y308" s="42">
        <f>IFERROR(SUM(Y306:Y306),"0")</f>
        <v>0</v>
      </c>
      <c r="Z308" s="41"/>
      <c r="AA308" s="65"/>
      <c r="AB308" s="65"/>
      <c r="AC308" s="65"/>
    </row>
    <row r="309" spans="1:68" ht="14.25" hidden="1" customHeight="1" x14ac:dyDescent="0.25">
      <c r="A309" s="399" t="s">
        <v>84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64"/>
      <c r="AB309" s="64"/>
      <c r="AC309" s="64"/>
    </row>
    <row r="310" spans="1:68" ht="27" hidden="1" customHeight="1" x14ac:dyDescent="0.25">
      <c r="A310" s="61" t="s">
        <v>503</v>
      </c>
      <c r="B310" s="61" t="s">
        <v>504</v>
      </c>
      <c r="C310" s="35">
        <v>4301051142</v>
      </c>
      <c r="D310" s="400">
        <v>4607091387919</v>
      </c>
      <c r="E310" s="400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121</v>
      </c>
      <c r="L310" s="36"/>
      <c r="M310" s="37" t="s">
        <v>82</v>
      </c>
      <c r="N310" s="37"/>
      <c r="O310" s="36">
        <v>45</v>
      </c>
      <c r="P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402"/>
      <c r="R310" s="402"/>
      <c r="S310" s="402"/>
      <c r="T310" s="403"/>
      <c r="U310" s="38" t="s">
        <v>48</v>
      </c>
      <c r="V310" s="38" t="s">
        <v>48</v>
      </c>
      <c r="W310" s="39" t="s">
        <v>0</v>
      </c>
      <c r="X310" s="57"/>
      <c r="Y310" s="54">
        <f>IFERROR(IF(X310="",0,CEILING((X310/$H310),1)*$H310),"")</f>
        <v>0</v>
      </c>
      <c r="Z310" s="40" t="str">
        <f>IFERROR(IF(Y310=0,"",ROUNDUP(Y310/H310,0)*0.02175),"")</f>
        <v/>
      </c>
      <c r="AA310" s="66" t="s">
        <v>48</v>
      </c>
      <c r="AB310" s="67" t="s">
        <v>48</v>
      </c>
      <c r="AC310" s="77"/>
      <c r="AG310" s="76"/>
      <c r="AJ310" s="79"/>
      <c r="AK310" s="79"/>
      <c r="BB310" s="257" t="s">
        <v>69</v>
      </c>
      <c r="BM310" s="76">
        <f>IFERROR(X310*I310/H310,"0")</f>
        <v>0</v>
      </c>
      <c r="BN310" s="76">
        <f>IFERROR(Y310*I310/H310,"0")</f>
        <v>0</v>
      </c>
      <c r="BO310" s="76">
        <f>IFERROR(1/J310*(X310/H310),"0")</f>
        <v>0</v>
      </c>
      <c r="BP310" s="76">
        <f>IFERROR(1/J310*(Y310/H310),"0")</f>
        <v>0</v>
      </c>
    </row>
    <row r="311" spans="1:68" ht="27" hidden="1" customHeight="1" x14ac:dyDescent="0.25">
      <c r="A311" s="61" t="s">
        <v>505</v>
      </c>
      <c r="B311" s="61" t="s">
        <v>506</v>
      </c>
      <c r="C311" s="35">
        <v>4301051461</v>
      </c>
      <c r="D311" s="400">
        <v>4680115883604</v>
      </c>
      <c r="E311" s="400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87</v>
      </c>
      <c r="L311" s="36"/>
      <c r="M311" s="37" t="s">
        <v>141</v>
      </c>
      <c r="N311" s="37"/>
      <c r="O311" s="36">
        <v>45</v>
      </c>
      <c r="P311" s="53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402"/>
      <c r="R311" s="402"/>
      <c r="S311" s="402"/>
      <c r="T311" s="403"/>
      <c r="U311" s="38" t="s">
        <v>48</v>
      </c>
      <c r="V311" s="38" t="s">
        <v>48</v>
      </c>
      <c r="W311" s="39" t="s">
        <v>0</v>
      </c>
      <c r="X311" s="57"/>
      <c r="Y311" s="54">
        <f>IFERROR(IF(X311="",0,CEILING((X311/$H311),1)*$H311),"")</f>
        <v>0</v>
      </c>
      <c r="Z311" s="40" t="str">
        <f>IFERROR(IF(Y311=0,"",ROUNDUP(Y311/H311,0)*0.00753),"")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58" t="s">
        <v>69</v>
      </c>
      <c r="BM311" s="76">
        <f>IFERROR(X311*I311/H311,"0")</f>
        <v>0</v>
      </c>
      <c r="BN311" s="76">
        <f>IFERROR(Y311*I311/H311,"0")</f>
        <v>0</v>
      </c>
      <c r="BO311" s="76">
        <f>IFERROR(1/J311*(X311/H311),"0")</f>
        <v>0</v>
      </c>
      <c r="BP311" s="76">
        <f>IFERROR(1/J311*(Y311/H311),"0")</f>
        <v>0</v>
      </c>
    </row>
    <row r="312" spans="1:68" ht="27" hidden="1" customHeight="1" x14ac:dyDescent="0.25">
      <c r="A312" s="61" t="s">
        <v>507</v>
      </c>
      <c r="B312" s="61" t="s">
        <v>508</v>
      </c>
      <c r="C312" s="35">
        <v>4301051485</v>
      </c>
      <c r="D312" s="400">
        <v>4680115883567</v>
      </c>
      <c r="E312" s="400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87</v>
      </c>
      <c r="L312" s="36"/>
      <c r="M312" s="37" t="s">
        <v>82</v>
      </c>
      <c r="N312" s="37"/>
      <c r="O312" s="36">
        <v>40</v>
      </c>
      <c r="P312" s="53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402"/>
      <c r="R312" s="402"/>
      <c r="S312" s="402"/>
      <c r="T312" s="403"/>
      <c r="U312" s="38" t="s">
        <v>48</v>
      </c>
      <c r="V312" s="38" t="s">
        <v>48</v>
      </c>
      <c r="W312" s="39" t="s">
        <v>0</v>
      </c>
      <c r="X312" s="57"/>
      <c r="Y312" s="54">
        <f>IFERROR(IF(X312="",0,CEILING((X312/$H312),1)*$H312),"")</f>
        <v>0</v>
      </c>
      <c r="Z312" s="40" t="str">
        <f>IFERROR(IF(Y312=0,"",ROUNDUP(Y312/H312,0)*0.00753),"")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59" t="s">
        <v>69</v>
      </c>
      <c r="BM312" s="76">
        <f>IFERROR(X312*I312/H312,"0")</f>
        <v>0</v>
      </c>
      <c r="BN312" s="76">
        <f>IFERROR(Y312*I312/H312,"0")</f>
        <v>0</v>
      </c>
      <c r="BO312" s="76">
        <f>IFERROR(1/J312*(X312/H312),"0")</f>
        <v>0</v>
      </c>
      <c r="BP312" s="76">
        <f>IFERROR(1/J312*(Y312/H312),"0")</f>
        <v>0</v>
      </c>
    </row>
    <row r="313" spans="1:68" hidden="1" x14ac:dyDescent="0.2">
      <c r="A313" s="393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4"/>
      <c r="P313" s="390" t="s">
        <v>43</v>
      </c>
      <c r="Q313" s="391"/>
      <c r="R313" s="391"/>
      <c r="S313" s="391"/>
      <c r="T313" s="391"/>
      <c r="U313" s="391"/>
      <c r="V313" s="392"/>
      <c r="W313" s="41" t="s">
        <v>42</v>
      </c>
      <c r="X313" s="42">
        <f>IFERROR(X310/H310,"0")+IFERROR(X311/H311,"0")+IFERROR(X312/H312,"0")</f>
        <v>0</v>
      </c>
      <c r="Y313" s="42">
        <f>IFERROR(Y310/H310,"0")+IFERROR(Y311/H311,"0")+IFERROR(Y312/H312,"0")</f>
        <v>0</v>
      </c>
      <c r="Z313" s="42">
        <f>IFERROR(IF(Z310="",0,Z310),"0")+IFERROR(IF(Z311="",0,Z311),"0")+IFERROR(IF(Z312="",0,Z312),"0")</f>
        <v>0</v>
      </c>
      <c r="AA313" s="65"/>
      <c r="AB313" s="65"/>
      <c r="AC313" s="65"/>
    </row>
    <row r="314" spans="1:68" hidden="1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3"/>
      <c r="O314" s="394"/>
      <c r="P314" s="390" t="s">
        <v>43</v>
      </c>
      <c r="Q314" s="391"/>
      <c r="R314" s="391"/>
      <c r="S314" s="391"/>
      <c r="T314" s="391"/>
      <c r="U314" s="391"/>
      <c r="V314" s="392"/>
      <c r="W314" s="41" t="s">
        <v>0</v>
      </c>
      <c r="X314" s="42">
        <f>IFERROR(SUM(X310:X312),"0")</f>
        <v>0</v>
      </c>
      <c r="Y314" s="42">
        <f>IFERROR(SUM(Y310:Y312),"0")</f>
        <v>0</v>
      </c>
      <c r="Z314" s="41"/>
      <c r="AA314" s="65"/>
      <c r="AB314" s="65"/>
      <c r="AC314" s="65"/>
    </row>
    <row r="315" spans="1:68" ht="14.25" hidden="1" customHeight="1" x14ac:dyDescent="0.25">
      <c r="A315" s="399" t="s">
        <v>103</v>
      </c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99"/>
      <c r="AA315" s="64"/>
      <c r="AB315" s="64"/>
      <c r="AC315" s="64"/>
    </row>
    <row r="316" spans="1:68" ht="27" hidden="1" customHeight="1" x14ac:dyDescent="0.25">
      <c r="A316" s="61" t="s">
        <v>509</v>
      </c>
      <c r="B316" s="61" t="s">
        <v>510</v>
      </c>
      <c r="C316" s="35">
        <v>4301032015</v>
      </c>
      <c r="D316" s="400">
        <v>4607091383102</v>
      </c>
      <c r="E316" s="400"/>
      <c r="F316" s="60">
        <v>0.17</v>
      </c>
      <c r="G316" s="36">
        <v>15</v>
      </c>
      <c r="H316" s="60">
        <v>2.5499999999999998</v>
      </c>
      <c r="I316" s="60">
        <v>2.9750000000000001</v>
      </c>
      <c r="J316" s="36">
        <v>156</v>
      </c>
      <c r="K316" s="36" t="s">
        <v>87</v>
      </c>
      <c r="L316" s="36"/>
      <c r="M316" s="37" t="s">
        <v>107</v>
      </c>
      <c r="N316" s="37"/>
      <c r="O316" s="36">
        <v>180</v>
      </c>
      <c r="P316" s="5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402"/>
      <c r="R316" s="402"/>
      <c r="S316" s="402"/>
      <c r="T316" s="403"/>
      <c r="U316" s="38" t="s">
        <v>48</v>
      </c>
      <c r="V316" s="38" t="s">
        <v>48</v>
      </c>
      <c r="W316" s="39" t="s">
        <v>0</v>
      </c>
      <c r="X316" s="57">
        <v>0</v>
      </c>
      <c r="Y316" s="54">
        <f>IFERROR(IF(X316="",0,CEILING((X316/$H316),1)*$H316),"")</f>
        <v>0</v>
      </c>
      <c r="Z316" s="40" t="str">
        <f>IFERROR(IF(Y316=0,"",ROUNDUP(Y316/H316,0)*0.00753),"")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60" t="s">
        <v>69</v>
      </c>
      <c r="BM316" s="76">
        <f>IFERROR(X316*I316/H316,"0")</f>
        <v>0</v>
      </c>
      <c r="BN316" s="76">
        <f>IFERROR(Y316*I316/H316,"0")</f>
        <v>0</v>
      </c>
      <c r="BO316" s="76">
        <f>IFERROR(1/J316*(X316/H316),"0")</f>
        <v>0</v>
      </c>
      <c r="BP316" s="76">
        <f>IFERROR(1/J316*(Y316/H316),"0")</f>
        <v>0</v>
      </c>
    </row>
    <row r="317" spans="1:68" hidden="1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90" t="s">
        <v>43</v>
      </c>
      <c r="Q317" s="391"/>
      <c r="R317" s="391"/>
      <c r="S317" s="391"/>
      <c r="T317" s="391"/>
      <c r="U317" s="391"/>
      <c r="V317" s="392"/>
      <c r="W317" s="41" t="s">
        <v>42</v>
      </c>
      <c r="X317" s="42">
        <f>IFERROR(X316/H316,"0")</f>
        <v>0</v>
      </c>
      <c r="Y317" s="42">
        <f>IFERROR(Y316/H316,"0")</f>
        <v>0</v>
      </c>
      <c r="Z317" s="42">
        <f>IFERROR(IF(Z316="",0,Z316),"0")</f>
        <v>0</v>
      </c>
      <c r="AA317" s="65"/>
      <c r="AB317" s="65"/>
      <c r="AC317" s="65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90" t="s">
        <v>43</v>
      </c>
      <c r="Q318" s="391"/>
      <c r="R318" s="391"/>
      <c r="S318" s="391"/>
      <c r="T318" s="391"/>
      <c r="U318" s="391"/>
      <c r="V318" s="392"/>
      <c r="W318" s="41" t="s">
        <v>0</v>
      </c>
      <c r="X318" s="42">
        <f>IFERROR(SUM(X316:X316),"0")</f>
        <v>0</v>
      </c>
      <c r="Y318" s="42">
        <f>IFERROR(SUM(Y316:Y316),"0")</f>
        <v>0</v>
      </c>
      <c r="Z318" s="41"/>
      <c r="AA318" s="65"/>
      <c r="AB318" s="65"/>
      <c r="AC318" s="65"/>
    </row>
    <row r="319" spans="1:68" ht="27.75" hidden="1" customHeight="1" x14ac:dyDescent="0.2">
      <c r="A319" s="428" t="s">
        <v>511</v>
      </c>
      <c r="B319" s="428"/>
      <c r="C319" s="428"/>
      <c r="D319" s="428"/>
      <c r="E319" s="428"/>
      <c r="F319" s="428"/>
      <c r="G319" s="428"/>
      <c r="H319" s="428"/>
      <c r="I319" s="428"/>
      <c r="J319" s="428"/>
      <c r="K319" s="428"/>
      <c r="L319" s="428"/>
      <c r="M319" s="428"/>
      <c r="N319" s="428"/>
      <c r="O319" s="428"/>
      <c r="P319" s="428"/>
      <c r="Q319" s="428"/>
      <c r="R319" s="428"/>
      <c r="S319" s="428"/>
      <c r="T319" s="428"/>
      <c r="U319" s="428"/>
      <c r="V319" s="428"/>
      <c r="W319" s="428"/>
      <c r="X319" s="428"/>
      <c r="Y319" s="428"/>
      <c r="Z319" s="428"/>
      <c r="AA319" s="53"/>
      <c r="AB319" s="53"/>
      <c r="AC319" s="53"/>
    </row>
    <row r="320" spans="1:68" ht="16.5" hidden="1" customHeight="1" x14ac:dyDescent="0.25">
      <c r="A320" s="429" t="s">
        <v>512</v>
      </c>
      <c r="B320" s="429"/>
      <c r="C320" s="429"/>
      <c r="D320" s="429"/>
      <c r="E320" s="429"/>
      <c r="F320" s="429"/>
      <c r="G320" s="429"/>
      <c r="H320" s="429"/>
      <c r="I320" s="429"/>
      <c r="J320" s="429"/>
      <c r="K320" s="429"/>
      <c r="L320" s="429"/>
      <c r="M320" s="429"/>
      <c r="N320" s="429"/>
      <c r="O320" s="429"/>
      <c r="P320" s="429"/>
      <c r="Q320" s="429"/>
      <c r="R320" s="429"/>
      <c r="S320" s="429"/>
      <c r="T320" s="429"/>
      <c r="U320" s="429"/>
      <c r="V320" s="429"/>
      <c r="W320" s="429"/>
      <c r="X320" s="429"/>
      <c r="Y320" s="429"/>
      <c r="Z320" s="429"/>
      <c r="AA320" s="63"/>
      <c r="AB320" s="63"/>
      <c r="AC320" s="63"/>
    </row>
    <row r="321" spans="1:68" ht="14.25" hidden="1" customHeight="1" x14ac:dyDescent="0.25">
      <c r="A321" s="399" t="s">
        <v>125</v>
      </c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399"/>
      <c r="O321" s="399"/>
      <c r="P321" s="399"/>
      <c r="Q321" s="399"/>
      <c r="R321" s="399"/>
      <c r="S321" s="399"/>
      <c r="T321" s="399"/>
      <c r="U321" s="399"/>
      <c r="V321" s="399"/>
      <c r="W321" s="399"/>
      <c r="X321" s="399"/>
      <c r="Y321" s="399"/>
      <c r="Z321" s="399"/>
      <c r="AA321" s="64"/>
      <c r="AB321" s="64"/>
      <c r="AC321" s="64"/>
    </row>
    <row r="322" spans="1:68" ht="27" hidden="1" customHeight="1" x14ac:dyDescent="0.25">
      <c r="A322" s="61" t="s">
        <v>513</v>
      </c>
      <c r="B322" s="61" t="s">
        <v>514</v>
      </c>
      <c r="C322" s="35">
        <v>4301011875</v>
      </c>
      <c r="D322" s="400">
        <v>4680115884885</v>
      </c>
      <c r="E322" s="400"/>
      <c r="F322" s="60">
        <v>0.8</v>
      </c>
      <c r="G322" s="36">
        <v>15</v>
      </c>
      <c r="H322" s="60">
        <v>12</v>
      </c>
      <c r="I322" s="60">
        <v>12.48</v>
      </c>
      <c r="J322" s="36">
        <v>56</v>
      </c>
      <c r="K322" s="36" t="s">
        <v>121</v>
      </c>
      <c r="L322" s="36"/>
      <c r="M322" s="37" t="s">
        <v>82</v>
      </c>
      <c r="N322" s="37"/>
      <c r="O322" s="36">
        <v>60</v>
      </c>
      <c r="P322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402"/>
      <c r="R322" s="402"/>
      <c r="S322" s="402"/>
      <c r="T322" s="403"/>
      <c r="U322" s="38" t="s">
        <v>48</v>
      </c>
      <c r="V322" s="38" t="s">
        <v>48</v>
      </c>
      <c r="W322" s="39" t="s">
        <v>0</v>
      </c>
      <c r="X322" s="57"/>
      <c r="Y322" s="54">
        <f t="shared" ref="Y322:Y333" si="59">IFERROR(IF(X322="",0,CEILING((X322/$H322),1)*$H322),"")</f>
        <v>0</v>
      </c>
      <c r="Z322" s="40" t="str">
        <f>IFERROR(IF(Y322=0,"",ROUNDUP(Y322/H322,0)*0.02175),"")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61" t="s">
        <v>69</v>
      </c>
      <c r="BM322" s="76">
        <f t="shared" ref="BM322:BM333" si="60">IFERROR(X322*I322/H322,"0")</f>
        <v>0</v>
      </c>
      <c r="BN322" s="76">
        <f t="shared" ref="BN322:BN333" si="61">IFERROR(Y322*I322/H322,"0")</f>
        <v>0</v>
      </c>
      <c r="BO322" s="76">
        <f t="shared" ref="BO322:BO333" si="62">IFERROR(1/J322*(X322/H322),"0")</f>
        <v>0</v>
      </c>
      <c r="BP322" s="76">
        <f t="shared" ref="BP322:BP333" si="63">IFERROR(1/J322*(Y322/H322),"0")</f>
        <v>0</v>
      </c>
    </row>
    <row r="323" spans="1:68" ht="37.5" hidden="1" customHeight="1" x14ac:dyDescent="0.25">
      <c r="A323" s="61" t="s">
        <v>515</v>
      </c>
      <c r="B323" s="61" t="s">
        <v>516</v>
      </c>
      <c r="C323" s="35">
        <v>4301011874</v>
      </c>
      <c r="D323" s="400">
        <v>4680115884892</v>
      </c>
      <c r="E323" s="400"/>
      <c r="F323" s="60">
        <v>1.8</v>
      </c>
      <c r="G323" s="36">
        <v>6</v>
      </c>
      <c r="H323" s="60">
        <v>10.8</v>
      </c>
      <c r="I323" s="60">
        <v>11.28</v>
      </c>
      <c r="J323" s="36">
        <v>56</v>
      </c>
      <c r="K323" s="36" t="s">
        <v>121</v>
      </c>
      <c r="L323" s="36"/>
      <c r="M323" s="37" t="s">
        <v>82</v>
      </c>
      <c r="N323" s="37"/>
      <c r="O323" s="36">
        <v>60</v>
      </c>
      <c r="P323" s="52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402"/>
      <c r="R323" s="402"/>
      <c r="S323" s="402"/>
      <c r="T323" s="403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9"/>
        <v>0</v>
      </c>
      <c r="Z323" s="40" t="str">
        <f>IFERROR(IF(Y323=0,"",ROUNDUP(Y323/H323,0)*0.02175),"")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62" t="s">
        <v>69</v>
      </c>
      <c r="BM323" s="76">
        <f t="shared" si="60"/>
        <v>0</v>
      </c>
      <c r="BN323" s="76">
        <f t="shared" si="61"/>
        <v>0</v>
      </c>
      <c r="BO323" s="76">
        <f t="shared" si="62"/>
        <v>0</v>
      </c>
      <c r="BP323" s="76">
        <f t="shared" si="63"/>
        <v>0</v>
      </c>
    </row>
    <row r="324" spans="1:68" ht="27" hidden="1" customHeight="1" x14ac:dyDescent="0.25">
      <c r="A324" s="61" t="s">
        <v>517</v>
      </c>
      <c r="B324" s="61" t="s">
        <v>518</v>
      </c>
      <c r="C324" s="35">
        <v>4301011867</v>
      </c>
      <c r="D324" s="400">
        <v>4680115884830</v>
      </c>
      <c r="E324" s="400"/>
      <c r="F324" s="60">
        <v>2.5</v>
      </c>
      <c r="G324" s="36">
        <v>6</v>
      </c>
      <c r="H324" s="60">
        <v>15</v>
      </c>
      <c r="I324" s="60">
        <v>15.48</v>
      </c>
      <c r="J324" s="36">
        <v>48</v>
      </c>
      <c r="K324" s="36" t="s">
        <v>121</v>
      </c>
      <c r="L324" s="36"/>
      <c r="M324" s="37" t="s">
        <v>82</v>
      </c>
      <c r="N324" s="37"/>
      <c r="O324" s="36">
        <v>60</v>
      </c>
      <c r="P324" s="5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402"/>
      <c r="R324" s="402"/>
      <c r="S324" s="402"/>
      <c r="T324" s="403"/>
      <c r="U324" s="38" t="s">
        <v>48</v>
      </c>
      <c r="V324" s="38" t="s">
        <v>48</v>
      </c>
      <c r="W324" s="39" t="s">
        <v>0</v>
      </c>
      <c r="X324" s="57"/>
      <c r="Y324" s="54">
        <f t="shared" si="59"/>
        <v>0</v>
      </c>
      <c r="Z324" s="40" t="str">
        <f>IFERROR(IF(Y324=0,"",ROUNDUP(Y324/H324,0)*0.02175),"")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63" t="s">
        <v>69</v>
      </c>
      <c r="BM324" s="76">
        <f t="shared" si="60"/>
        <v>0</v>
      </c>
      <c r="BN324" s="76">
        <f t="shared" si="61"/>
        <v>0</v>
      </c>
      <c r="BO324" s="76">
        <f t="shared" si="62"/>
        <v>0</v>
      </c>
      <c r="BP324" s="76">
        <f t="shared" si="63"/>
        <v>0</v>
      </c>
    </row>
    <row r="325" spans="1:68" ht="27" hidden="1" customHeight="1" x14ac:dyDescent="0.25">
      <c r="A325" s="61" t="s">
        <v>517</v>
      </c>
      <c r="B325" s="61" t="s">
        <v>519</v>
      </c>
      <c r="C325" s="35">
        <v>4301011943</v>
      </c>
      <c r="D325" s="400">
        <v>4680115884830</v>
      </c>
      <c r="E325" s="400"/>
      <c r="F325" s="60">
        <v>2.5</v>
      </c>
      <c r="G325" s="36">
        <v>6</v>
      </c>
      <c r="H325" s="60">
        <v>15</v>
      </c>
      <c r="I325" s="60">
        <v>15.48</v>
      </c>
      <c r="J325" s="36">
        <v>48</v>
      </c>
      <c r="K325" s="36" t="s">
        <v>121</v>
      </c>
      <c r="L325" s="36"/>
      <c r="M325" s="37" t="s">
        <v>129</v>
      </c>
      <c r="N325" s="37"/>
      <c r="O325" s="36">
        <v>60</v>
      </c>
      <c r="P325" s="5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402"/>
      <c r="R325" s="402"/>
      <c r="S325" s="402"/>
      <c r="T325" s="403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9"/>
        <v>0</v>
      </c>
      <c r="Z325" s="40" t="str">
        <f>IFERROR(IF(Y325=0,"",ROUNDUP(Y325/H325,0)*0.02039),"")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64" t="s">
        <v>69</v>
      </c>
      <c r="BM325" s="76">
        <f t="shared" si="60"/>
        <v>0</v>
      </c>
      <c r="BN325" s="76">
        <f t="shared" si="61"/>
        <v>0</v>
      </c>
      <c r="BO325" s="76">
        <f t="shared" si="62"/>
        <v>0</v>
      </c>
      <c r="BP325" s="76">
        <f t="shared" si="63"/>
        <v>0</v>
      </c>
    </row>
    <row r="326" spans="1:68" ht="27" hidden="1" customHeight="1" x14ac:dyDescent="0.25">
      <c r="A326" s="61" t="s">
        <v>520</v>
      </c>
      <c r="B326" s="61" t="s">
        <v>521</v>
      </c>
      <c r="C326" s="35">
        <v>4301011869</v>
      </c>
      <c r="D326" s="400">
        <v>4680115884847</v>
      </c>
      <c r="E326" s="400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121</v>
      </c>
      <c r="L326" s="36"/>
      <c r="M326" s="37" t="s">
        <v>82</v>
      </c>
      <c r="N326" s="37"/>
      <c r="O326" s="36">
        <v>60</v>
      </c>
      <c r="P326" s="5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402"/>
      <c r="R326" s="402"/>
      <c r="S326" s="402"/>
      <c r="T326" s="403"/>
      <c r="U326" s="38" t="s">
        <v>48</v>
      </c>
      <c r="V326" s="38" t="s">
        <v>48</v>
      </c>
      <c r="W326" s="39" t="s">
        <v>0</v>
      </c>
      <c r="X326" s="57"/>
      <c r="Y326" s="54">
        <f t="shared" si="59"/>
        <v>0</v>
      </c>
      <c r="Z326" s="40" t="str">
        <f>IFERROR(IF(Y326=0,"",ROUNDUP(Y326/H326,0)*0.02175),"")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65" t="s">
        <v>69</v>
      </c>
      <c r="BM326" s="76">
        <f t="shared" si="60"/>
        <v>0</v>
      </c>
      <c r="BN326" s="76">
        <f t="shared" si="61"/>
        <v>0</v>
      </c>
      <c r="BO326" s="76">
        <f t="shared" si="62"/>
        <v>0</v>
      </c>
      <c r="BP326" s="76">
        <f t="shared" si="63"/>
        <v>0</v>
      </c>
    </row>
    <row r="327" spans="1:68" ht="27" hidden="1" customHeight="1" x14ac:dyDescent="0.25">
      <c r="A327" s="61" t="s">
        <v>520</v>
      </c>
      <c r="B327" s="61" t="s">
        <v>522</v>
      </c>
      <c r="C327" s="35">
        <v>4301011946</v>
      </c>
      <c r="D327" s="400">
        <v>4680115884847</v>
      </c>
      <c r="E327" s="400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121</v>
      </c>
      <c r="L327" s="36"/>
      <c r="M327" s="37" t="s">
        <v>129</v>
      </c>
      <c r="N327" s="37"/>
      <c r="O327" s="36">
        <v>60</v>
      </c>
      <c r="P327" s="5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402"/>
      <c r="R327" s="402"/>
      <c r="S327" s="402"/>
      <c r="T327" s="403"/>
      <c r="U327" s="38" t="s">
        <v>48</v>
      </c>
      <c r="V327" s="38" t="s">
        <v>48</v>
      </c>
      <c r="W327" s="39" t="s">
        <v>0</v>
      </c>
      <c r="X327" s="57">
        <v>0</v>
      </c>
      <c r="Y327" s="54">
        <f t="shared" si="59"/>
        <v>0</v>
      </c>
      <c r="Z327" s="40" t="str">
        <f>IFERROR(IF(Y327=0,"",ROUNDUP(Y327/H327,0)*0.02039),"")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66" t="s">
        <v>69</v>
      </c>
      <c r="BM327" s="76">
        <f t="shared" si="60"/>
        <v>0</v>
      </c>
      <c r="BN327" s="76">
        <f t="shared" si="61"/>
        <v>0</v>
      </c>
      <c r="BO327" s="76">
        <f t="shared" si="62"/>
        <v>0</v>
      </c>
      <c r="BP327" s="76">
        <f t="shared" si="63"/>
        <v>0</v>
      </c>
    </row>
    <row r="328" spans="1:68" ht="27" hidden="1" customHeight="1" x14ac:dyDescent="0.25">
      <c r="A328" s="61" t="s">
        <v>523</v>
      </c>
      <c r="B328" s="61" t="s">
        <v>524</v>
      </c>
      <c r="C328" s="35">
        <v>4301011870</v>
      </c>
      <c r="D328" s="400">
        <v>4680115884854</v>
      </c>
      <c r="E328" s="400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121</v>
      </c>
      <c r="L328" s="36"/>
      <c r="M328" s="37" t="s">
        <v>82</v>
      </c>
      <c r="N328" s="37"/>
      <c r="O328" s="36">
        <v>60</v>
      </c>
      <c r="P328" s="5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402"/>
      <c r="R328" s="402"/>
      <c r="S328" s="402"/>
      <c r="T328" s="403"/>
      <c r="U328" s="38" t="s">
        <v>48</v>
      </c>
      <c r="V328" s="38" t="s">
        <v>48</v>
      </c>
      <c r="W328" s="39" t="s">
        <v>0</v>
      </c>
      <c r="X328" s="57"/>
      <c r="Y328" s="54">
        <f t="shared" si="59"/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67" t="s">
        <v>69</v>
      </c>
      <c r="BM328" s="76">
        <f t="shared" si="60"/>
        <v>0</v>
      </c>
      <c r="BN328" s="76">
        <f t="shared" si="61"/>
        <v>0</v>
      </c>
      <c r="BO328" s="76">
        <f t="shared" si="62"/>
        <v>0</v>
      </c>
      <c r="BP328" s="76">
        <f t="shared" si="63"/>
        <v>0</v>
      </c>
    </row>
    <row r="329" spans="1:68" ht="27" hidden="1" customHeight="1" x14ac:dyDescent="0.25">
      <c r="A329" s="61" t="s">
        <v>523</v>
      </c>
      <c r="B329" s="61" t="s">
        <v>525</v>
      </c>
      <c r="C329" s="35">
        <v>4301011947</v>
      </c>
      <c r="D329" s="400">
        <v>4680115884854</v>
      </c>
      <c r="E329" s="400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121</v>
      </c>
      <c r="L329" s="36"/>
      <c r="M329" s="37" t="s">
        <v>129</v>
      </c>
      <c r="N329" s="37"/>
      <c r="O329" s="36">
        <v>60</v>
      </c>
      <c r="P329" s="51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402"/>
      <c r="R329" s="402"/>
      <c r="S329" s="402"/>
      <c r="T329" s="403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9"/>
        <v>0</v>
      </c>
      <c r="Z329" s="40" t="str">
        <f>IFERROR(IF(Y329=0,"",ROUNDUP(Y329/H329,0)*0.02039),"")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68" t="s">
        <v>69</v>
      </c>
      <c r="BM329" s="76">
        <f t="shared" si="60"/>
        <v>0</v>
      </c>
      <c r="BN329" s="76">
        <f t="shared" si="61"/>
        <v>0</v>
      </c>
      <c r="BO329" s="76">
        <f t="shared" si="62"/>
        <v>0</v>
      </c>
      <c r="BP329" s="76">
        <f t="shared" si="63"/>
        <v>0</v>
      </c>
    </row>
    <row r="330" spans="1:68" ht="37.5" hidden="1" customHeight="1" x14ac:dyDescent="0.25">
      <c r="A330" s="61" t="s">
        <v>526</v>
      </c>
      <c r="B330" s="61" t="s">
        <v>527</v>
      </c>
      <c r="C330" s="35">
        <v>4301011871</v>
      </c>
      <c r="D330" s="400">
        <v>4680115884908</v>
      </c>
      <c r="E330" s="400"/>
      <c r="F330" s="60">
        <v>0.4</v>
      </c>
      <c r="G330" s="36">
        <v>10</v>
      </c>
      <c r="H330" s="60">
        <v>4</v>
      </c>
      <c r="I330" s="60">
        <v>4.21</v>
      </c>
      <c r="J330" s="36">
        <v>120</v>
      </c>
      <c r="K330" s="36" t="s">
        <v>87</v>
      </c>
      <c r="L330" s="36"/>
      <c r="M330" s="37" t="s">
        <v>82</v>
      </c>
      <c r="N330" s="37"/>
      <c r="O330" s="36">
        <v>60</v>
      </c>
      <c r="P330" s="5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402"/>
      <c r="R330" s="402"/>
      <c r="S330" s="402"/>
      <c r="T330" s="403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9"/>
        <v>0</v>
      </c>
      <c r="Z330" s="40" t="str">
        <f>IFERROR(IF(Y330=0,"",ROUNDUP(Y330/H330,0)*0.00937),"")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69" t="s">
        <v>69</v>
      </c>
      <c r="BM330" s="76">
        <f t="shared" si="60"/>
        <v>0</v>
      </c>
      <c r="BN330" s="76">
        <f t="shared" si="61"/>
        <v>0</v>
      </c>
      <c r="BO330" s="76">
        <f t="shared" si="62"/>
        <v>0</v>
      </c>
      <c r="BP330" s="76">
        <f t="shared" si="63"/>
        <v>0</v>
      </c>
    </row>
    <row r="331" spans="1:68" ht="27" hidden="1" customHeight="1" x14ac:dyDescent="0.25">
      <c r="A331" s="61" t="s">
        <v>528</v>
      </c>
      <c r="B331" s="61" t="s">
        <v>529</v>
      </c>
      <c r="C331" s="35">
        <v>4301011868</v>
      </c>
      <c r="D331" s="400">
        <v>4680115884861</v>
      </c>
      <c r="E331" s="400"/>
      <c r="F331" s="60">
        <v>0.5</v>
      </c>
      <c r="G331" s="36">
        <v>10</v>
      </c>
      <c r="H331" s="60">
        <v>5</v>
      </c>
      <c r="I331" s="60">
        <v>5.21</v>
      </c>
      <c r="J331" s="36">
        <v>120</v>
      </c>
      <c r="K331" s="36" t="s">
        <v>87</v>
      </c>
      <c r="L331" s="36"/>
      <c r="M331" s="37" t="s">
        <v>82</v>
      </c>
      <c r="N331" s="37"/>
      <c r="O331" s="36">
        <v>60</v>
      </c>
      <c r="P331" s="5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402"/>
      <c r="R331" s="402"/>
      <c r="S331" s="402"/>
      <c r="T331" s="403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9"/>
        <v>0</v>
      </c>
      <c r="Z331" s="40" t="str">
        <f>IFERROR(IF(Y331=0,"",ROUNDUP(Y331/H331,0)*0.00937),"")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70" t="s">
        <v>69</v>
      </c>
      <c r="BM331" s="76">
        <f t="shared" si="60"/>
        <v>0</v>
      </c>
      <c r="BN331" s="76">
        <f t="shared" si="61"/>
        <v>0</v>
      </c>
      <c r="BO331" s="76">
        <f t="shared" si="62"/>
        <v>0</v>
      </c>
      <c r="BP331" s="76">
        <f t="shared" si="63"/>
        <v>0</v>
      </c>
    </row>
    <row r="332" spans="1:68" ht="27" hidden="1" customHeight="1" x14ac:dyDescent="0.25">
      <c r="A332" s="61" t="s">
        <v>530</v>
      </c>
      <c r="B332" s="61" t="s">
        <v>531</v>
      </c>
      <c r="C332" s="35">
        <v>4301011952</v>
      </c>
      <c r="D332" s="400">
        <v>4680115884922</v>
      </c>
      <c r="E332" s="400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87</v>
      </c>
      <c r="L332" s="36"/>
      <c r="M332" s="37" t="s">
        <v>82</v>
      </c>
      <c r="N332" s="37"/>
      <c r="O332" s="36">
        <v>60</v>
      </c>
      <c r="P332" s="5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402"/>
      <c r="R332" s="402"/>
      <c r="S332" s="402"/>
      <c r="T332" s="403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9"/>
        <v>0</v>
      </c>
      <c r="Z332" s="40" t="str">
        <f>IFERROR(IF(Y332=0,"",ROUNDUP(Y332/H332,0)*0.00937),"")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71" t="s">
        <v>69</v>
      </c>
      <c r="BM332" s="76">
        <f t="shared" si="60"/>
        <v>0</v>
      </c>
      <c r="BN332" s="76">
        <f t="shared" si="61"/>
        <v>0</v>
      </c>
      <c r="BO332" s="76">
        <f t="shared" si="62"/>
        <v>0</v>
      </c>
      <c r="BP332" s="76">
        <f t="shared" si="63"/>
        <v>0</v>
      </c>
    </row>
    <row r="333" spans="1:68" ht="27" hidden="1" customHeight="1" x14ac:dyDescent="0.25">
      <c r="A333" s="61" t="s">
        <v>532</v>
      </c>
      <c r="B333" s="61" t="s">
        <v>533</v>
      </c>
      <c r="C333" s="35">
        <v>4301011433</v>
      </c>
      <c r="D333" s="400">
        <v>4680115882638</v>
      </c>
      <c r="E333" s="400"/>
      <c r="F333" s="60">
        <v>0.4</v>
      </c>
      <c r="G333" s="36">
        <v>10</v>
      </c>
      <c r="H333" s="60">
        <v>4</v>
      </c>
      <c r="I333" s="60">
        <v>4.24</v>
      </c>
      <c r="J333" s="36">
        <v>120</v>
      </c>
      <c r="K333" s="36" t="s">
        <v>87</v>
      </c>
      <c r="L333" s="36"/>
      <c r="M333" s="37" t="s">
        <v>120</v>
      </c>
      <c r="N333" s="37"/>
      <c r="O333" s="36">
        <v>90</v>
      </c>
      <c r="P333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402"/>
      <c r="R333" s="402"/>
      <c r="S333" s="402"/>
      <c r="T333" s="403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9"/>
        <v>0</v>
      </c>
      <c r="Z333" s="40" t="str">
        <f>IFERROR(IF(Y333=0,"",ROUNDUP(Y333/H333,0)*0.00937),"")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72" t="s">
        <v>69</v>
      </c>
      <c r="BM333" s="76">
        <f t="shared" si="60"/>
        <v>0</v>
      </c>
      <c r="BN333" s="76">
        <f t="shared" si="61"/>
        <v>0</v>
      </c>
      <c r="BO333" s="76">
        <f t="shared" si="62"/>
        <v>0</v>
      </c>
      <c r="BP333" s="76">
        <f t="shared" si="63"/>
        <v>0</v>
      </c>
    </row>
    <row r="334" spans="1:68" hidden="1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90" t="s">
        <v>43</v>
      </c>
      <c r="Q334" s="391"/>
      <c r="R334" s="391"/>
      <c r="S334" s="391"/>
      <c r="T334" s="391"/>
      <c r="U334" s="391"/>
      <c r="V334" s="392"/>
      <c r="W334" s="41" t="s">
        <v>42</v>
      </c>
      <c r="X334" s="42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0</v>
      </c>
      <c r="Y334" s="42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0</v>
      </c>
      <c r="Z334" s="42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</v>
      </c>
      <c r="AA334" s="65"/>
      <c r="AB334" s="65"/>
      <c r="AC334" s="65"/>
    </row>
    <row r="335" spans="1:68" hidden="1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4"/>
      <c r="P335" s="390" t="s">
        <v>43</v>
      </c>
      <c r="Q335" s="391"/>
      <c r="R335" s="391"/>
      <c r="S335" s="391"/>
      <c r="T335" s="391"/>
      <c r="U335" s="391"/>
      <c r="V335" s="392"/>
      <c r="W335" s="41" t="s">
        <v>0</v>
      </c>
      <c r="X335" s="42">
        <f>IFERROR(SUM(X322:X333),"0")</f>
        <v>0</v>
      </c>
      <c r="Y335" s="42">
        <f>IFERROR(SUM(Y322:Y333),"0")</f>
        <v>0</v>
      </c>
      <c r="Z335" s="41"/>
      <c r="AA335" s="65"/>
      <c r="AB335" s="65"/>
      <c r="AC335" s="65"/>
    </row>
    <row r="336" spans="1:68" ht="14.25" hidden="1" customHeight="1" x14ac:dyDescent="0.25">
      <c r="A336" s="399" t="s">
        <v>117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64"/>
      <c r="AB336" s="64"/>
      <c r="AC336" s="64"/>
    </row>
    <row r="337" spans="1:68" ht="27" hidden="1" customHeight="1" x14ac:dyDescent="0.25">
      <c r="A337" s="61" t="s">
        <v>534</v>
      </c>
      <c r="B337" s="61" t="s">
        <v>535</v>
      </c>
      <c r="C337" s="35">
        <v>4301020178</v>
      </c>
      <c r="D337" s="400">
        <v>4607091383980</v>
      </c>
      <c r="E337" s="400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121</v>
      </c>
      <c r="L337" s="36"/>
      <c r="M337" s="37" t="s">
        <v>120</v>
      </c>
      <c r="N337" s="37"/>
      <c r="O337" s="36">
        <v>50</v>
      </c>
      <c r="P337" s="5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402"/>
      <c r="R337" s="402"/>
      <c r="S337" s="402"/>
      <c r="T337" s="403"/>
      <c r="U337" s="38" t="s">
        <v>48</v>
      </c>
      <c r="V337" s="38" t="s">
        <v>48</v>
      </c>
      <c r="W337" s="39" t="s">
        <v>0</v>
      </c>
      <c r="X337" s="57"/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73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27" hidden="1" customHeight="1" x14ac:dyDescent="0.25">
      <c r="A338" s="61" t="s">
        <v>536</v>
      </c>
      <c r="B338" s="61" t="s">
        <v>537</v>
      </c>
      <c r="C338" s="35">
        <v>4301020179</v>
      </c>
      <c r="D338" s="400">
        <v>4607091384178</v>
      </c>
      <c r="E338" s="400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87</v>
      </c>
      <c r="L338" s="36"/>
      <c r="M338" s="37" t="s">
        <v>120</v>
      </c>
      <c r="N338" s="37"/>
      <c r="O338" s="36">
        <v>50</v>
      </c>
      <c r="P338" s="5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402"/>
      <c r="R338" s="402"/>
      <c r="S338" s="402"/>
      <c r="T338" s="403"/>
      <c r="U338" s="38" t="s">
        <v>48</v>
      </c>
      <c r="V338" s="38" t="s">
        <v>48</v>
      </c>
      <c r="W338" s="39" t="s">
        <v>0</v>
      </c>
      <c r="X338" s="57">
        <v>0</v>
      </c>
      <c r="Y338" s="54">
        <f>IFERROR(IF(X338="",0,CEILING((X338/$H338),1)*$H338),"")</f>
        <v>0</v>
      </c>
      <c r="Z338" s="40" t="str">
        <f>IFERROR(IF(Y338=0,"",ROUNDUP(Y338/H338,0)*0.00937),"")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74" t="s">
        <v>69</v>
      </c>
      <c r="BM338" s="76">
        <f>IFERROR(X338*I338/H338,"0")</f>
        <v>0</v>
      </c>
      <c r="BN338" s="76">
        <f>IFERROR(Y338*I338/H338,"0")</f>
        <v>0</v>
      </c>
      <c r="BO338" s="76">
        <f>IFERROR(1/J338*(X338/H338),"0")</f>
        <v>0</v>
      </c>
      <c r="BP338" s="76">
        <f>IFERROR(1/J338*(Y338/H338),"0")</f>
        <v>0</v>
      </c>
    </row>
    <row r="339" spans="1:68" hidden="1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90" t="s">
        <v>43</v>
      </c>
      <c r="Q339" s="391"/>
      <c r="R339" s="391"/>
      <c r="S339" s="391"/>
      <c r="T339" s="391"/>
      <c r="U339" s="391"/>
      <c r="V339" s="392"/>
      <c r="W339" s="41" t="s">
        <v>42</v>
      </c>
      <c r="X339" s="42">
        <f>IFERROR(X337/H337,"0")+IFERROR(X338/H338,"0")</f>
        <v>0</v>
      </c>
      <c r="Y339" s="42">
        <f>IFERROR(Y337/H337,"0")+IFERROR(Y338/H338,"0")</f>
        <v>0</v>
      </c>
      <c r="Z339" s="42">
        <f>IFERROR(IF(Z337="",0,Z337),"0")+IFERROR(IF(Z338="",0,Z338),"0")</f>
        <v>0</v>
      </c>
      <c r="AA339" s="65"/>
      <c r="AB339" s="65"/>
      <c r="AC339" s="65"/>
    </row>
    <row r="340" spans="1:68" hidden="1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90" t="s">
        <v>43</v>
      </c>
      <c r="Q340" s="391"/>
      <c r="R340" s="391"/>
      <c r="S340" s="391"/>
      <c r="T340" s="391"/>
      <c r="U340" s="391"/>
      <c r="V340" s="392"/>
      <c r="W340" s="41" t="s">
        <v>0</v>
      </c>
      <c r="X340" s="42">
        <f>IFERROR(SUM(X337:X338),"0")</f>
        <v>0</v>
      </c>
      <c r="Y340" s="42">
        <f>IFERROR(SUM(Y337:Y338),"0")</f>
        <v>0</v>
      </c>
      <c r="Z340" s="41"/>
      <c r="AA340" s="65"/>
      <c r="AB340" s="65"/>
      <c r="AC340" s="65"/>
    </row>
    <row r="341" spans="1:68" ht="14.25" hidden="1" customHeight="1" x14ac:dyDescent="0.25">
      <c r="A341" s="399" t="s">
        <v>84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64"/>
      <c r="AB341" s="64"/>
      <c r="AC341" s="64"/>
    </row>
    <row r="342" spans="1:68" ht="27" customHeight="1" x14ac:dyDescent="0.25">
      <c r="A342" s="61" t="s">
        <v>538</v>
      </c>
      <c r="B342" s="61" t="s">
        <v>539</v>
      </c>
      <c r="C342" s="35">
        <v>4301051560</v>
      </c>
      <c r="D342" s="400">
        <v>4607091383928</v>
      </c>
      <c r="E342" s="400"/>
      <c r="F342" s="60">
        <v>1.3</v>
      </c>
      <c r="G342" s="36">
        <v>6</v>
      </c>
      <c r="H342" s="60">
        <v>7.8</v>
      </c>
      <c r="I342" s="60">
        <v>8.3699999999999992</v>
      </c>
      <c r="J342" s="36">
        <v>56</v>
      </c>
      <c r="K342" s="36" t="s">
        <v>121</v>
      </c>
      <c r="L342" s="36"/>
      <c r="M342" s="37" t="s">
        <v>141</v>
      </c>
      <c r="N342" s="37"/>
      <c r="O342" s="36">
        <v>40</v>
      </c>
      <c r="P342" s="51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402"/>
      <c r="R342" s="402"/>
      <c r="S342" s="402"/>
      <c r="T342" s="403"/>
      <c r="U342" s="38" t="s">
        <v>48</v>
      </c>
      <c r="V342" s="38" t="s">
        <v>48</v>
      </c>
      <c r="W342" s="39" t="s">
        <v>0</v>
      </c>
      <c r="X342" s="57">
        <v>1050</v>
      </c>
      <c r="Y342" s="54">
        <f>IFERROR(IF(X342="",0,CEILING((X342/$H342),1)*$H342),"")</f>
        <v>1053</v>
      </c>
      <c r="Z342" s="40">
        <f>IFERROR(IF(Y342=0,"",ROUNDUP(Y342/H342,0)*0.02175),"")</f>
        <v>2.9362499999999998</v>
      </c>
      <c r="AA342" s="66" t="s">
        <v>48</v>
      </c>
      <c r="AB342" s="67" t="s">
        <v>48</v>
      </c>
      <c r="AC342" s="77"/>
      <c r="AG342" s="76"/>
      <c r="AJ342" s="79"/>
      <c r="AK342" s="79"/>
      <c r="BB342" s="275" t="s">
        <v>69</v>
      </c>
      <c r="BM342" s="76">
        <f>IFERROR(X342*I342/H342,"0")</f>
        <v>1126.7307692307693</v>
      </c>
      <c r="BN342" s="76">
        <f>IFERROR(Y342*I342/H342,"0")</f>
        <v>1129.9499999999998</v>
      </c>
      <c r="BO342" s="76">
        <f>IFERROR(1/J342*(X342/H342),"0")</f>
        <v>2.4038461538461537</v>
      </c>
      <c r="BP342" s="76">
        <f>IFERROR(1/J342*(Y342/H342),"0")</f>
        <v>2.4107142857142856</v>
      </c>
    </row>
    <row r="343" spans="1:68" ht="27" hidden="1" customHeight="1" x14ac:dyDescent="0.25">
      <c r="A343" s="61" t="s">
        <v>538</v>
      </c>
      <c r="B343" s="61" t="s">
        <v>540</v>
      </c>
      <c r="C343" s="35">
        <v>4301051639</v>
      </c>
      <c r="D343" s="400">
        <v>4607091383928</v>
      </c>
      <c r="E343" s="400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121</v>
      </c>
      <c r="L343" s="36"/>
      <c r="M343" s="37" t="s">
        <v>82</v>
      </c>
      <c r="N343" s="37"/>
      <c r="O343" s="36">
        <v>40</v>
      </c>
      <c r="P343" s="5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402"/>
      <c r="R343" s="402"/>
      <c r="S343" s="402"/>
      <c r="T343" s="403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IFERROR(IF(Y343=0,"",ROUNDUP(Y343/H343,0)*0.02175),"")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76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541</v>
      </c>
      <c r="B344" s="61" t="s">
        <v>542</v>
      </c>
      <c r="C344" s="35">
        <v>4301051636</v>
      </c>
      <c r="D344" s="400">
        <v>4607091384260</v>
      </c>
      <c r="E344" s="400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121</v>
      </c>
      <c r="L344" s="36"/>
      <c r="M344" s="37" t="s">
        <v>82</v>
      </c>
      <c r="N344" s="37"/>
      <c r="O344" s="36">
        <v>40</v>
      </c>
      <c r="P344" s="51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402"/>
      <c r="R344" s="402"/>
      <c r="S344" s="402"/>
      <c r="T344" s="403"/>
      <c r="U344" s="38" t="s">
        <v>48</v>
      </c>
      <c r="V344" s="38" t="s">
        <v>48</v>
      </c>
      <c r="W344" s="39" t="s">
        <v>0</v>
      </c>
      <c r="X344" s="57">
        <v>250</v>
      </c>
      <c r="Y344" s="54">
        <f>IFERROR(IF(X344="",0,CEILING((X344/$H344),1)*$H344),"")</f>
        <v>257.39999999999998</v>
      </c>
      <c r="Z344" s="40">
        <f>IFERROR(IF(Y344=0,"",ROUNDUP(Y344/H344,0)*0.02175),"")</f>
        <v>0.71775</v>
      </c>
      <c r="AA344" s="66" t="s">
        <v>48</v>
      </c>
      <c r="AB344" s="67" t="s">
        <v>48</v>
      </c>
      <c r="AC344" s="77"/>
      <c r="AG344" s="76"/>
      <c r="AJ344" s="79"/>
      <c r="AK344" s="79"/>
      <c r="BB344" s="277" t="s">
        <v>69</v>
      </c>
      <c r="BM344" s="76">
        <f>IFERROR(X344*I344/H344,"0")</f>
        <v>268.07692307692309</v>
      </c>
      <c r="BN344" s="76">
        <f>IFERROR(Y344*I344/H344,"0")</f>
        <v>276.012</v>
      </c>
      <c r="BO344" s="76">
        <f>IFERROR(1/J344*(X344/H344),"0")</f>
        <v>0.57234432234432231</v>
      </c>
      <c r="BP344" s="76">
        <f>IFERROR(1/J344*(Y344/H344),"0")</f>
        <v>0.5892857142857143</v>
      </c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4"/>
      <c r="P345" s="390" t="s">
        <v>43</v>
      </c>
      <c r="Q345" s="391"/>
      <c r="R345" s="391"/>
      <c r="S345" s="391"/>
      <c r="T345" s="391"/>
      <c r="U345" s="391"/>
      <c r="V345" s="392"/>
      <c r="W345" s="41" t="s">
        <v>42</v>
      </c>
      <c r="X345" s="42">
        <f>IFERROR(X342/H342,"0")+IFERROR(X343/H343,"0")+IFERROR(X344/H344,"0")</f>
        <v>166.66666666666666</v>
      </c>
      <c r="Y345" s="42">
        <f>IFERROR(Y342/H342,"0")+IFERROR(Y343/H343,"0")+IFERROR(Y344/H344,"0")</f>
        <v>168</v>
      </c>
      <c r="Z345" s="42">
        <f>IFERROR(IF(Z342="",0,Z342),"0")+IFERROR(IF(Z343="",0,Z343),"0")+IFERROR(IF(Z344="",0,Z344),"0")</f>
        <v>3.6539999999999999</v>
      </c>
      <c r="AA345" s="65"/>
      <c r="AB345" s="65"/>
      <c r="AC345" s="65"/>
    </row>
    <row r="346" spans="1:68" x14ac:dyDescent="0.2">
      <c r="A346" s="393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90" t="s">
        <v>43</v>
      </c>
      <c r="Q346" s="391"/>
      <c r="R346" s="391"/>
      <c r="S346" s="391"/>
      <c r="T346" s="391"/>
      <c r="U346" s="391"/>
      <c r="V346" s="392"/>
      <c r="W346" s="41" t="s">
        <v>0</v>
      </c>
      <c r="X346" s="42">
        <f>IFERROR(SUM(X342:X344),"0")</f>
        <v>1300</v>
      </c>
      <c r="Y346" s="42">
        <f>IFERROR(SUM(Y342:Y344),"0")</f>
        <v>1310.4000000000001</v>
      </c>
      <c r="Z346" s="41"/>
      <c r="AA346" s="65"/>
      <c r="AB346" s="65"/>
      <c r="AC346" s="65"/>
    </row>
    <row r="347" spans="1:68" ht="14.25" hidden="1" customHeight="1" x14ac:dyDescent="0.25">
      <c r="A347" s="399" t="s">
        <v>250</v>
      </c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399"/>
      <c r="P347" s="399"/>
      <c r="Q347" s="399"/>
      <c r="R347" s="399"/>
      <c r="S347" s="399"/>
      <c r="T347" s="399"/>
      <c r="U347" s="399"/>
      <c r="V347" s="399"/>
      <c r="W347" s="399"/>
      <c r="X347" s="399"/>
      <c r="Y347" s="399"/>
      <c r="Z347" s="399"/>
      <c r="AA347" s="64"/>
      <c r="AB347" s="64"/>
      <c r="AC347" s="64"/>
    </row>
    <row r="348" spans="1:68" ht="16.5" customHeight="1" x14ac:dyDescent="0.25">
      <c r="A348" s="61" t="s">
        <v>543</v>
      </c>
      <c r="B348" s="61" t="s">
        <v>544</v>
      </c>
      <c r="C348" s="35">
        <v>4301060314</v>
      </c>
      <c r="D348" s="400">
        <v>4607091384673</v>
      </c>
      <c r="E348" s="400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121</v>
      </c>
      <c r="L348" s="36"/>
      <c r="M348" s="37" t="s">
        <v>82</v>
      </c>
      <c r="N348" s="37"/>
      <c r="O348" s="36">
        <v>30</v>
      </c>
      <c r="P348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402"/>
      <c r="R348" s="402"/>
      <c r="S348" s="402"/>
      <c r="T348" s="403"/>
      <c r="U348" s="38" t="s">
        <v>48</v>
      </c>
      <c r="V348" s="38" t="s">
        <v>48</v>
      </c>
      <c r="W348" s="39" t="s">
        <v>0</v>
      </c>
      <c r="X348" s="57">
        <v>70</v>
      </c>
      <c r="Y348" s="54">
        <f>IFERROR(IF(X348="",0,CEILING((X348/$H348),1)*$H348),"")</f>
        <v>70.2</v>
      </c>
      <c r="Z348" s="40">
        <f>IFERROR(IF(Y348=0,"",ROUNDUP(Y348/H348,0)*0.02175),"")</f>
        <v>0.19574999999999998</v>
      </c>
      <c r="AA348" s="66" t="s">
        <v>48</v>
      </c>
      <c r="AB348" s="67" t="s">
        <v>48</v>
      </c>
      <c r="AC348" s="77"/>
      <c r="AG348" s="76"/>
      <c r="AJ348" s="79"/>
      <c r="AK348" s="79"/>
      <c r="BB348" s="278" t="s">
        <v>69</v>
      </c>
      <c r="BM348" s="76">
        <f>IFERROR(X348*I348/H348,"0")</f>
        <v>75.061538461538461</v>
      </c>
      <c r="BN348" s="76">
        <f>IFERROR(Y348*I348/H348,"0")</f>
        <v>75.27600000000001</v>
      </c>
      <c r="BO348" s="76">
        <f>IFERROR(1/J348*(X348/H348),"0")</f>
        <v>0.16025641025641024</v>
      </c>
      <c r="BP348" s="76">
        <f>IFERROR(1/J348*(Y348/H348),"0")</f>
        <v>0.1607142857142857</v>
      </c>
    </row>
    <row r="349" spans="1:68" ht="16.5" hidden="1" customHeight="1" x14ac:dyDescent="0.25">
      <c r="A349" s="61" t="s">
        <v>543</v>
      </c>
      <c r="B349" s="61" t="s">
        <v>545</v>
      </c>
      <c r="C349" s="35">
        <v>4301060345</v>
      </c>
      <c r="D349" s="400">
        <v>4607091384673</v>
      </c>
      <c r="E349" s="400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121</v>
      </c>
      <c r="L349" s="36"/>
      <c r="M349" s="37" t="s">
        <v>82</v>
      </c>
      <c r="N349" s="37"/>
      <c r="O349" s="36">
        <v>30</v>
      </c>
      <c r="P349" s="5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402"/>
      <c r="R349" s="402"/>
      <c r="S349" s="402"/>
      <c r="T349" s="403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IFERROR(IF(Y349=0,"",ROUNDUP(Y349/H349,0)*0.02175),"")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7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4"/>
      <c r="P350" s="390" t="s">
        <v>43</v>
      </c>
      <c r="Q350" s="391"/>
      <c r="R350" s="391"/>
      <c r="S350" s="391"/>
      <c r="T350" s="391"/>
      <c r="U350" s="391"/>
      <c r="V350" s="392"/>
      <c r="W350" s="41" t="s">
        <v>42</v>
      </c>
      <c r="X350" s="42">
        <f>IFERROR(X348/H348,"0")+IFERROR(X349/H349,"0")</f>
        <v>8.9743589743589745</v>
      </c>
      <c r="Y350" s="42">
        <f>IFERROR(Y348/H348,"0")+IFERROR(Y349/H349,"0")</f>
        <v>9</v>
      </c>
      <c r="Z350" s="42">
        <f>IFERROR(IF(Z348="",0,Z348),"0")+IFERROR(IF(Z349="",0,Z349),"0")</f>
        <v>0.19574999999999998</v>
      </c>
      <c r="AA350" s="65"/>
      <c r="AB350" s="65"/>
      <c r="AC350" s="65"/>
    </row>
    <row r="351" spans="1:68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4"/>
      <c r="P351" s="390" t="s">
        <v>43</v>
      </c>
      <c r="Q351" s="391"/>
      <c r="R351" s="391"/>
      <c r="S351" s="391"/>
      <c r="T351" s="391"/>
      <c r="U351" s="391"/>
      <c r="V351" s="392"/>
      <c r="W351" s="41" t="s">
        <v>0</v>
      </c>
      <c r="X351" s="42">
        <f>IFERROR(SUM(X348:X349),"0")</f>
        <v>70</v>
      </c>
      <c r="Y351" s="42">
        <f>IFERROR(SUM(Y348:Y349),"0")</f>
        <v>70.2</v>
      </c>
      <c r="Z351" s="41"/>
      <c r="AA351" s="65"/>
      <c r="AB351" s="65"/>
      <c r="AC351" s="65"/>
    </row>
    <row r="352" spans="1:68" ht="16.5" hidden="1" customHeight="1" x14ac:dyDescent="0.25">
      <c r="A352" s="429" t="s">
        <v>546</v>
      </c>
      <c r="B352" s="429"/>
      <c r="C352" s="429"/>
      <c r="D352" s="429"/>
      <c r="E352" s="429"/>
      <c r="F352" s="429"/>
      <c r="G352" s="429"/>
      <c r="H352" s="429"/>
      <c r="I352" s="429"/>
      <c r="J352" s="429"/>
      <c r="K352" s="429"/>
      <c r="L352" s="429"/>
      <c r="M352" s="429"/>
      <c r="N352" s="429"/>
      <c r="O352" s="429"/>
      <c r="P352" s="429"/>
      <c r="Q352" s="429"/>
      <c r="R352" s="429"/>
      <c r="S352" s="429"/>
      <c r="T352" s="429"/>
      <c r="U352" s="429"/>
      <c r="V352" s="429"/>
      <c r="W352" s="429"/>
      <c r="X352" s="429"/>
      <c r="Y352" s="429"/>
      <c r="Z352" s="429"/>
      <c r="AA352" s="63"/>
      <c r="AB352" s="63"/>
      <c r="AC352" s="63"/>
    </row>
    <row r="353" spans="1:68" ht="14.25" hidden="1" customHeight="1" x14ac:dyDescent="0.25">
      <c r="A353" s="399" t="s">
        <v>125</v>
      </c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399"/>
      <c r="P353" s="399"/>
      <c r="Q353" s="399"/>
      <c r="R353" s="399"/>
      <c r="S353" s="399"/>
      <c r="T353" s="399"/>
      <c r="U353" s="399"/>
      <c r="V353" s="399"/>
      <c r="W353" s="399"/>
      <c r="X353" s="399"/>
      <c r="Y353" s="399"/>
      <c r="Z353" s="399"/>
      <c r="AA353" s="64"/>
      <c r="AB353" s="64"/>
      <c r="AC353" s="64"/>
    </row>
    <row r="354" spans="1:68" ht="27" hidden="1" customHeight="1" x14ac:dyDescent="0.25">
      <c r="A354" s="61" t="s">
        <v>547</v>
      </c>
      <c r="B354" s="61" t="s">
        <v>548</v>
      </c>
      <c r="C354" s="35">
        <v>4301011873</v>
      </c>
      <c r="D354" s="400">
        <v>4680115881907</v>
      </c>
      <c r="E354" s="400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121</v>
      </c>
      <c r="L354" s="36"/>
      <c r="M354" s="37" t="s">
        <v>82</v>
      </c>
      <c r="N354" s="37"/>
      <c r="O354" s="36">
        <v>60</v>
      </c>
      <c r="P354" s="509" t="s">
        <v>549</v>
      </c>
      <c r="Q354" s="402"/>
      <c r="R354" s="402"/>
      <c r="S354" s="402"/>
      <c r="T354" s="403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IFERROR(IF(Y354=0,"",ROUNDUP(Y354/H354,0)*0.02175),"")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80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idden="1" x14ac:dyDescent="0.2">
      <c r="A355" s="39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4"/>
      <c r="P355" s="390" t="s">
        <v>43</v>
      </c>
      <c r="Q355" s="391"/>
      <c r="R355" s="391"/>
      <c r="S355" s="391"/>
      <c r="T355" s="391"/>
      <c r="U355" s="391"/>
      <c r="V355" s="392"/>
      <c r="W355" s="41" t="s">
        <v>42</v>
      </c>
      <c r="X355" s="42">
        <f>IFERROR(X354/H354,"0")</f>
        <v>0</v>
      </c>
      <c r="Y355" s="42">
        <f>IFERROR(Y354/H354,"0")</f>
        <v>0</v>
      </c>
      <c r="Z355" s="42">
        <f>IFERROR(IF(Z354="",0,Z354),"0")</f>
        <v>0</v>
      </c>
      <c r="AA355" s="65"/>
      <c r="AB355" s="65"/>
      <c r="AC355" s="65"/>
    </row>
    <row r="356" spans="1:68" hidden="1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4"/>
      <c r="P356" s="390" t="s">
        <v>43</v>
      </c>
      <c r="Q356" s="391"/>
      <c r="R356" s="391"/>
      <c r="S356" s="391"/>
      <c r="T356" s="391"/>
      <c r="U356" s="391"/>
      <c r="V356" s="392"/>
      <c r="W356" s="41" t="s">
        <v>0</v>
      </c>
      <c r="X356" s="42">
        <f>IFERROR(SUM(X354:X354),"0")</f>
        <v>0</v>
      </c>
      <c r="Y356" s="42">
        <f>IFERROR(SUM(Y354:Y354),"0")</f>
        <v>0</v>
      </c>
      <c r="Z356" s="41"/>
      <c r="AA356" s="65"/>
      <c r="AB356" s="65"/>
      <c r="AC356" s="65"/>
    </row>
    <row r="357" spans="1:68" ht="14.25" hidden="1" customHeight="1" x14ac:dyDescent="0.25">
      <c r="A357" s="399" t="s">
        <v>79</v>
      </c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399"/>
      <c r="P357" s="399"/>
      <c r="Q357" s="399"/>
      <c r="R357" s="399"/>
      <c r="S357" s="399"/>
      <c r="T357" s="399"/>
      <c r="U357" s="399"/>
      <c r="V357" s="399"/>
      <c r="W357" s="399"/>
      <c r="X357" s="399"/>
      <c r="Y357" s="399"/>
      <c r="Z357" s="399"/>
      <c r="AA357" s="64"/>
      <c r="AB357" s="64"/>
      <c r="AC357" s="64"/>
    </row>
    <row r="358" spans="1:68" ht="27" customHeight="1" x14ac:dyDescent="0.25">
      <c r="A358" s="61" t="s">
        <v>550</v>
      </c>
      <c r="B358" s="61" t="s">
        <v>551</v>
      </c>
      <c r="C358" s="35">
        <v>4301031139</v>
      </c>
      <c r="D358" s="400">
        <v>4607091384802</v>
      </c>
      <c r="E358" s="400"/>
      <c r="F358" s="60">
        <v>0.73</v>
      </c>
      <c r="G358" s="36">
        <v>6</v>
      </c>
      <c r="H358" s="60">
        <v>4.38</v>
      </c>
      <c r="I358" s="60">
        <v>4.58</v>
      </c>
      <c r="J358" s="36">
        <v>156</v>
      </c>
      <c r="K358" s="36" t="s">
        <v>87</v>
      </c>
      <c r="L358" s="36"/>
      <c r="M358" s="37" t="s">
        <v>82</v>
      </c>
      <c r="N358" s="37"/>
      <c r="O358" s="36">
        <v>35</v>
      </c>
      <c r="P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402"/>
      <c r="R358" s="402"/>
      <c r="S358" s="402"/>
      <c r="T358" s="403"/>
      <c r="U358" s="38" t="s">
        <v>48</v>
      </c>
      <c r="V358" s="38" t="s">
        <v>48</v>
      </c>
      <c r="W358" s="39" t="s">
        <v>0</v>
      </c>
      <c r="X358" s="57">
        <v>80</v>
      </c>
      <c r="Y358" s="54">
        <f>IFERROR(IF(X358="",0,CEILING((X358/$H358),1)*$H358),"")</f>
        <v>83.22</v>
      </c>
      <c r="Z358" s="40">
        <f>IFERROR(IF(Y358=0,"",ROUNDUP(Y358/H358,0)*0.00753),"")</f>
        <v>0.14307</v>
      </c>
      <c r="AA358" s="66" t="s">
        <v>48</v>
      </c>
      <c r="AB358" s="67" t="s">
        <v>48</v>
      </c>
      <c r="AC358" s="77"/>
      <c r="AG358" s="76"/>
      <c r="AJ358" s="79"/>
      <c r="AK358" s="79"/>
      <c r="BB358" s="281" t="s">
        <v>69</v>
      </c>
      <c r="BM358" s="76">
        <f>IFERROR(X358*I358/H358,"0")</f>
        <v>83.652968036529671</v>
      </c>
      <c r="BN358" s="76">
        <f>IFERROR(Y358*I358/H358,"0")</f>
        <v>87.02000000000001</v>
      </c>
      <c r="BO358" s="76">
        <f>IFERROR(1/J358*(X358/H358),"0")</f>
        <v>0.11708230886313079</v>
      </c>
      <c r="BP358" s="76">
        <f>IFERROR(1/J358*(Y358/H358),"0")</f>
        <v>0.12179487179487179</v>
      </c>
    </row>
    <row r="359" spans="1:68" ht="27" hidden="1" customHeight="1" x14ac:dyDescent="0.25">
      <c r="A359" s="61" t="s">
        <v>550</v>
      </c>
      <c r="B359" s="61" t="s">
        <v>552</v>
      </c>
      <c r="C359" s="35">
        <v>4301031303</v>
      </c>
      <c r="D359" s="400">
        <v>4607091384802</v>
      </c>
      <c r="E359" s="400"/>
      <c r="F359" s="60">
        <v>0.73</v>
      </c>
      <c r="G359" s="36">
        <v>6</v>
      </c>
      <c r="H359" s="60">
        <v>4.38</v>
      </c>
      <c r="I359" s="60">
        <v>4.6399999999999997</v>
      </c>
      <c r="J359" s="36">
        <v>156</v>
      </c>
      <c r="K359" s="36" t="s">
        <v>87</v>
      </c>
      <c r="L359" s="36"/>
      <c r="M359" s="37" t="s">
        <v>82</v>
      </c>
      <c r="N359" s="37"/>
      <c r="O359" s="36">
        <v>35</v>
      </c>
      <c r="P359" s="5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402"/>
      <c r="R359" s="402"/>
      <c r="S359" s="402"/>
      <c r="T359" s="403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IFERROR(IF(Y359=0,"",ROUNDUP(Y359/H359,0)*0.00753),"")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82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hidden="1" customHeight="1" x14ac:dyDescent="0.25">
      <c r="A360" s="61" t="s">
        <v>553</v>
      </c>
      <c r="B360" s="61" t="s">
        <v>554</v>
      </c>
      <c r="C360" s="35">
        <v>4301031304</v>
      </c>
      <c r="D360" s="400">
        <v>4607091384826</v>
      </c>
      <c r="E360" s="400"/>
      <c r="F360" s="60">
        <v>0.35</v>
      </c>
      <c r="G360" s="36">
        <v>8</v>
      </c>
      <c r="H360" s="60">
        <v>2.8</v>
      </c>
      <c r="I360" s="60">
        <v>2.98</v>
      </c>
      <c r="J360" s="36">
        <v>234</v>
      </c>
      <c r="K360" s="36" t="s">
        <v>83</v>
      </c>
      <c r="L360" s="36"/>
      <c r="M360" s="37" t="s">
        <v>82</v>
      </c>
      <c r="N360" s="37"/>
      <c r="O360" s="36">
        <v>35</v>
      </c>
      <c r="P360" s="5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402"/>
      <c r="R360" s="402"/>
      <c r="S360" s="402"/>
      <c r="T360" s="403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IFERROR(IF(Y360=0,"",ROUNDUP(Y360/H360,0)*0.00502),"")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83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x14ac:dyDescent="0.2">
      <c r="A361" s="393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3"/>
      <c r="O361" s="394"/>
      <c r="P361" s="390" t="s">
        <v>43</v>
      </c>
      <c r="Q361" s="391"/>
      <c r="R361" s="391"/>
      <c r="S361" s="391"/>
      <c r="T361" s="391"/>
      <c r="U361" s="391"/>
      <c r="V361" s="392"/>
      <c r="W361" s="41" t="s">
        <v>42</v>
      </c>
      <c r="X361" s="42">
        <f>IFERROR(X358/H358,"0")+IFERROR(X359/H359,"0")+IFERROR(X360/H360,"0")</f>
        <v>18.264840182648403</v>
      </c>
      <c r="Y361" s="42">
        <f>IFERROR(Y358/H358,"0")+IFERROR(Y359/H359,"0")+IFERROR(Y360/H360,"0")</f>
        <v>19</v>
      </c>
      <c r="Z361" s="42">
        <f>IFERROR(IF(Z358="",0,Z358),"0")+IFERROR(IF(Z359="",0,Z359),"0")+IFERROR(IF(Z360="",0,Z360),"0")</f>
        <v>0.14307</v>
      </c>
      <c r="AA361" s="65"/>
      <c r="AB361" s="65"/>
      <c r="AC361" s="65"/>
    </row>
    <row r="362" spans="1:68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4"/>
      <c r="P362" s="390" t="s">
        <v>43</v>
      </c>
      <c r="Q362" s="391"/>
      <c r="R362" s="391"/>
      <c r="S362" s="391"/>
      <c r="T362" s="391"/>
      <c r="U362" s="391"/>
      <c r="V362" s="392"/>
      <c r="W362" s="41" t="s">
        <v>0</v>
      </c>
      <c r="X362" s="42">
        <f>IFERROR(SUM(X358:X360),"0")</f>
        <v>80</v>
      </c>
      <c r="Y362" s="42">
        <f>IFERROR(SUM(Y358:Y360),"0")</f>
        <v>83.22</v>
      </c>
      <c r="Z362" s="41"/>
      <c r="AA362" s="65"/>
      <c r="AB362" s="65"/>
      <c r="AC362" s="65"/>
    </row>
    <row r="363" spans="1:68" ht="14.25" hidden="1" customHeight="1" x14ac:dyDescent="0.25">
      <c r="A363" s="399" t="s">
        <v>84</v>
      </c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399"/>
      <c r="P363" s="399"/>
      <c r="Q363" s="399"/>
      <c r="R363" s="399"/>
      <c r="S363" s="399"/>
      <c r="T363" s="399"/>
      <c r="U363" s="399"/>
      <c r="V363" s="399"/>
      <c r="W363" s="399"/>
      <c r="X363" s="399"/>
      <c r="Y363" s="399"/>
      <c r="Z363" s="399"/>
      <c r="AA363" s="64"/>
      <c r="AB363" s="64"/>
      <c r="AC363" s="64"/>
    </row>
    <row r="364" spans="1:68" ht="27" customHeight="1" x14ac:dyDescent="0.25">
      <c r="A364" s="61" t="s">
        <v>555</v>
      </c>
      <c r="B364" s="61" t="s">
        <v>556</v>
      </c>
      <c r="C364" s="35">
        <v>4301051635</v>
      </c>
      <c r="D364" s="400">
        <v>4607091384246</v>
      </c>
      <c r="E364" s="400"/>
      <c r="F364" s="60">
        <v>1.3</v>
      </c>
      <c r="G364" s="36">
        <v>6</v>
      </c>
      <c r="H364" s="60">
        <v>7.8</v>
      </c>
      <c r="I364" s="60">
        <v>8.3640000000000008</v>
      </c>
      <c r="J364" s="36">
        <v>56</v>
      </c>
      <c r="K364" s="36" t="s">
        <v>121</v>
      </c>
      <c r="L364" s="36"/>
      <c r="M364" s="37" t="s">
        <v>82</v>
      </c>
      <c r="N364" s="37"/>
      <c r="O364" s="36">
        <v>40</v>
      </c>
      <c r="P364" s="5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402"/>
      <c r="R364" s="402"/>
      <c r="S364" s="402"/>
      <c r="T364" s="403"/>
      <c r="U364" s="38" t="s">
        <v>48</v>
      </c>
      <c r="V364" s="38" t="s">
        <v>48</v>
      </c>
      <c r="W364" s="39" t="s">
        <v>0</v>
      </c>
      <c r="X364" s="57">
        <v>180</v>
      </c>
      <c r="Y364" s="54">
        <f>IFERROR(IF(X364="",0,CEILING((X364/$H364),1)*$H364),"")</f>
        <v>187.2</v>
      </c>
      <c r="Z364" s="40">
        <f>IFERROR(IF(Y364=0,"",ROUNDUP(Y364/H364,0)*0.02175),"")</f>
        <v>0.52200000000000002</v>
      </c>
      <c r="AA364" s="66" t="s">
        <v>48</v>
      </c>
      <c r="AB364" s="67" t="s">
        <v>48</v>
      </c>
      <c r="AC364" s="77"/>
      <c r="AG364" s="76"/>
      <c r="AJ364" s="79"/>
      <c r="AK364" s="79"/>
      <c r="BB364" s="284" t="s">
        <v>69</v>
      </c>
      <c r="BM364" s="76">
        <f>IFERROR(X364*I364/H364,"0")</f>
        <v>193.01538461538465</v>
      </c>
      <c r="BN364" s="76">
        <f>IFERROR(Y364*I364/H364,"0")</f>
        <v>200.73600000000002</v>
      </c>
      <c r="BO364" s="76">
        <f>IFERROR(1/J364*(X364/H364),"0")</f>
        <v>0.41208791208791207</v>
      </c>
      <c r="BP364" s="76">
        <f>IFERROR(1/J364*(Y364/H364),"0")</f>
        <v>0.42857142857142855</v>
      </c>
    </row>
    <row r="365" spans="1:68" ht="27" hidden="1" customHeight="1" x14ac:dyDescent="0.25">
      <c r="A365" s="61" t="s">
        <v>557</v>
      </c>
      <c r="B365" s="61" t="s">
        <v>558</v>
      </c>
      <c r="C365" s="35">
        <v>4301051445</v>
      </c>
      <c r="D365" s="400">
        <v>4680115881976</v>
      </c>
      <c r="E365" s="400"/>
      <c r="F365" s="60">
        <v>1.3</v>
      </c>
      <c r="G365" s="36">
        <v>6</v>
      </c>
      <c r="H365" s="60">
        <v>7.8</v>
      </c>
      <c r="I365" s="60">
        <v>8.2799999999999994</v>
      </c>
      <c r="J365" s="36">
        <v>56</v>
      </c>
      <c r="K365" s="36" t="s">
        <v>121</v>
      </c>
      <c r="L365" s="36"/>
      <c r="M365" s="37" t="s">
        <v>82</v>
      </c>
      <c r="N365" s="37"/>
      <c r="O365" s="36">
        <v>40</v>
      </c>
      <c r="P365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402"/>
      <c r="R365" s="402"/>
      <c r="S365" s="402"/>
      <c r="T365" s="403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8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hidden="1" customHeight="1" x14ac:dyDescent="0.25">
      <c r="A366" s="61" t="s">
        <v>559</v>
      </c>
      <c r="B366" s="61" t="s">
        <v>560</v>
      </c>
      <c r="C366" s="35">
        <v>4301051297</v>
      </c>
      <c r="D366" s="400">
        <v>4607091384253</v>
      </c>
      <c r="E366" s="400"/>
      <c r="F366" s="60">
        <v>0.4</v>
      </c>
      <c r="G366" s="36">
        <v>6</v>
      </c>
      <c r="H366" s="60">
        <v>2.4</v>
      </c>
      <c r="I366" s="60">
        <v>2.6840000000000002</v>
      </c>
      <c r="J366" s="36">
        <v>156</v>
      </c>
      <c r="K366" s="36" t="s">
        <v>87</v>
      </c>
      <c r="L366" s="36"/>
      <c r="M366" s="37" t="s">
        <v>82</v>
      </c>
      <c r="N366" s="37"/>
      <c r="O366" s="36">
        <v>40</v>
      </c>
      <c r="P366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402"/>
      <c r="R366" s="402"/>
      <c r="S366" s="402"/>
      <c r="T366" s="403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86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t="27" hidden="1" customHeight="1" x14ac:dyDescent="0.25">
      <c r="A367" s="61" t="s">
        <v>559</v>
      </c>
      <c r="B367" s="61" t="s">
        <v>561</v>
      </c>
      <c r="C367" s="35">
        <v>4301051634</v>
      </c>
      <c r="D367" s="400">
        <v>4607091384253</v>
      </c>
      <c r="E367" s="400"/>
      <c r="F367" s="60">
        <v>0.4</v>
      </c>
      <c r="G367" s="36">
        <v>6</v>
      </c>
      <c r="H367" s="60">
        <v>2.4</v>
      </c>
      <c r="I367" s="60">
        <v>2.6840000000000002</v>
      </c>
      <c r="J367" s="36">
        <v>156</v>
      </c>
      <c r="K367" s="36" t="s">
        <v>87</v>
      </c>
      <c r="L367" s="36"/>
      <c r="M367" s="37" t="s">
        <v>82</v>
      </c>
      <c r="N367" s="37"/>
      <c r="O367" s="36">
        <v>40</v>
      </c>
      <c r="P367" s="5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402"/>
      <c r="R367" s="402"/>
      <c r="S367" s="402"/>
      <c r="T367" s="403"/>
      <c r="U367" s="38" t="s">
        <v>48</v>
      </c>
      <c r="V367" s="38" t="s">
        <v>48</v>
      </c>
      <c r="W367" s="39" t="s">
        <v>0</v>
      </c>
      <c r="X367" s="57">
        <v>0</v>
      </c>
      <c r="Y367" s="54">
        <f>IFERROR(IF(X367="",0,CEILING((X367/$H367),1)*$H367),"")</f>
        <v>0</v>
      </c>
      <c r="Z367" s="40" t="str">
        <f>IFERROR(IF(Y367=0,"",ROUNDUP(Y367/H367,0)*0.00753),"")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87" t="s">
        <v>69</v>
      </c>
      <c r="BM367" s="76">
        <f>IFERROR(X367*I367/H367,"0")</f>
        <v>0</v>
      </c>
      <c r="BN367" s="76">
        <f>IFERROR(Y367*I367/H367,"0")</f>
        <v>0</v>
      </c>
      <c r="BO367" s="76">
        <f>IFERROR(1/J367*(X367/H367),"0")</f>
        <v>0</v>
      </c>
      <c r="BP367" s="76">
        <f>IFERROR(1/J367*(Y367/H367),"0")</f>
        <v>0</v>
      </c>
    </row>
    <row r="368" spans="1:68" ht="27" hidden="1" customHeight="1" x14ac:dyDescent="0.25">
      <c r="A368" s="61" t="s">
        <v>562</v>
      </c>
      <c r="B368" s="61" t="s">
        <v>563</v>
      </c>
      <c r="C368" s="35">
        <v>4301051444</v>
      </c>
      <c r="D368" s="400">
        <v>4680115881969</v>
      </c>
      <c r="E368" s="400"/>
      <c r="F368" s="60">
        <v>0.4</v>
      </c>
      <c r="G368" s="36">
        <v>6</v>
      </c>
      <c r="H368" s="60">
        <v>2.4</v>
      </c>
      <c r="I368" s="60">
        <v>2.6</v>
      </c>
      <c r="J368" s="36">
        <v>156</v>
      </c>
      <c r="K368" s="36" t="s">
        <v>87</v>
      </c>
      <c r="L368" s="36"/>
      <c r="M368" s="37" t="s">
        <v>82</v>
      </c>
      <c r="N368" s="37"/>
      <c r="O368" s="36">
        <v>40</v>
      </c>
      <c r="P368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402"/>
      <c r="R368" s="402"/>
      <c r="S368" s="402"/>
      <c r="T368" s="403"/>
      <c r="U368" s="38" t="s">
        <v>48</v>
      </c>
      <c r="V368" s="38" t="s">
        <v>48</v>
      </c>
      <c r="W368" s="39" t="s">
        <v>0</v>
      </c>
      <c r="X368" s="57">
        <v>0</v>
      </c>
      <c r="Y368" s="54">
        <f>IFERROR(IF(X368="",0,CEILING((X368/$H368),1)*$H368),"")</f>
        <v>0</v>
      </c>
      <c r="Z368" s="40" t="str">
        <f>IFERROR(IF(Y368=0,"",ROUNDUP(Y368/H368,0)*0.00753),"")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88" t="s">
        <v>69</v>
      </c>
      <c r="BM368" s="76">
        <f>IFERROR(X368*I368/H368,"0")</f>
        <v>0</v>
      </c>
      <c r="BN368" s="76">
        <f>IFERROR(Y368*I368/H368,"0")</f>
        <v>0</v>
      </c>
      <c r="BO368" s="76">
        <f>IFERROR(1/J368*(X368/H368),"0")</f>
        <v>0</v>
      </c>
      <c r="BP368" s="76">
        <f>IFERROR(1/J368*(Y368/H368),"0")</f>
        <v>0</v>
      </c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4"/>
      <c r="P369" s="390" t="s">
        <v>43</v>
      </c>
      <c r="Q369" s="391"/>
      <c r="R369" s="391"/>
      <c r="S369" s="391"/>
      <c r="T369" s="391"/>
      <c r="U369" s="391"/>
      <c r="V369" s="392"/>
      <c r="W369" s="41" t="s">
        <v>42</v>
      </c>
      <c r="X369" s="42">
        <f>IFERROR(X364/H364,"0")+IFERROR(X365/H365,"0")+IFERROR(X366/H366,"0")+IFERROR(X367/H367,"0")+IFERROR(X368/H368,"0")</f>
        <v>23.076923076923077</v>
      </c>
      <c r="Y369" s="42">
        <f>IFERROR(Y364/H364,"0")+IFERROR(Y365/H365,"0")+IFERROR(Y366/H366,"0")+IFERROR(Y367/H367,"0")+IFERROR(Y368/H368,"0")</f>
        <v>24</v>
      </c>
      <c r="Z369" s="42">
        <f>IFERROR(IF(Z364="",0,Z364),"0")+IFERROR(IF(Z365="",0,Z365),"0")+IFERROR(IF(Z366="",0,Z366),"0")+IFERROR(IF(Z367="",0,Z367),"0")+IFERROR(IF(Z368="",0,Z368),"0")</f>
        <v>0.52200000000000002</v>
      </c>
      <c r="AA369" s="65"/>
      <c r="AB369" s="65"/>
      <c r="AC369" s="65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394"/>
      <c r="P370" s="390" t="s">
        <v>43</v>
      </c>
      <c r="Q370" s="391"/>
      <c r="R370" s="391"/>
      <c r="S370" s="391"/>
      <c r="T370" s="391"/>
      <c r="U370" s="391"/>
      <c r="V370" s="392"/>
      <c r="W370" s="41" t="s">
        <v>0</v>
      </c>
      <c r="X370" s="42">
        <f>IFERROR(SUM(X364:X368),"0")</f>
        <v>180</v>
      </c>
      <c r="Y370" s="42">
        <f>IFERROR(SUM(Y364:Y368),"0")</f>
        <v>187.2</v>
      </c>
      <c r="Z370" s="41"/>
      <c r="AA370" s="65"/>
      <c r="AB370" s="65"/>
      <c r="AC370" s="65"/>
    </row>
    <row r="371" spans="1:68" ht="14.25" hidden="1" customHeight="1" x14ac:dyDescent="0.25">
      <c r="A371" s="399" t="s">
        <v>250</v>
      </c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399"/>
      <c r="O371" s="399"/>
      <c r="P371" s="399"/>
      <c r="Q371" s="399"/>
      <c r="R371" s="399"/>
      <c r="S371" s="399"/>
      <c r="T371" s="399"/>
      <c r="U371" s="399"/>
      <c r="V371" s="399"/>
      <c r="W371" s="399"/>
      <c r="X371" s="399"/>
      <c r="Y371" s="399"/>
      <c r="Z371" s="399"/>
      <c r="AA371" s="64"/>
      <c r="AB371" s="64"/>
      <c r="AC371" s="64"/>
    </row>
    <row r="372" spans="1:68" ht="27" customHeight="1" x14ac:dyDescent="0.25">
      <c r="A372" s="61" t="s">
        <v>564</v>
      </c>
      <c r="B372" s="61" t="s">
        <v>565</v>
      </c>
      <c r="C372" s="35">
        <v>4301060322</v>
      </c>
      <c r="D372" s="400">
        <v>4607091389357</v>
      </c>
      <c r="E372" s="400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121</v>
      </c>
      <c r="L372" s="36"/>
      <c r="M372" s="37" t="s">
        <v>82</v>
      </c>
      <c r="N372" s="37"/>
      <c r="O372" s="36">
        <v>40</v>
      </c>
      <c r="P372" s="5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402"/>
      <c r="R372" s="402"/>
      <c r="S372" s="402"/>
      <c r="T372" s="403"/>
      <c r="U372" s="38" t="s">
        <v>48</v>
      </c>
      <c r="V372" s="38" t="s">
        <v>48</v>
      </c>
      <c r="W372" s="39" t="s">
        <v>0</v>
      </c>
      <c r="X372" s="57">
        <v>70</v>
      </c>
      <c r="Y372" s="54">
        <f>IFERROR(IF(X372="",0,CEILING((X372/$H372),1)*$H372),"")</f>
        <v>70.2</v>
      </c>
      <c r="Z372" s="40">
        <f>IFERROR(IF(Y372=0,"",ROUNDUP(Y372/H372,0)*0.02175),"")</f>
        <v>0.19574999999999998</v>
      </c>
      <c r="AA372" s="66" t="s">
        <v>48</v>
      </c>
      <c r="AB372" s="67" t="s">
        <v>48</v>
      </c>
      <c r="AC372" s="77"/>
      <c r="AG372" s="76"/>
      <c r="AJ372" s="79"/>
      <c r="AK372" s="79"/>
      <c r="BB372" s="289" t="s">
        <v>69</v>
      </c>
      <c r="BM372" s="76">
        <f>IFERROR(X372*I372/H372,"0")</f>
        <v>74.307692307692292</v>
      </c>
      <c r="BN372" s="76">
        <f>IFERROR(Y372*I372/H372,"0")</f>
        <v>74.52</v>
      </c>
      <c r="BO372" s="76">
        <f>IFERROR(1/J372*(X372/H372),"0")</f>
        <v>0.16025641025641024</v>
      </c>
      <c r="BP372" s="76">
        <f>IFERROR(1/J372*(Y372/H372),"0")</f>
        <v>0.1607142857142857</v>
      </c>
    </row>
    <row r="373" spans="1:68" ht="27" hidden="1" customHeight="1" x14ac:dyDescent="0.25">
      <c r="A373" s="61" t="s">
        <v>564</v>
      </c>
      <c r="B373" s="61" t="s">
        <v>566</v>
      </c>
      <c r="C373" s="35">
        <v>4301060377</v>
      </c>
      <c r="D373" s="400">
        <v>4607091389357</v>
      </c>
      <c r="E373" s="400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121</v>
      </c>
      <c r="L373" s="36"/>
      <c r="M373" s="37" t="s">
        <v>82</v>
      </c>
      <c r="N373" s="37"/>
      <c r="O373" s="36">
        <v>40</v>
      </c>
      <c r="P373" s="50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402"/>
      <c r="R373" s="402"/>
      <c r="S373" s="402"/>
      <c r="T373" s="403"/>
      <c r="U373" s="38" t="s">
        <v>48</v>
      </c>
      <c r="V373" s="38" t="s">
        <v>48</v>
      </c>
      <c r="W373" s="39" t="s">
        <v>0</v>
      </c>
      <c r="X373" s="57">
        <v>0</v>
      </c>
      <c r="Y373" s="54">
        <f>IFERROR(IF(X373="",0,CEILING((X373/$H373),1)*$H373),"")</f>
        <v>0</v>
      </c>
      <c r="Z373" s="40" t="str">
        <f>IFERROR(IF(Y373=0,"",ROUNDUP(Y373/H373,0)*0.02175),"")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90" t="s">
        <v>69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x14ac:dyDescent="0.2">
      <c r="A374" s="39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4"/>
      <c r="P374" s="390" t="s">
        <v>43</v>
      </c>
      <c r="Q374" s="391"/>
      <c r="R374" s="391"/>
      <c r="S374" s="391"/>
      <c r="T374" s="391"/>
      <c r="U374" s="391"/>
      <c r="V374" s="392"/>
      <c r="W374" s="41" t="s">
        <v>42</v>
      </c>
      <c r="X374" s="42">
        <f>IFERROR(X372/H372,"0")+IFERROR(X373/H373,"0")</f>
        <v>8.9743589743589745</v>
      </c>
      <c r="Y374" s="42">
        <f>IFERROR(Y372/H372,"0")+IFERROR(Y373/H373,"0")</f>
        <v>9</v>
      </c>
      <c r="Z374" s="42">
        <f>IFERROR(IF(Z372="",0,Z372),"0")+IFERROR(IF(Z373="",0,Z373),"0")</f>
        <v>0.19574999999999998</v>
      </c>
      <c r="AA374" s="65"/>
      <c r="AB374" s="65"/>
      <c r="AC374" s="65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394"/>
      <c r="P375" s="390" t="s">
        <v>43</v>
      </c>
      <c r="Q375" s="391"/>
      <c r="R375" s="391"/>
      <c r="S375" s="391"/>
      <c r="T375" s="391"/>
      <c r="U375" s="391"/>
      <c r="V375" s="392"/>
      <c r="W375" s="41" t="s">
        <v>0</v>
      </c>
      <c r="X375" s="42">
        <f>IFERROR(SUM(X372:X373),"0")</f>
        <v>70</v>
      </c>
      <c r="Y375" s="42">
        <f>IFERROR(SUM(Y372:Y373),"0")</f>
        <v>70.2</v>
      </c>
      <c r="Z375" s="41"/>
      <c r="AA375" s="65"/>
      <c r="AB375" s="65"/>
      <c r="AC375" s="65"/>
    </row>
    <row r="376" spans="1:68" ht="27.75" hidden="1" customHeight="1" x14ac:dyDescent="0.2">
      <c r="A376" s="428" t="s">
        <v>567</v>
      </c>
      <c r="B376" s="428"/>
      <c r="C376" s="428"/>
      <c r="D376" s="428"/>
      <c r="E376" s="428"/>
      <c r="F376" s="428"/>
      <c r="G376" s="428"/>
      <c r="H376" s="428"/>
      <c r="I376" s="428"/>
      <c r="J376" s="428"/>
      <c r="K376" s="428"/>
      <c r="L376" s="428"/>
      <c r="M376" s="428"/>
      <c r="N376" s="428"/>
      <c r="O376" s="428"/>
      <c r="P376" s="428"/>
      <c r="Q376" s="428"/>
      <c r="R376" s="428"/>
      <c r="S376" s="428"/>
      <c r="T376" s="428"/>
      <c r="U376" s="428"/>
      <c r="V376" s="428"/>
      <c r="W376" s="428"/>
      <c r="X376" s="428"/>
      <c r="Y376" s="428"/>
      <c r="Z376" s="428"/>
      <c r="AA376" s="53"/>
      <c r="AB376" s="53"/>
      <c r="AC376" s="53"/>
    </row>
    <row r="377" spans="1:68" ht="16.5" hidden="1" customHeight="1" x14ac:dyDescent="0.25">
      <c r="A377" s="429" t="s">
        <v>568</v>
      </c>
      <c r="B377" s="429"/>
      <c r="C377" s="429"/>
      <c r="D377" s="429"/>
      <c r="E377" s="429"/>
      <c r="F377" s="429"/>
      <c r="G377" s="429"/>
      <c r="H377" s="429"/>
      <c r="I377" s="429"/>
      <c r="J377" s="429"/>
      <c r="K377" s="429"/>
      <c r="L377" s="429"/>
      <c r="M377" s="429"/>
      <c r="N377" s="429"/>
      <c r="O377" s="429"/>
      <c r="P377" s="429"/>
      <c r="Q377" s="429"/>
      <c r="R377" s="429"/>
      <c r="S377" s="429"/>
      <c r="T377" s="429"/>
      <c r="U377" s="429"/>
      <c r="V377" s="429"/>
      <c r="W377" s="429"/>
      <c r="X377" s="429"/>
      <c r="Y377" s="429"/>
      <c r="Z377" s="429"/>
      <c r="AA377" s="63"/>
      <c r="AB377" s="63"/>
      <c r="AC377" s="63"/>
    </row>
    <row r="378" spans="1:68" ht="14.25" hidden="1" customHeight="1" x14ac:dyDescent="0.25">
      <c r="A378" s="399" t="s">
        <v>125</v>
      </c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399"/>
      <c r="P378" s="399"/>
      <c r="Q378" s="399"/>
      <c r="R378" s="399"/>
      <c r="S378" s="399"/>
      <c r="T378" s="399"/>
      <c r="U378" s="399"/>
      <c r="V378" s="399"/>
      <c r="W378" s="399"/>
      <c r="X378" s="399"/>
      <c r="Y378" s="399"/>
      <c r="Z378" s="399"/>
      <c r="AA378" s="64"/>
      <c r="AB378" s="64"/>
      <c r="AC378" s="64"/>
    </row>
    <row r="379" spans="1:68" ht="27" hidden="1" customHeight="1" x14ac:dyDescent="0.25">
      <c r="A379" s="61" t="s">
        <v>569</v>
      </c>
      <c r="B379" s="61" t="s">
        <v>570</v>
      </c>
      <c r="C379" s="35">
        <v>4301011428</v>
      </c>
      <c r="D379" s="400">
        <v>4607091389708</v>
      </c>
      <c r="E379" s="400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87</v>
      </c>
      <c r="L379" s="36"/>
      <c r="M379" s="37" t="s">
        <v>120</v>
      </c>
      <c r="N379" s="37"/>
      <c r="O379" s="36">
        <v>50</v>
      </c>
      <c r="P379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402"/>
      <c r="R379" s="402"/>
      <c r="S379" s="402"/>
      <c r="T379" s="403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IFERROR(IF(Y379=0,"",ROUNDUP(Y379/H379,0)*0.00753),"")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91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hidden="1" x14ac:dyDescent="0.2">
      <c r="A380" s="39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4"/>
      <c r="P380" s="390" t="s">
        <v>43</v>
      </c>
      <c r="Q380" s="391"/>
      <c r="R380" s="391"/>
      <c r="S380" s="391"/>
      <c r="T380" s="391"/>
      <c r="U380" s="391"/>
      <c r="V380" s="392"/>
      <c r="W380" s="41" t="s">
        <v>42</v>
      </c>
      <c r="X380" s="42">
        <f>IFERROR(X379/H379,"0")</f>
        <v>0</v>
      </c>
      <c r="Y380" s="42">
        <f>IFERROR(Y379/H379,"0")</f>
        <v>0</v>
      </c>
      <c r="Z380" s="42">
        <f>IFERROR(IF(Z379="",0,Z379),"0")</f>
        <v>0</v>
      </c>
      <c r="AA380" s="65"/>
      <c r="AB380" s="65"/>
      <c r="AC380" s="65"/>
    </row>
    <row r="381" spans="1:68" hidden="1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4"/>
      <c r="P381" s="390" t="s">
        <v>43</v>
      </c>
      <c r="Q381" s="391"/>
      <c r="R381" s="391"/>
      <c r="S381" s="391"/>
      <c r="T381" s="391"/>
      <c r="U381" s="391"/>
      <c r="V381" s="392"/>
      <c r="W381" s="41" t="s">
        <v>0</v>
      </c>
      <c r="X381" s="42">
        <f>IFERROR(SUM(X379:X379),"0")</f>
        <v>0</v>
      </c>
      <c r="Y381" s="42">
        <f>IFERROR(SUM(Y379:Y379),"0")</f>
        <v>0</v>
      </c>
      <c r="Z381" s="41"/>
      <c r="AA381" s="65"/>
      <c r="AB381" s="65"/>
      <c r="AC381" s="65"/>
    </row>
    <row r="382" spans="1:68" ht="14.25" hidden="1" customHeight="1" x14ac:dyDescent="0.25">
      <c r="A382" s="399" t="s">
        <v>79</v>
      </c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399"/>
      <c r="P382" s="399"/>
      <c r="Q382" s="399"/>
      <c r="R382" s="399"/>
      <c r="S382" s="399"/>
      <c r="T382" s="399"/>
      <c r="U382" s="399"/>
      <c r="V382" s="399"/>
      <c r="W382" s="399"/>
      <c r="X382" s="399"/>
      <c r="Y382" s="399"/>
      <c r="Z382" s="399"/>
      <c r="AA382" s="64"/>
      <c r="AB382" s="64"/>
      <c r="AC382" s="64"/>
    </row>
    <row r="383" spans="1:68" ht="27" hidden="1" customHeight="1" x14ac:dyDescent="0.25">
      <c r="A383" s="61" t="s">
        <v>571</v>
      </c>
      <c r="B383" s="61" t="s">
        <v>572</v>
      </c>
      <c r="C383" s="35">
        <v>4301031177</v>
      </c>
      <c r="D383" s="400">
        <v>4607091389753</v>
      </c>
      <c r="E383" s="400"/>
      <c r="F383" s="60">
        <v>0.7</v>
      </c>
      <c r="G383" s="36">
        <v>6</v>
      </c>
      <c r="H383" s="60">
        <v>4.2</v>
      </c>
      <c r="I383" s="60">
        <v>4.43</v>
      </c>
      <c r="J383" s="36">
        <v>156</v>
      </c>
      <c r="K383" s="36" t="s">
        <v>87</v>
      </c>
      <c r="L383" s="36"/>
      <c r="M383" s="37" t="s">
        <v>82</v>
      </c>
      <c r="N383" s="37"/>
      <c r="O383" s="36">
        <v>45</v>
      </c>
      <c r="P383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402"/>
      <c r="R383" s="402"/>
      <c r="S383" s="402"/>
      <c r="T383" s="403"/>
      <c r="U383" s="38" t="s">
        <v>48</v>
      </c>
      <c r="V383" s="38" t="s">
        <v>48</v>
      </c>
      <c r="W383" s="39" t="s">
        <v>0</v>
      </c>
      <c r="X383" s="57">
        <v>0</v>
      </c>
      <c r="Y383" s="54">
        <f t="shared" ref="Y383:Y405" si="64">IFERROR(IF(X383="",0,CEILING((X383/$H383),1)*$H383),"")</f>
        <v>0</v>
      </c>
      <c r="Z383" s="40" t="str">
        <f t="shared" ref="Z383:Z389" si="65">IFERROR(IF(Y383=0,"",ROUNDUP(Y383/H383,0)*0.00753),"")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92" t="s">
        <v>69</v>
      </c>
      <c r="BM383" s="76">
        <f t="shared" ref="BM383:BM405" si="66">IFERROR(X383*I383/H383,"0")</f>
        <v>0</v>
      </c>
      <c r="BN383" s="76">
        <f t="shared" ref="BN383:BN405" si="67">IFERROR(Y383*I383/H383,"0")</f>
        <v>0</v>
      </c>
      <c r="BO383" s="76">
        <f t="shared" ref="BO383:BO405" si="68">IFERROR(1/J383*(X383/H383),"0")</f>
        <v>0</v>
      </c>
      <c r="BP383" s="76">
        <f t="shared" ref="BP383:BP405" si="69">IFERROR(1/J383*(Y383/H383),"0")</f>
        <v>0</v>
      </c>
    </row>
    <row r="384" spans="1:68" ht="27" hidden="1" customHeight="1" x14ac:dyDescent="0.25">
      <c r="A384" s="61" t="s">
        <v>571</v>
      </c>
      <c r="B384" s="61" t="s">
        <v>573</v>
      </c>
      <c r="C384" s="35">
        <v>4301031322</v>
      </c>
      <c r="D384" s="400">
        <v>4607091389753</v>
      </c>
      <c r="E384" s="400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87</v>
      </c>
      <c r="L384" s="36"/>
      <c r="M384" s="37" t="s">
        <v>82</v>
      </c>
      <c r="N384" s="37"/>
      <c r="O384" s="36">
        <v>50</v>
      </c>
      <c r="P384" s="493" t="s">
        <v>574</v>
      </c>
      <c r="Q384" s="402"/>
      <c r="R384" s="402"/>
      <c r="S384" s="402"/>
      <c r="T384" s="403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4"/>
        <v>0</v>
      </c>
      <c r="Z384" s="40" t="str">
        <f t="shared" si="65"/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93" t="s">
        <v>69</v>
      </c>
      <c r="BM384" s="76">
        <f t="shared" si="66"/>
        <v>0</v>
      </c>
      <c r="BN384" s="76">
        <f t="shared" si="67"/>
        <v>0</v>
      </c>
      <c r="BO384" s="76">
        <f t="shared" si="68"/>
        <v>0</v>
      </c>
      <c r="BP384" s="76">
        <f t="shared" si="69"/>
        <v>0</v>
      </c>
    </row>
    <row r="385" spans="1:68" ht="27" hidden="1" customHeight="1" x14ac:dyDescent="0.25">
      <c r="A385" s="61" t="s">
        <v>575</v>
      </c>
      <c r="B385" s="61" t="s">
        <v>576</v>
      </c>
      <c r="C385" s="35">
        <v>4301031174</v>
      </c>
      <c r="D385" s="400">
        <v>4607091389760</v>
      </c>
      <c r="E385" s="400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87</v>
      </c>
      <c r="L385" s="36"/>
      <c r="M385" s="37" t="s">
        <v>82</v>
      </c>
      <c r="N385" s="37"/>
      <c r="O385" s="36">
        <v>45</v>
      </c>
      <c r="P385" s="4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402"/>
      <c r="R385" s="402"/>
      <c r="S385" s="402"/>
      <c r="T385" s="403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4"/>
        <v>0</v>
      </c>
      <c r="Z385" s="40" t="str">
        <f t="shared" si="65"/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94" t="s">
        <v>69</v>
      </c>
      <c r="BM385" s="76">
        <f t="shared" si="66"/>
        <v>0</v>
      </c>
      <c r="BN385" s="76">
        <f t="shared" si="67"/>
        <v>0</v>
      </c>
      <c r="BO385" s="76">
        <f t="shared" si="68"/>
        <v>0</v>
      </c>
      <c r="BP385" s="76">
        <f t="shared" si="69"/>
        <v>0</v>
      </c>
    </row>
    <row r="386" spans="1:68" ht="27" hidden="1" customHeight="1" x14ac:dyDescent="0.25">
      <c r="A386" s="61" t="s">
        <v>575</v>
      </c>
      <c r="B386" s="61" t="s">
        <v>577</v>
      </c>
      <c r="C386" s="35">
        <v>4301031323</v>
      </c>
      <c r="D386" s="400">
        <v>4607091389760</v>
      </c>
      <c r="E386" s="400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87</v>
      </c>
      <c r="L386" s="36"/>
      <c r="M386" s="37" t="s">
        <v>82</v>
      </c>
      <c r="N386" s="37"/>
      <c r="O386" s="36">
        <v>50</v>
      </c>
      <c r="P386" s="495" t="s">
        <v>578</v>
      </c>
      <c r="Q386" s="402"/>
      <c r="R386" s="402"/>
      <c r="S386" s="402"/>
      <c r="T386" s="403"/>
      <c r="U386" s="38" t="s">
        <v>48</v>
      </c>
      <c r="V386" s="38" t="s">
        <v>48</v>
      </c>
      <c r="W386" s="39" t="s">
        <v>0</v>
      </c>
      <c r="X386" s="57">
        <v>0</v>
      </c>
      <c r="Y386" s="54">
        <f t="shared" si="64"/>
        <v>0</v>
      </c>
      <c r="Z386" s="40" t="str">
        <f t="shared" si="65"/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95" t="s">
        <v>69</v>
      </c>
      <c r="BM386" s="76">
        <f t="shared" si="66"/>
        <v>0</v>
      </c>
      <c r="BN386" s="76">
        <f t="shared" si="67"/>
        <v>0</v>
      </c>
      <c r="BO386" s="76">
        <f t="shared" si="68"/>
        <v>0</v>
      </c>
      <c r="BP386" s="76">
        <f t="shared" si="69"/>
        <v>0</v>
      </c>
    </row>
    <row r="387" spans="1:68" ht="27" hidden="1" customHeight="1" x14ac:dyDescent="0.25">
      <c r="A387" s="61" t="s">
        <v>579</v>
      </c>
      <c r="B387" s="61" t="s">
        <v>580</v>
      </c>
      <c r="C387" s="35">
        <v>4301031325</v>
      </c>
      <c r="D387" s="400">
        <v>4607091389746</v>
      </c>
      <c r="E387" s="400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87</v>
      </c>
      <c r="L387" s="36"/>
      <c r="M387" s="37" t="s">
        <v>82</v>
      </c>
      <c r="N387" s="37"/>
      <c r="O387" s="36">
        <v>50</v>
      </c>
      <c r="P387" s="496" t="s">
        <v>581</v>
      </c>
      <c r="Q387" s="402"/>
      <c r="R387" s="402"/>
      <c r="S387" s="402"/>
      <c r="T387" s="403"/>
      <c r="U387" s="38" t="s">
        <v>48</v>
      </c>
      <c r="V387" s="38" t="s">
        <v>48</v>
      </c>
      <c r="W387" s="39" t="s">
        <v>0</v>
      </c>
      <c r="X387" s="57">
        <v>0</v>
      </c>
      <c r="Y387" s="54">
        <f t="shared" si="64"/>
        <v>0</v>
      </c>
      <c r="Z387" s="40" t="str">
        <f t="shared" si="65"/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96" t="s">
        <v>69</v>
      </c>
      <c r="BM387" s="76">
        <f t="shared" si="66"/>
        <v>0</v>
      </c>
      <c r="BN387" s="76">
        <f t="shared" si="67"/>
        <v>0</v>
      </c>
      <c r="BO387" s="76">
        <f t="shared" si="68"/>
        <v>0</v>
      </c>
      <c r="BP387" s="76">
        <f t="shared" si="69"/>
        <v>0</v>
      </c>
    </row>
    <row r="388" spans="1:68" ht="27" hidden="1" customHeight="1" x14ac:dyDescent="0.25">
      <c r="A388" s="61" t="s">
        <v>579</v>
      </c>
      <c r="B388" s="61" t="s">
        <v>582</v>
      </c>
      <c r="C388" s="35">
        <v>4301031356</v>
      </c>
      <c r="D388" s="400">
        <v>4607091389746</v>
      </c>
      <c r="E388" s="400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87</v>
      </c>
      <c r="L388" s="36"/>
      <c r="M388" s="37" t="s">
        <v>82</v>
      </c>
      <c r="N388" s="37"/>
      <c r="O388" s="36">
        <v>50</v>
      </c>
      <c r="P388" s="497" t="s">
        <v>581</v>
      </c>
      <c r="Q388" s="402"/>
      <c r="R388" s="402"/>
      <c r="S388" s="402"/>
      <c r="T388" s="403"/>
      <c r="U388" s="38" t="s">
        <v>48</v>
      </c>
      <c r="V388" s="38" t="s">
        <v>48</v>
      </c>
      <c r="W388" s="39" t="s">
        <v>0</v>
      </c>
      <c r="X388" s="57">
        <v>0</v>
      </c>
      <c r="Y388" s="54">
        <f t="shared" si="64"/>
        <v>0</v>
      </c>
      <c r="Z388" s="40" t="str">
        <f t="shared" si="65"/>
        <v/>
      </c>
      <c r="AA388" s="66" t="s">
        <v>48</v>
      </c>
      <c r="AB388" s="67" t="s">
        <v>48</v>
      </c>
      <c r="AC388" s="77"/>
      <c r="AG388" s="76"/>
      <c r="AJ388" s="79"/>
      <c r="AK388" s="79"/>
      <c r="BB388" s="297" t="s">
        <v>69</v>
      </c>
      <c r="BM388" s="76">
        <f t="shared" si="66"/>
        <v>0</v>
      </c>
      <c r="BN388" s="76">
        <f t="shared" si="67"/>
        <v>0</v>
      </c>
      <c r="BO388" s="76">
        <f t="shared" si="68"/>
        <v>0</v>
      </c>
      <c r="BP388" s="76">
        <f t="shared" si="69"/>
        <v>0</v>
      </c>
    </row>
    <row r="389" spans="1:68" ht="37.5" hidden="1" customHeight="1" x14ac:dyDescent="0.25">
      <c r="A389" s="61" t="s">
        <v>583</v>
      </c>
      <c r="B389" s="61" t="s">
        <v>584</v>
      </c>
      <c r="C389" s="35">
        <v>4301031236</v>
      </c>
      <c r="D389" s="400">
        <v>4680115882928</v>
      </c>
      <c r="E389" s="400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87</v>
      </c>
      <c r="L389" s="36"/>
      <c r="M389" s="37" t="s">
        <v>82</v>
      </c>
      <c r="N389" s="37"/>
      <c r="O389" s="36">
        <v>35</v>
      </c>
      <c r="P389" s="4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402"/>
      <c r="R389" s="402"/>
      <c r="S389" s="402"/>
      <c r="T389" s="403"/>
      <c r="U389" s="38" t="s">
        <v>48</v>
      </c>
      <c r="V389" s="38" t="s">
        <v>48</v>
      </c>
      <c r="W389" s="39" t="s">
        <v>0</v>
      </c>
      <c r="X389" s="57">
        <v>0</v>
      </c>
      <c r="Y389" s="54">
        <f t="shared" si="64"/>
        <v>0</v>
      </c>
      <c r="Z389" s="40" t="str">
        <f t="shared" si="65"/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98" t="s">
        <v>69</v>
      </c>
      <c r="BM389" s="76">
        <f t="shared" si="66"/>
        <v>0</v>
      </c>
      <c r="BN389" s="76">
        <f t="shared" si="67"/>
        <v>0</v>
      </c>
      <c r="BO389" s="76">
        <f t="shared" si="68"/>
        <v>0</v>
      </c>
      <c r="BP389" s="76">
        <f t="shared" si="69"/>
        <v>0</v>
      </c>
    </row>
    <row r="390" spans="1:68" ht="27" hidden="1" customHeight="1" x14ac:dyDescent="0.25">
      <c r="A390" s="61" t="s">
        <v>585</v>
      </c>
      <c r="B390" s="61" t="s">
        <v>586</v>
      </c>
      <c r="C390" s="35">
        <v>4301031257</v>
      </c>
      <c r="D390" s="400">
        <v>4680115883147</v>
      </c>
      <c r="E390" s="400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6"/>
      <c r="M390" s="37" t="s">
        <v>82</v>
      </c>
      <c r="N390" s="37"/>
      <c r="O390" s="36">
        <v>45</v>
      </c>
      <c r="P390" s="4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402"/>
      <c r="R390" s="402"/>
      <c r="S390" s="402"/>
      <c r="T390" s="403"/>
      <c r="U390" s="38" t="s">
        <v>48</v>
      </c>
      <c r="V390" s="38" t="s">
        <v>48</v>
      </c>
      <c r="W390" s="39" t="s">
        <v>0</v>
      </c>
      <c r="X390" s="57">
        <v>0</v>
      </c>
      <c r="Y390" s="54">
        <f t="shared" si="64"/>
        <v>0</v>
      </c>
      <c r="Z390" s="40" t="str">
        <f t="shared" ref="Z390:Z405" si="70">IFERROR(IF(Y390=0,"",ROUNDUP(Y390/H390,0)*0.00502),"")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99" t="s">
        <v>69</v>
      </c>
      <c r="BM390" s="76">
        <f t="shared" si="66"/>
        <v>0</v>
      </c>
      <c r="BN390" s="76">
        <f t="shared" si="67"/>
        <v>0</v>
      </c>
      <c r="BO390" s="76">
        <f t="shared" si="68"/>
        <v>0</v>
      </c>
      <c r="BP390" s="76">
        <f t="shared" si="69"/>
        <v>0</v>
      </c>
    </row>
    <row r="391" spans="1:68" ht="27" hidden="1" customHeight="1" x14ac:dyDescent="0.25">
      <c r="A391" s="61" t="s">
        <v>585</v>
      </c>
      <c r="B391" s="61" t="s">
        <v>587</v>
      </c>
      <c r="C391" s="35">
        <v>4301031335</v>
      </c>
      <c r="D391" s="400">
        <v>4680115883147</v>
      </c>
      <c r="E391" s="400"/>
      <c r="F391" s="60">
        <v>0.28000000000000003</v>
      </c>
      <c r="G391" s="36">
        <v>6</v>
      </c>
      <c r="H391" s="60">
        <v>1.68</v>
      </c>
      <c r="I391" s="60">
        <v>1.81</v>
      </c>
      <c r="J391" s="36">
        <v>234</v>
      </c>
      <c r="K391" s="36" t="s">
        <v>83</v>
      </c>
      <c r="L391" s="36"/>
      <c r="M391" s="37" t="s">
        <v>82</v>
      </c>
      <c r="N391" s="37"/>
      <c r="O391" s="36">
        <v>50</v>
      </c>
      <c r="P391" s="490" t="s">
        <v>588</v>
      </c>
      <c r="Q391" s="402"/>
      <c r="R391" s="402"/>
      <c r="S391" s="402"/>
      <c r="T391" s="403"/>
      <c r="U391" s="38" t="s">
        <v>48</v>
      </c>
      <c r="V391" s="38" t="s">
        <v>48</v>
      </c>
      <c r="W391" s="39" t="s">
        <v>0</v>
      </c>
      <c r="X391" s="57">
        <v>0</v>
      </c>
      <c r="Y391" s="54">
        <f t="shared" si="64"/>
        <v>0</v>
      </c>
      <c r="Z391" s="40" t="str">
        <f t="shared" si="70"/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300" t="s">
        <v>69</v>
      </c>
      <c r="BM391" s="76">
        <f t="shared" si="66"/>
        <v>0</v>
      </c>
      <c r="BN391" s="76">
        <f t="shared" si="67"/>
        <v>0</v>
      </c>
      <c r="BO391" s="76">
        <f t="shared" si="68"/>
        <v>0</v>
      </c>
      <c r="BP391" s="76">
        <f t="shared" si="69"/>
        <v>0</v>
      </c>
    </row>
    <row r="392" spans="1:68" ht="27" hidden="1" customHeight="1" x14ac:dyDescent="0.25">
      <c r="A392" s="61" t="s">
        <v>589</v>
      </c>
      <c r="B392" s="61" t="s">
        <v>590</v>
      </c>
      <c r="C392" s="35">
        <v>4301031178</v>
      </c>
      <c r="D392" s="400">
        <v>4607091384338</v>
      </c>
      <c r="E392" s="400"/>
      <c r="F392" s="60">
        <v>0.35</v>
      </c>
      <c r="G392" s="36">
        <v>6</v>
      </c>
      <c r="H392" s="60">
        <v>2.1</v>
      </c>
      <c r="I392" s="60">
        <v>2.23</v>
      </c>
      <c r="J392" s="36">
        <v>234</v>
      </c>
      <c r="K392" s="36" t="s">
        <v>83</v>
      </c>
      <c r="L392" s="36"/>
      <c r="M392" s="37" t="s">
        <v>82</v>
      </c>
      <c r="N392" s="37"/>
      <c r="O392" s="36">
        <v>45</v>
      </c>
      <c r="P392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402"/>
      <c r="R392" s="402"/>
      <c r="S392" s="402"/>
      <c r="T392" s="403"/>
      <c r="U392" s="38" t="s">
        <v>48</v>
      </c>
      <c r="V392" s="38" t="s">
        <v>48</v>
      </c>
      <c r="W392" s="39" t="s">
        <v>0</v>
      </c>
      <c r="X392" s="57">
        <v>0</v>
      </c>
      <c r="Y392" s="54">
        <f t="shared" si="64"/>
        <v>0</v>
      </c>
      <c r="Z392" s="40" t="str">
        <f t="shared" si="70"/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301" t="s">
        <v>69</v>
      </c>
      <c r="BM392" s="76">
        <f t="shared" si="66"/>
        <v>0</v>
      </c>
      <c r="BN392" s="76">
        <f t="shared" si="67"/>
        <v>0</v>
      </c>
      <c r="BO392" s="76">
        <f t="shared" si="68"/>
        <v>0</v>
      </c>
      <c r="BP392" s="76">
        <f t="shared" si="69"/>
        <v>0</v>
      </c>
    </row>
    <row r="393" spans="1:68" ht="27" hidden="1" customHeight="1" x14ac:dyDescent="0.25">
      <c r="A393" s="61" t="s">
        <v>589</v>
      </c>
      <c r="B393" s="61" t="s">
        <v>591</v>
      </c>
      <c r="C393" s="35">
        <v>4301031330</v>
      </c>
      <c r="D393" s="400">
        <v>4607091384338</v>
      </c>
      <c r="E393" s="400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6"/>
      <c r="M393" s="37" t="s">
        <v>82</v>
      </c>
      <c r="N393" s="37"/>
      <c r="O393" s="36">
        <v>50</v>
      </c>
      <c r="P393" s="492" t="s">
        <v>592</v>
      </c>
      <c r="Q393" s="402"/>
      <c r="R393" s="402"/>
      <c r="S393" s="402"/>
      <c r="T393" s="403"/>
      <c r="U393" s="38" t="s">
        <v>48</v>
      </c>
      <c r="V393" s="38" t="s">
        <v>48</v>
      </c>
      <c r="W393" s="39" t="s">
        <v>0</v>
      </c>
      <c r="X393" s="57">
        <v>0</v>
      </c>
      <c r="Y393" s="54">
        <f t="shared" si="64"/>
        <v>0</v>
      </c>
      <c r="Z393" s="40" t="str">
        <f t="shared" si="70"/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302" t="s">
        <v>69</v>
      </c>
      <c r="BM393" s="76">
        <f t="shared" si="66"/>
        <v>0</v>
      </c>
      <c r="BN393" s="76">
        <f t="shared" si="67"/>
        <v>0</v>
      </c>
      <c r="BO393" s="76">
        <f t="shared" si="68"/>
        <v>0</v>
      </c>
      <c r="BP393" s="76">
        <f t="shared" si="69"/>
        <v>0</v>
      </c>
    </row>
    <row r="394" spans="1:68" ht="37.5" hidden="1" customHeight="1" x14ac:dyDescent="0.25">
      <c r="A394" s="61" t="s">
        <v>593</v>
      </c>
      <c r="B394" s="61" t="s">
        <v>594</v>
      </c>
      <c r="C394" s="35">
        <v>4301031254</v>
      </c>
      <c r="D394" s="400">
        <v>4680115883154</v>
      </c>
      <c r="E394" s="400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6"/>
      <c r="M394" s="37" t="s">
        <v>82</v>
      </c>
      <c r="N394" s="37"/>
      <c r="O394" s="36">
        <v>45</v>
      </c>
      <c r="P394" s="4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402"/>
      <c r="R394" s="402"/>
      <c r="S394" s="402"/>
      <c r="T394" s="403"/>
      <c r="U394" s="38" t="s">
        <v>48</v>
      </c>
      <c r="V394" s="38" t="s">
        <v>48</v>
      </c>
      <c r="W394" s="39" t="s">
        <v>0</v>
      </c>
      <c r="X394" s="57">
        <v>0</v>
      </c>
      <c r="Y394" s="54">
        <f t="shared" si="64"/>
        <v>0</v>
      </c>
      <c r="Z394" s="40" t="str">
        <f t="shared" si="70"/>
        <v/>
      </c>
      <c r="AA394" s="66" t="s">
        <v>48</v>
      </c>
      <c r="AB394" s="67" t="s">
        <v>48</v>
      </c>
      <c r="AC394" s="77"/>
      <c r="AG394" s="76"/>
      <c r="AJ394" s="79"/>
      <c r="AK394" s="79"/>
      <c r="BB394" s="303" t="s">
        <v>69</v>
      </c>
      <c r="BM394" s="76">
        <f t="shared" si="66"/>
        <v>0</v>
      </c>
      <c r="BN394" s="76">
        <f t="shared" si="67"/>
        <v>0</v>
      </c>
      <c r="BO394" s="76">
        <f t="shared" si="68"/>
        <v>0</v>
      </c>
      <c r="BP394" s="76">
        <f t="shared" si="69"/>
        <v>0</v>
      </c>
    </row>
    <row r="395" spans="1:68" ht="37.5" hidden="1" customHeight="1" x14ac:dyDescent="0.25">
      <c r="A395" s="61" t="s">
        <v>593</v>
      </c>
      <c r="B395" s="61" t="s">
        <v>595</v>
      </c>
      <c r="C395" s="35">
        <v>4301031336</v>
      </c>
      <c r="D395" s="400">
        <v>4680115883154</v>
      </c>
      <c r="E395" s="400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6"/>
      <c r="M395" s="37" t="s">
        <v>82</v>
      </c>
      <c r="N395" s="37"/>
      <c r="O395" s="36">
        <v>50</v>
      </c>
      <c r="P395" s="484" t="s">
        <v>596</v>
      </c>
      <c r="Q395" s="402"/>
      <c r="R395" s="402"/>
      <c r="S395" s="402"/>
      <c r="T395" s="403"/>
      <c r="U395" s="38" t="s">
        <v>48</v>
      </c>
      <c r="V395" s="38" t="s">
        <v>48</v>
      </c>
      <c r="W395" s="39" t="s">
        <v>0</v>
      </c>
      <c r="X395" s="57">
        <v>0</v>
      </c>
      <c r="Y395" s="54">
        <f t="shared" si="64"/>
        <v>0</v>
      </c>
      <c r="Z395" s="40" t="str">
        <f t="shared" si="70"/>
        <v/>
      </c>
      <c r="AA395" s="66" t="s">
        <v>48</v>
      </c>
      <c r="AB395" s="67" t="s">
        <v>48</v>
      </c>
      <c r="AC395" s="77"/>
      <c r="AG395" s="76"/>
      <c r="AJ395" s="79"/>
      <c r="AK395" s="79"/>
      <c r="BB395" s="304" t="s">
        <v>69</v>
      </c>
      <c r="BM395" s="76">
        <f t="shared" si="66"/>
        <v>0</v>
      </c>
      <c r="BN395" s="76">
        <f t="shared" si="67"/>
        <v>0</v>
      </c>
      <c r="BO395" s="76">
        <f t="shared" si="68"/>
        <v>0</v>
      </c>
      <c r="BP395" s="76">
        <f t="shared" si="69"/>
        <v>0</v>
      </c>
    </row>
    <row r="396" spans="1:68" ht="37.5" hidden="1" customHeight="1" x14ac:dyDescent="0.25">
      <c r="A396" s="61" t="s">
        <v>597</v>
      </c>
      <c r="B396" s="61" t="s">
        <v>598</v>
      </c>
      <c r="C396" s="35">
        <v>4301031171</v>
      </c>
      <c r="D396" s="400">
        <v>4607091389524</v>
      </c>
      <c r="E396" s="400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6"/>
      <c r="M396" s="37" t="s">
        <v>82</v>
      </c>
      <c r="N396" s="37"/>
      <c r="O396" s="36">
        <v>45</v>
      </c>
      <c r="P396" s="4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402"/>
      <c r="R396" s="402"/>
      <c r="S396" s="402"/>
      <c r="T396" s="403"/>
      <c r="U396" s="38" t="s">
        <v>48</v>
      </c>
      <c r="V396" s="38" t="s">
        <v>48</v>
      </c>
      <c r="W396" s="39" t="s">
        <v>0</v>
      </c>
      <c r="X396" s="57">
        <v>0</v>
      </c>
      <c r="Y396" s="54">
        <f t="shared" si="64"/>
        <v>0</v>
      </c>
      <c r="Z396" s="40" t="str">
        <f t="shared" si="70"/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305" t="s">
        <v>69</v>
      </c>
      <c r="BM396" s="76">
        <f t="shared" si="66"/>
        <v>0</v>
      </c>
      <c r="BN396" s="76">
        <f t="shared" si="67"/>
        <v>0</v>
      </c>
      <c r="BO396" s="76">
        <f t="shared" si="68"/>
        <v>0</v>
      </c>
      <c r="BP396" s="76">
        <f t="shared" si="69"/>
        <v>0</v>
      </c>
    </row>
    <row r="397" spans="1:68" ht="37.5" hidden="1" customHeight="1" x14ac:dyDescent="0.25">
      <c r="A397" s="61" t="s">
        <v>597</v>
      </c>
      <c r="B397" s="61" t="s">
        <v>599</v>
      </c>
      <c r="C397" s="35">
        <v>4301031331</v>
      </c>
      <c r="D397" s="400">
        <v>4607091389524</v>
      </c>
      <c r="E397" s="400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50</v>
      </c>
      <c r="P397" s="486" t="s">
        <v>600</v>
      </c>
      <c r="Q397" s="402"/>
      <c r="R397" s="402"/>
      <c r="S397" s="402"/>
      <c r="T397" s="403"/>
      <c r="U397" s="38" t="s">
        <v>48</v>
      </c>
      <c r="V397" s="38" t="s">
        <v>48</v>
      </c>
      <c r="W397" s="39" t="s">
        <v>0</v>
      </c>
      <c r="X397" s="57">
        <v>0</v>
      </c>
      <c r="Y397" s="54">
        <f t="shared" si="64"/>
        <v>0</v>
      </c>
      <c r="Z397" s="40" t="str">
        <f t="shared" si="70"/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306" t="s">
        <v>69</v>
      </c>
      <c r="BM397" s="76">
        <f t="shared" si="66"/>
        <v>0</v>
      </c>
      <c r="BN397" s="76">
        <f t="shared" si="67"/>
        <v>0</v>
      </c>
      <c r="BO397" s="76">
        <f t="shared" si="68"/>
        <v>0</v>
      </c>
      <c r="BP397" s="76">
        <f t="shared" si="69"/>
        <v>0</v>
      </c>
    </row>
    <row r="398" spans="1:68" ht="27" hidden="1" customHeight="1" x14ac:dyDescent="0.25">
      <c r="A398" s="61" t="s">
        <v>601</v>
      </c>
      <c r="B398" s="61" t="s">
        <v>602</v>
      </c>
      <c r="C398" s="35">
        <v>4301031258</v>
      </c>
      <c r="D398" s="400">
        <v>4680115883161</v>
      </c>
      <c r="E398" s="400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6"/>
      <c r="M398" s="37" t="s">
        <v>82</v>
      </c>
      <c r="N398" s="37"/>
      <c r="O398" s="36">
        <v>45</v>
      </c>
      <c r="P398" s="4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402"/>
      <c r="R398" s="402"/>
      <c r="S398" s="402"/>
      <c r="T398" s="403"/>
      <c r="U398" s="38" t="s">
        <v>48</v>
      </c>
      <c r="V398" s="38" t="s">
        <v>48</v>
      </c>
      <c r="W398" s="39" t="s">
        <v>0</v>
      </c>
      <c r="X398" s="57">
        <v>0</v>
      </c>
      <c r="Y398" s="54">
        <f t="shared" si="64"/>
        <v>0</v>
      </c>
      <c r="Z398" s="40" t="str">
        <f t="shared" si="70"/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307" t="s">
        <v>69</v>
      </c>
      <c r="BM398" s="76">
        <f t="shared" si="66"/>
        <v>0</v>
      </c>
      <c r="BN398" s="76">
        <f t="shared" si="67"/>
        <v>0</v>
      </c>
      <c r="BO398" s="76">
        <f t="shared" si="68"/>
        <v>0</v>
      </c>
      <c r="BP398" s="76">
        <f t="shared" si="69"/>
        <v>0</v>
      </c>
    </row>
    <row r="399" spans="1:68" ht="27" hidden="1" customHeight="1" x14ac:dyDescent="0.25">
      <c r="A399" s="61" t="s">
        <v>601</v>
      </c>
      <c r="B399" s="61" t="s">
        <v>603</v>
      </c>
      <c r="C399" s="35">
        <v>4301031337</v>
      </c>
      <c r="D399" s="400">
        <v>4680115883161</v>
      </c>
      <c r="E399" s="400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6"/>
      <c r="M399" s="37" t="s">
        <v>82</v>
      </c>
      <c r="N399" s="37"/>
      <c r="O399" s="36">
        <v>50</v>
      </c>
      <c r="P399" s="478" t="s">
        <v>604</v>
      </c>
      <c r="Q399" s="402"/>
      <c r="R399" s="402"/>
      <c r="S399" s="402"/>
      <c r="T399" s="403"/>
      <c r="U399" s="38" t="s">
        <v>48</v>
      </c>
      <c r="V399" s="38" t="s">
        <v>48</v>
      </c>
      <c r="W399" s="39" t="s">
        <v>0</v>
      </c>
      <c r="X399" s="57">
        <v>0</v>
      </c>
      <c r="Y399" s="54">
        <f t="shared" si="64"/>
        <v>0</v>
      </c>
      <c r="Z399" s="40" t="str">
        <f t="shared" si="70"/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308" t="s">
        <v>69</v>
      </c>
      <c r="BM399" s="76">
        <f t="shared" si="66"/>
        <v>0</v>
      </c>
      <c r="BN399" s="76">
        <f t="shared" si="67"/>
        <v>0</v>
      </c>
      <c r="BO399" s="76">
        <f t="shared" si="68"/>
        <v>0</v>
      </c>
      <c r="BP399" s="76">
        <f t="shared" si="69"/>
        <v>0</v>
      </c>
    </row>
    <row r="400" spans="1:68" ht="27" hidden="1" customHeight="1" x14ac:dyDescent="0.25">
      <c r="A400" s="61" t="s">
        <v>605</v>
      </c>
      <c r="B400" s="61" t="s">
        <v>606</v>
      </c>
      <c r="C400" s="35">
        <v>4301031332</v>
      </c>
      <c r="D400" s="400">
        <v>4607091384345</v>
      </c>
      <c r="E400" s="400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6"/>
      <c r="M400" s="37" t="s">
        <v>82</v>
      </c>
      <c r="N400" s="37"/>
      <c r="O400" s="36">
        <v>50</v>
      </c>
      <c r="P400" s="479" t="s">
        <v>607</v>
      </c>
      <c r="Q400" s="402"/>
      <c r="R400" s="402"/>
      <c r="S400" s="402"/>
      <c r="T400" s="403"/>
      <c r="U400" s="38" t="s">
        <v>48</v>
      </c>
      <c r="V400" s="38" t="s">
        <v>48</v>
      </c>
      <c r="W400" s="39" t="s">
        <v>0</v>
      </c>
      <c r="X400" s="57">
        <v>0</v>
      </c>
      <c r="Y400" s="54">
        <f t="shared" si="64"/>
        <v>0</v>
      </c>
      <c r="Z400" s="40" t="str">
        <f t="shared" si="70"/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309" t="s">
        <v>69</v>
      </c>
      <c r="BM400" s="76">
        <f t="shared" si="66"/>
        <v>0</v>
      </c>
      <c r="BN400" s="76">
        <f t="shared" si="67"/>
        <v>0</v>
      </c>
      <c r="BO400" s="76">
        <f t="shared" si="68"/>
        <v>0</v>
      </c>
      <c r="BP400" s="76">
        <f t="shared" si="69"/>
        <v>0</v>
      </c>
    </row>
    <row r="401" spans="1:68" ht="27" hidden="1" customHeight="1" x14ac:dyDescent="0.25">
      <c r="A401" s="61" t="s">
        <v>608</v>
      </c>
      <c r="B401" s="61" t="s">
        <v>609</v>
      </c>
      <c r="C401" s="35">
        <v>4301031172</v>
      </c>
      <c r="D401" s="400">
        <v>4607091389531</v>
      </c>
      <c r="E401" s="400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83</v>
      </c>
      <c r="L401" s="36"/>
      <c r="M401" s="37" t="s">
        <v>82</v>
      </c>
      <c r="N401" s="37"/>
      <c r="O401" s="36">
        <v>45</v>
      </c>
      <c r="P401" s="4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402"/>
      <c r="R401" s="402"/>
      <c r="S401" s="402"/>
      <c r="T401" s="403"/>
      <c r="U401" s="38" t="s">
        <v>48</v>
      </c>
      <c r="V401" s="38" t="s">
        <v>48</v>
      </c>
      <c r="W401" s="39" t="s">
        <v>0</v>
      </c>
      <c r="X401" s="57">
        <v>0</v>
      </c>
      <c r="Y401" s="54">
        <f t="shared" si="64"/>
        <v>0</v>
      </c>
      <c r="Z401" s="40" t="str">
        <f t="shared" si="70"/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310" t="s">
        <v>69</v>
      </c>
      <c r="BM401" s="76">
        <f t="shared" si="66"/>
        <v>0</v>
      </c>
      <c r="BN401" s="76">
        <f t="shared" si="67"/>
        <v>0</v>
      </c>
      <c r="BO401" s="76">
        <f t="shared" si="68"/>
        <v>0</v>
      </c>
      <c r="BP401" s="76">
        <f t="shared" si="69"/>
        <v>0</v>
      </c>
    </row>
    <row r="402" spans="1:68" ht="27" hidden="1" customHeight="1" x14ac:dyDescent="0.25">
      <c r="A402" s="61" t="s">
        <v>608</v>
      </c>
      <c r="B402" s="61" t="s">
        <v>610</v>
      </c>
      <c r="C402" s="35">
        <v>4301031358</v>
      </c>
      <c r="D402" s="400">
        <v>4607091389531</v>
      </c>
      <c r="E402" s="400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83</v>
      </c>
      <c r="L402" s="36"/>
      <c r="M402" s="37" t="s">
        <v>82</v>
      </c>
      <c r="N402" s="37"/>
      <c r="O402" s="36">
        <v>50</v>
      </c>
      <c r="P402" s="481" t="s">
        <v>611</v>
      </c>
      <c r="Q402" s="402"/>
      <c r="R402" s="402"/>
      <c r="S402" s="402"/>
      <c r="T402" s="403"/>
      <c r="U402" s="38" t="s">
        <v>48</v>
      </c>
      <c r="V402" s="38" t="s">
        <v>48</v>
      </c>
      <c r="W402" s="39" t="s">
        <v>0</v>
      </c>
      <c r="X402" s="57">
        <v>0</v>
      </c>
      <c r="Y402" s="54">
        <f t="shared" si="64"/>
        <v>0</v>
      </c>
      <c r="Z402" s="40" t="str">
        <f t="shared" si="70"/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311" t="s">
        <v>69</v>
      </c>
      <c r="BM402" s="76">
        <f t="shared" si="66"/>
        <v>0</v>
      </c>
      <c r="BN402" s="76">
        <f t="shared" si="67"/>
        <v>0</v>
      </c>
      <c r="BO402" s="76">
        <f t="shared" si="68"/>
        <v>0</v>
      </c>
      <c r="BP402" s="76">
        <f t="shared" si="69"/>
        <v>0</v>
      </c>
    </row>
    <row r="403" spans="1:68" ht="27" hidden="1" customHeight="1" x14ac:dyDescent="0.25">
      <c r="A403" s="61" t="s">
        <v>608</v>
      </c>
      <c r="B403" s="61" t="s">
        <v>612</v>
      </c>
      <c r="C403" s="35">
        <v>4301031333</v>
      </c>
      <c r="D403" s="400">
        <v>4607091389531</v>
      </c>
      <c r="E403" s="400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83</v>
      </c>
      <c r="L403" s="36"/>
      <c r="M403" s="37" t="s">
        <v>82</v>
      </c>
      <c r="N403" s="37"/>
      <c r="O403" s="36">
        <v>50</v>
      </c>
      <c r="P403" s="482" t="s">
        <v>611</v>
      </c>
      <c r="Q403" s="402"/>
      <c r="R403" s="402"/>
      <c r="S403" s="402"/>
      <c r="T403" s="403"/>
      <c r="U403" s="38" t="s">
        <v>48</v>
      </c>
      <c r="V403" s="38" t="s">
        <v>48</v>
      </c>
      <c r="W403" s="39" t="s">
        <v>0</v>
      </c>
      <c r="X403" s="57">
        <v>0</v>
      </c>
      <c r="Y403" s="54">
        <f t="shared" si="64"/>
        <v>0</v>
      </c>
      <c r="Z403" s="40" t="str">
        <f t="shared" si="70"/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312" t="s">
        <v>69</v>
      </c>
      <c r="BM403" s="76">
        <f t="shared" si="66"/>
        <v>0</v>
      </c>
      <c r="BN403" s="76">
        <f t="shared" si="67"/>
        <v>0</v>
      </c>
      <c r="BO403" s="76">
        <f t="shared" si="68"/>
        <v>0</v>
      </c>
      <c r="BP403" s="76">
        <f t="shared" si="69"/>
        <v>0</v>
      </c>
    </row>
    <row r="404" spans="1:68" ht="27" hidden="1" customHeight="1" x14ac:dyDescent="0.25">
      <c r="A404" s="61" t="s">
        <v>613</v>
      </c>
      <c r="B404" s="61" t="s">
        <v>614</v>
      </c>
      <c r="C404" s="35">
        <v>4301031255</v>
      </c>
      <c r="D404" s="400">
        <v>4680115883185</v>
      </c>
      <c r="E404" s="400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83</v>
      </c>
      <c r="L404" s="36"/>
      <c r="M404" s="37" t="s">
        <v>82</v>
      </c>
      <c r="N404" s="37"/>
      <c r="O404" s="36">
        <v>45</v>
      </c>
      <c r="P404" s="4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402"/>
      <c r="R404" s="402"/>
      <c r="S404" s="402"/>
      <c r="T404" s="403"/>
      <c r="U404" s="38" t="s">
        <v>48</v>
      </c>
      <c r="V404" s="38" t="s">
        <v>48</v>
      </c>
      <c r="W404" s="39" t="s">
        <v>0</v>
      </c>
      <c r="X404" s="57">
        <v>0</v>
      </c>
      <c r="Y404" s="54">
        <f t="shared" si="64"/>
        <v>0</v>
      </c>
      <c r="Z404" s="40" t="str">
        <f t="shared" si="70"/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313" t="s">
        <v>69</v>
      </c>
      <c r="BM404" s="76">
        <f t="shared" si="66"/>
        <v>0</v>
      </c>
      <c r="BN404" s="76">
        <f t="shared" si="67"/>
        <v>0</v>
      </c>
      <c r="BO404" s="76">
        <f t="shared" si="68"/>
        <v>0</v>
      </c>
      <c r="BP404" s="76">
        <f t="shared" si="69"/>
        <v>0</v>
      </c>
    </row>
    <row r="405" spans="1:68" ht="27" hidden="1" customHeight="1" x14ac:dyDescent="0.25">
      <c r="A405" s="61" t="s">
        <v>613</v>
      </c>
      <c r="B405" s="61" t="s">
        <v>615</v>
      </c>
      <c r="C405" s="35">
        <v>4301031338</v>
      </c>
      <c r="D405" s="400">
        <v>4680115883185</v>
      </c>
      <c r="E405" s="400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83</v>
      </c>
      <c r="L405" s="36"/>
      <c r="M405" s="37" t="s">
        <v>82</v>
      </c>
      <c r="N405" s="37"/>
      <c r="O405" s="36">
        <v>50</v>
      </c>
      <c r="P405" s="476" t="s">
        <v>616</v>
      </c>
      <c r="Q405" s="402"/>
      <c r="R405" s="402"/>
      <c r="S405" s="402"/>
      <c r="T405" s="403"/>
      <c r="U405" s="38" t="s">
        <v>48</v>
      </c>
      <c r="V405" s="38" t="s">
        <v>48</v>
      </c>
      <c r="W405" s="39" t="s">
        <v>0</v>
      </c>
      <c r="X405" s="57">
        <v>0</v>
      </c>
      <c r="Y405" s="54">
        <f t="shared" si="64"/>
        <v>0</v>
      </c>
      <c r="Z405" s="40" t="str">
        <f t="shared" si="70"/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314" t="s">
        <v>69</v>
      </c>
      <c r="BM405" s="76">
        <f t="shared" si="66"/>
        <v>0</v>
      </c>
      <c r="BN405" s="76">
        <f t="shared" si="67"/>
        <v>0</v>
      </c>
      <c r="BO405" s="76">
        <f t="shared" si="68"/>
        <v>0</v>
      </c>
      <c r="BP405" s="76">
        <f t="shared" si="69"/>
        <v>0</v>
      </c>
    </row>
    <row r="406" spans="1:68" hidden="1" x14ac:dyDescent="0.2">
      <c r="A406" s="39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4"/>
      <c r="P406" s="390" t="s">
        <v>43</v>
      </c>
      <c r="Q406" s="391"/>
      <c r="R406" s="391"/>
      <c r="S406" s="391"/>
      <c r="T406" s="391"/>
      <c r="U406" s="391"/>
      <c r="V406" s="392"/>
      <c r="W406" s="41" t="s">
        <v>42</v>
      </c>
      <c r="X406" s="42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2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2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hidden="1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90" t="s">
        <v>43</v>
      </c>
      <c r="Q407" s="391"/>
      <c r="R407" s="391"/>
      <c r="S407" s="391"/>
      <c r="T407" s="391"/>
      <c r="U407" s="391"/>
      <c r="V407" s="392"/>
      <c r="W407" s="41" t="s">
        <v>0</v>
      </c>
      <c r="X407" s="42">
        <f>IFERROR(SUM(X383:X405),"0")</f>
        <v>0</v>
      </c>
      <c r="Y407" s="42">
        <f>IFERROR(SUM(Y383:Y405),"0")</f>
        <v>0</v>
      </c>
      <c r="Z407" s="41"/>
      <c r="AA407" s="65"/>
      <c r="AB407" s="65"/>
      <c r="AC407" s="65"/>
    </row>
    <row r="408" spans="1:68" ht="14.25" hidden="1" customHeight="1" x14ac:dyDescent="0.25">
      <c r="A408" s="399" t="s">
        <v>84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99"/>
      <c r="AA408" s="64"/>
      <c r="AB408" s="64"/>
      <c r="AC408" s="64"/>
    </row>
    <row r="409" spans="1:68" ht="27" hidden="1" customHeight="1" x14ac:dyDescent="0.25">
      <c r="A409" s="61" t="s">
        <v>617</v>
      </c>
      <c r="B409" s="61" t="s">
        <v>618</v>
      </c>
      <c r="C409" s="35">
        <v>4301051431</v>
      </c>
      <c r="D409" s="400">
        <v>4607091389654</v>
      </c>
      <c r="E409" s="400"/>
      <c r="F409" s="60">
        <v>0.33</v>
      </c>
      <c r="G409" s="36">
        <v>6</v>
      </c>
      <c r="H409" s="60">
        <v>1.98</v>
      </c>
      <c r="I409" s="60">
        <v>2.258</v>
      </c>
      <c r="J409" s="36">
        <v>156</v>
      </c>
      <c r="K409" s="36" t="s">
        <v>87</v>
      </c>
      <c r="L409" s="36"/>
      <c r="M409" s="37" t="s">
        <v>141</v>
      </c>
      <c r="N409" s="37"/>
      <c r="O409" s="36">
        <v>45</v>
      </c>
      <c r="P409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402"/>
      <c r="R409" s="402"/>
      <c r="S409" s="402"/>
      <c r="T409" s="403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IFERROR(IF(Y409=0,"",ROUNDUP(Y409/H409,0)*0.00753),"")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315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hidden="1" customHeight="1" x14ac:dyDescent="0.25">
      <c r="A410" s="61" t="s">
        <v>619</v>
      </c>
      <c r="B410" s="61" t="s">
        <v>620</v>
      </c>
      <c r="C410" s="35">
        <v>4301051284</v>
      </c>
      <c r="D410" s="400">
        <v>4607091384352</v>
      </c>
      <c r="E410" s="400"/>
      <c r="F410" s="60">
        <v>0.6</v>
      </c>
      <c r="G410" s="36">
        <v>4</v>
      </c>
      <c r="H410" s="60">
        <v>2.4</v>
      </c>
      <c r="I410" s="60">
        <v>2.6459999999999999</v>
      </c>
      <c r="J410" s="36">
        <v>120</v>
      </c>
      <c r="K410" s="36" t="s">
        <v>87</v>
      </c>
      <c r="L410" s="36"/>
      <c r="M410" s="37" t="s">
        <v>141</v>
      </c>
      <c r="N410" s="37"/>
      <c r="O410" s="36">
        <v>45</v>
      </c>
      <c r="P410" s="4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402"/>
      <c r="R410" s="402"/>
      <c r="S410" s="402"/>
      <c r="T410" s="403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IFERROR(IF(Y410=0,"",ROUNDUP(Y410/H410,0)*0.00937),"")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31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idden="1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4"/>
      <c r="P411" s="390" t="s">
        <v>43</v>
      </c>
      <c r="Q411" s="391"/>
      <c r="R411" s="391"/>
      <c r="S411" s="391"/>
      <c r="T411" s="391"/>
      <c r="U411" s="391"/>
      <c r="V411" s="392"/>
      <c r="W411" s="41" t="s">
        <v>42</v>
      </c>
      <c r="X411" s="42">
        <f>IFERROR(X409/H409,"0")+IFERROR(X410/H410,"0")</f>
        <v>0</v>
      </c>
      <c r="Y411" s="42">
        <f>IFERROR(Y409/H409,"0")+IFERROR(Y410/H410,"0")</f>
        <v>0</v>
      </c>
      <c r="Z411" s="42">
        <f>IFERROR(IF(Z409="",0,Z409),"0")+IFERROR(IF(Z410="",0,Z410),"0")</f>
        <v>0</v>
      </c>
      <c r="AA411" s="65"/>
      <c r="AB411" s="65"/>
      <c r="AC411" s="65"/>
    </row>
    <row r="412" spans="1:68" hidden="1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4"/>
      <c r="P412" s="390" t="s">
        <v>43</v>
      </c>
      <c r="Q412" s="391"/>
      <c r="R412" s="391"/>
      <c r="S412" s="391"/>
      <c r="T412" s="391"/>
      <c r="U412" s="391"/>
      <c r="V412" s="392"/>
      <c r="W412" s="41" t="s">
        <v>0</v>
      </c>
      <c r="X412" s="42">
        <f>IFERROR(SUM(X409:X410),"0")</f>
        <v>0</v>
      </c>
      <c r="Y412" s="42">
        <f>IFERROR(SUM(Y409:Y410),"0")</f>
        <v>0</v>
      </c>
      <c r="Z412" s="41"/>
      <c r="AA412" s="65"/>
      <c r="AB412" s="65"/>
      <c r="AC412" s="65"/>
    </row>
    <row r="413" spans="1:68" ht="14.25" hidden="1" customHeight="1" x14ac:dyDescent="0.25">
      <c r="A413" s="399" t="s">
        <v>103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64"/>
      <c r="AB413" s="64"/>
      <c r="AC413" s="64"/>
    </row>
    <row r="414" spans="1:68" ht="27" hidden="1" customHeight="1" x14ac:dyDescent="0.25">
      <c r="A414" s="61" t="s">
        <v>621</v>
      </c>
      <c r="B414" s="61" t="s">
        <v>622</v>
      </c>
      <c r="C414" s="35">
        <v>4301032045</v>
      </c>
      <c r="D414" s="400">
        <v>4680115884335</v>
      </c>
      <c r="E414" s="400"/>
      <c r="F414" s="60">
        <v>0.06</v>
      </c>
      <c r="G414" s="36">
        <v>20</v>
      </c>
      <c r="H414" s="60">
        <v>1.2</v>
      </c>
      <c r="I414" s="60">
        <v>1.8</v>
      </c>
      <c r="J414" s="36">
        <v>200</v>
      </c>
      <c r="K414" s="36" t="s">
        <v>624</v>
      </c>
      <c r="L414" s="36"/>
      <c r="M414" s="37" t="s">
        <v>623</v>
      </c>
      <c r="N414" s="37"/>
      <c r="O414" s="36">
        <v>60</v>
      </c>
      <c r="P414" s="4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402"/>
      <c r="R414" s="402"/>
      <c r="S414" s="402"/>
      <c r="T414" s="403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IFERROR(IF(Y414=0,"",ROUNDUP(Y414/H414,0)*0.00627),"")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317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hidden="1" customHeight="1" x14ac:dyDescent="0.25">
      <c r="A415" s="61" t="s">
        <v>625</v>
      </c>
      <c r="B415" s="61" t="s">
        <v>626</v>
      </c>
      <c r="C415" s="35">
        <v>4301032047</v>
      </c>
      <c r="D415" s="400">
        <v>4680115884342</v>
      </c>
      <c r="E415" s="400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624</v>
      </c>
      <c r="L415" s="36"/>
      <c r="M415" s="37" t="s">
        <v>623</v>
      </c>
      <c r="N415" s="37"/>
      <c r="O415" s="36">
        <v>60</v>
      </c>
      <c r="P415" s="4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402"/>
      <c r="R415" s="402"/>
      <c r="S415" s="402"/>
      <c r="T415" s="403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IFERROR(IF(Y415=0,"",ROUNDUP(Y415/H415,0)*0.00627),"")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318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hidden="1" customHeight="1" x14ac:dyDescent="0.25">
      <c r="A416" s="61" t="s">
        <v>627</v>
      </c>
      <c r="B416" s="61" t="s">
        <v>628</v>
      </c>
      <c r="C416" s="35">
        <v>4301170011</v>
      </c>
      <c r="D416" s="400">
        <v>4680115884113</v>
      </c>
      <c r="E416" s="400"/>
      <c r="F416" s="60">
        <v>0.11</v>
      </c>
      <c r="G416" s="36">
        <v>12</v>
      </c>
      <c r="H416" s="60">
        <v>1.32</v>
      </c>
      <c r="I416" s="60">
        <v>1.88</v>
      </c>
      <c r="J416" s="36">
        <v>200</v>
      </c>
      <c r="K416" s="36" t="s">
        <v>624</v>
      </c>
      <c r="L416" s="36"/>
      <c r="M416" s="37" t="s">
        <v>623</v>
      </c>
      <c r="N416" s="37"/>
      <c r="O416" s="36">
        <v>150</v>
      </c>
      <c r="P416" s="4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402"/>
      <c r="R416" s="402"/>
      <c r="S416" s="402"/>
      <c r="T416" s="403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IFERROR(IF(Y416=0,"",ROUNDUP(Y416/H416,0)*0.00627),"")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319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idden="1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4"/>
      <c r="P417" s="390" t="s">
        <v>43</v>
      </c>
      <c r="Q417" s="391"/>
      <c r="R417" s="391"/>
      <c r="S417" s="391"/>
      <c r="T417" s="391"/>
      <c r="U417" s="391"/>
      <c r="V417" s="392"/>
      <c r="W417" s="41" t="s">
        <v>42</v>
      </c>
      <c r="X417" s="42">
        <f>IFERROR(X414/H414,"0")+IFERROR(X415/H415,"0")+IFERROR(X416/H416,"0")</f>
        <v>0</v>
      </c>
      <c r="Y417" s="42">
        <f>IFERROR(Y414/H414,"0")+IFERROR(Y415/H415,"0")+IFERROR(Y416/H416,"0")</f>
        <v>0</v>
      </c>
      <c r="Z417" s="42">
        <f>IFERROR(IF(Z414="",0,Z414),"0")+IFERROR(IF(Z415="",0,Z415),"0")+IFERROR(IF(Z416="",0,Z416),"0")</f>
        <v>0</v>
      </c>
      <c r="AA417" s="65"/>
      <c r="AB417" s="65"/>
      <c r="AC417" s="65"/>
    </row>
    <row r="418" spans="1:68" hidden="1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4"/>
      <c r="P418" s="390" t="s">
        <v>43</v>
      </c>
      <c r="Q418" s="391"/>
      <c r="R418" s="391"/>
      <c r="S418" s="391"/>
      <c r="T418" s="391"/>
      <c r="U418" s="391"/>
      <c r="V418" s="392"/>
      <c r="W418" s="41" t="s">
        <v>0</v>
      </c>
      <c r="X418" s="42">
        <f>IFERROR(SUM(X414:X416),"0")</f>
        <v>0</v>
      </c>
      <c r="Y418" s="42">
        <f>IFERROR(SUM(Y414:Y416),"0")</f>
        <v>0</v>
      </c>
      <c r="Z418" s="41"/>
      <c r="AA418" s="65"/>
      <c r="AB418" s="65"/>
      <c r="AC418" s="65"/>
    </row>
    <row r="419" spans="1:68" ht="16.5" hidden="1" customHeight="1" x14ac:dyDescent="0.25">
      <c r="A419" s="429" t="s">
        <v>629</v>
      </c>
      <c r="B419" s="429"/>
      <c r="C419" s="429"/>
      <c r="D419" s="429"/>
      <c r="E419" s="429"/>
      <c r="F419" s="429"/>
      <c r="G419" s="429"/>
      <c r="H419" s="429"/>
      <c r="I419" s="429"/>
      <c r="J419" s="429"/>
      <c r="K419" s="429"/>
      <c r="L419" s="429"/>
      <c r="M419" s="429"/>
      <c r="N419" s="429"/>
      <c r="O419" s="429"/>
      <c r="P419" s="429"/>
      <c r="Q419" s="429"/>
      <c r="R419" s="429"/>
      <c r="S419" s="429"/>
      <c r="T419" s="429"/>
      <c r="U419" s="429"/>
      <c r="V419" s="429"/>
      <c r="W419" s="429"/>
      <c r="X419" s="429"/>
      <c r="Y419" s="429"/>
      <c r="Z419" s="429"/>
      <c r="AA419" s="63"/>
      <c r="AB419" s="63"/>
      <c r="AC419" s="63"/>
    </row>
    <row r="420" spans="1:68" ht="14.25" hidden="1" customHeight="1" x14ac:dyDescent="0.25">
      <c r="A420" s="399" t="s">
        <v>117</v>
      </c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399"/>
      <c r="P420" s="399"/>
      <c r="Q420" s="399"/>
      <c r="R420" s="399"/>
      <c r="S420" s="399"/>
      <c r="T420" s="399"/>
      <c r="U420" s="399"/>
      <c r="V420" s="399"/>
      <c r="W420" s="399"/>
      <c r="X420" s="399"/>
      <c r="Y420" s="399"/>
      <c r="Z420" s="399"/>
      <c r="AA420" s="64"/>
      <c r="AB420" s="64"/>
      <c r="AC420" s="64"/>
    </row>
    <row r="421" spans="1:68" ht="27" hidden="1" customHeight="1" x14ac:dyDescent="0.25">
      <c r="A421" s="61" t="s">
        <v>630</v>
      </c>
      <c r="B421" s="61" t="s">
        <v>631</v>
      </c>
      <c r="C421" s="35">
        <v>4301020315</v>
      </c>
      <c r="D421" s="400">
        <v>4607091389364</v>
      </c>
      <c r="E421" s="400"/>
      <c r="F421" s="60">
        <v>0.42</v>
      </c>
      <c r="G421" s="36">
        <v>6</v>
      </c>
      <c r="H421" s="60">
        <v>2.52</v>
      </c>
      <c r="I421" s="60">
        <v>2.75</v>
      </c>
      <c r="J421" s="36">
        <v>156</v>
      </c>
      <c r="K421" s="36" t="s">
        <v>87</v>
      </c>
      <c r="L421" s="36"/>
      <c r="M421" s="37" t="s">
        <v>82</v>
      </c>
      <c r="N421" s="37"/>
      <c r="O421" s="36">
        <v>40</v>
      </c>
      <c r="P421" s="471" t="s">
        <v>632</v>
      </c>
      <c r="Q421" s="402"/>
      <c r="R421" s="402"/>
      <c r="S421" s="402"/>
      <c r="T421" s="403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320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hidden="1" x14ac:dyDescent="0.2">
      <c r="A422" s="393"/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4"/>
      <c r="P422" s="390" t="s">
        <v>43</v>
      </c>
      <c r="Q422" s="391"/>
      <c r="R422" s="391"/>
      <c r="S422" s="391"/>
      <c r="T422" s="391"/>
      <c r="U422" s="391"/>
      <c r="V422" s="392"/>
      <c r="W422" s="41" t="s">
        <v>42</v>
      </c>
      <c r="X422" s="42">
        <f>IFERROR(X421/H421,"0")</f>
        <v>0</v>
      </c>
      <c r="Y422" s="42">
        <f>IFERROR(Y421/H421,"0")</f>
        <v>0</v>
      </c>
      <c r="Z422" s="42">
        <f>IFERROR(IF(Z421="",0,Z421),"0")</f>
        <v>0</v>
      </c>
      <c r="AA422" s="65"/>
      <c r="AB422" s="65"/>
      <c r="AC422" s="65"/>
    </row>
    <row r="423" spans="1:68" hidden="1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4"/>
      <c r="P423" s="390" t="s">
        <v>43</v>
      </c>
      <c r="Q423" s="391"/>
      <c r="R423" s="391"/>
      <c r="S423" s="391"/>
      <c r="T423" s="391"/>
      <c r="U423" s="391"/>
      <c r="V423" s="392"/>
      <c r="W423" s="41" t="s">
        <v>0</v>
      </c>
      <c r="X423" s="42">
        <f>IFERROR(SUM(X421:X421),"0")</f>
        <v>0</v>
      </c>
      <c r="Y423" s="42">
        <f>IFERROR(SUM(Y421:Y421),"0")</f>
        <v>0</v>
      </c>
      <c r="Z423" s="41"/>
      <c r="AA423" s="65"/>
      <c r="AB423" s="65"/>
      <c r="AC423" s="65"/>
    </row>
    <row r="424" spans="1:68" ht="14.25" hidden="1" customHeight="1" x14ac:dyDescent="0.25">
      <c r="A424" s="399" t="s">
        <v>79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99"/>
      <c r="AA424" s="64"/>
      <c r="AB424" s="64"/>
      <c r="AC424" s="64"/>
    </row>
    <row r="425" spans="1:68" ht="27" customHeight="1" x14ac:dyDescent="0.25">
      <c r="A425" s="61" t="s">
        <v>633</v>
      </c>
      <c r="B425" s="61" t="s">
        <v>634</v>
      </c>
      <c r="C425" s="35">
        <v>4301031212</v>
      </c>
      <c r="D425" s="400">
        <v>4607091389739</v>
      </c>
      <c r="E425" s="400"/>
      <c r="F425" s="60">
        <v>0.7</v>
      </c>
      <c r="G425" s="36">
        <v>6</v>
      </c>
      <c r="H425" s="60">
        <v>4.2</v>
      </c>
      <c r="I425" s="60">
        <v>4.43</v>
      </c>
      <c r="J425" s="36">
        <v>156</v>
      </c>
      <c r="K425" s="36" t="s">
        <v>87</v>
      </c>
      <c r="L425" s="36"/>
      <c r="M425" s="37" t="s">
        <v>120</v>
      </c>
      <c r="N425" s="37"/>
      <c r="O425" s="36">
        <v>45</v>
      </c>
      <c r="P425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402"/>
      <c r="R425" s="402"/>
      <c r="S425" s="402"/>
      <c r="T425" s="403"/>
      <c r="U425" s="38" t="s">
        <v>48</v>
      </c>
      <c r="V425" s="38" t="s">
        <v>48</v>
      </c>
      <c r="W425" s="39" t="s">
        <v>0</v>
      </c>
      <c r="X425" s="57">
        <v>40</v>
      </c>
      <c r="Y425" s="54">
        <f t="shared" ref="Y425:Y431" si="71">IFERROR(IF(X425="",0,CEILING((X425/$H425),1)*$H425),"")</f>
        <v>42</v>
      </c>
      <c r="Z425" s="40">
        <f>IFERROR(IF(Y425=0,"",ROUNDUP(Y425/H425,0)*0.00753),"")</f>
        <v>7.5300000000000006E-2</v>
      </c>
      <c r="AA425" s="66" t="s">
        <v>48</v>
      </c>
      <c r="AB425" s="67" t="s">
        <v>48</v>
      </c>
      <c r="AC425" s="77"/>
      <c r="AG425" s="76"/>
      <c r="AJ425" s="79"/>
      <c r="AK425" s="79"/>
      <c r="BB425" s="321" t="s">
        <v>69</v>
      </c>
      <c r="BM425" s="76">
        <f t="shared" ref="BM425:BM431" si="72">IFERROR(X425*I425/H425,"0")</f>
        <v>42.190476190476183</v>
      </c>
      <c r="BN425" s="76">
        <f t="shared" ref="BN425:BN431" si="73">IFERROR(Y425*I425/H425,"0")</f>
        <v>44.3</v>
      </c>
      <c r="BO425" s="76">
        <f t="shared" ref="BO425:BO431" si="74">IFERROR(1/J425*(X425/H425),"0")</f>
        <v>6.1050061050061048E-2</v>
      </c>
      <c r="BP425" s="76">
        <f t="shared" ref="BP425:BP431" si="75">IFERROR(1/J425*(Y425/H425),"0")</f>
        <v>6.4102564102564097E-2</v>
      </c>
    </row>
    <row r="426" spans="1:68" ht="27" hidden="1" customHeight="1" x14ac:dyDescent="0.25">
      <c r="A426" s="61" t="s">
        <v>633</v>
      </c>
      <c r="B426" s="61" t="s">
        <v>635</v>
      </c>
      <c r="C426" s="35">
        <v>4301031324</v>
      </c>
      <c r="D426" s="400">
        <v>4607091389739</v>
      </c>
      <c r="E426" s="400"/>
      <c r="F426" s="60">
        <v>0.7</v>
      </c>
      <c r="G426" s="36">
        <v>6</v>
      </c>
      <c r="H426" s="60">
        <v>4.2</v>
      </c>
      <c r="I426" s="60">
        <v>4.43</v>
      </c>
      <c r="J426" s="36">
        <v>156</v>
      </c>
      <c r="K426" s="36" t="s">
        <v>87</v>
      </c>
      <c r="L426" s="36"/>
      <c r="M426" s="37" t="s">
        <v>82</v>
      </c>
      <c r="N426" s="37"/>
      <c r="O426" s="36">
        <v>50</v>
      </c>
      <c r="P426" s="468" t="s">
        <v>636</v>
      </c>
      <c r="Q426" s="402"/>
      <c r="R426" s="402"/>
      <c r="S426" s="402"/>
      <c r="T426" s="403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1"/>
        <v>0</v>
      </c>
      <c r="Z426" s="40" t="str">
        <f>IFERROR(IF(Y426=0,"",ROUNDUP(Y426/H426,0)*0.00753),"")</f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22" t="s">
        <v>69</v>
      </c>
      <c r="BM426" s="76">
        <f t="shared" si="72"/>
        <v>0</v>
      </c>
      <c r="BN426" s="76">
        <f t="shared" si="73"/>
        <v>0</v>
      </c>
      <c r="BO426" s="76">
        <f t="shared" si="74"/>
        <v>0</v>
      </c>
      <c r="BP426" s="76">
        <f t="shared" si="75"/>
        <v>0</v>
      </c>
    </row>
    <row r="427" spans="1:68" ht="27" hidden="1" customHeight="1" x14ac:dyDescent="0.25">
      <c r="A427" s="61" t="s">
        <v>637</v>
      </c>
      <c r="B427" s="61" t="s">
        <v>638</v>
      </c>
      <c r="C427" s="35">
        <v>4301031363</v>
      </c>
      <c r="D427" s="400">
        <v>4607091389425</v>
      </c>
      <c r="E427" s="400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50</v>
      </c>
      <c r="P427" s="469" t="s">
        <v>639</v>
      </c>
      <c r="Q427" s="402"/>
      <c r="R427" s="402"/>
      <c r="S427" s="402"/>
      <c r="T427" s="403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1"/>
        <v>0</v>
      </c>
      <c r="Z427" s="40" t="str">
        <f>IFERROR(IF(Y427=0,"",ROUNDUP(Y427/H427,0)*0.00502),"")</f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23" t="s">
        <v>69</v>
      </c>
      <c r="BM427" s="76">
        <f t="shared" si="72"/>
        <v>0</v>
      </c>
      <c r="BN427" s="76">
        <f t="shared" si="73"/>
        <v>0</v>
      </c>
      <c r="BO427" s="76">
        <f t="shared" si="74"/>
        <v>0</v>
      </c>
      <c r="BP427" s="76">
        <f t="shared" si="75"/>
        <v>0</v>
      </c>
    </row>
    <row r="428" spans="1:68" ht="27" hidden="1" customHeight="1" x14ac:dyDescent="0.25">
      <c r="A428" s="61" t="s">
        <v>640</v>
      </c>
      <c r="B428" s="61" t="s">
        <v>641</v>
      </c>
      <c r="C428" s="35">
        <v>4301031167</v>
      </c>
      <c r="D428" s="400">
        <v>4680115880771</v>
      </c>
      <c r="E428" s="400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45</v>
      </c>
      <c r="P428" s="4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402"/>
      <c r="R428" s="402"/>
      <c r="S428" s="402"/>
      <c r="T428" s="403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1"/>
        <v>0</v>
      </c>
      <c r="Z428" s="40" t="str">
        <f>IFERROR(IF(Y428=0,"",ROUNDUP(Y428/H428,0)*0.00502),"")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24" t="s">
        <v>69</v>
      </c>
      <c r="BM428" s="76">
        <f t="shared" si="72"/>
        <v>0</v>
      </c>
      <c r="BN428" s="76">
        <f t="shared" si="73"/>
        <v>0</v>
      </c>
      <c r="BO428" s="76">
        <f t="shared" si="74"/>
        <v>0</v>
      </c>
      <c r="BP428" s="76">
        <f t="shared" si="75"/>
        <v>0</v>
      </c>
    </row>
    <row r="429" spans="1:68" ht="27" hidden="1" customHeight="1" x14ac:dyDescent="0.25">
      <c r="A429" s="61" t="s">
        <v>640</v>
      </c>
      <c r="B429" s="61" t="s">
        <v>642</v>
      </c>
      <c r="C429" s="35">
        <v>4301031334</v>
      </c>
      <c r="D429" s="400">
        <v>4680115880771</v>
      </c>
      <c r="E429" s="400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50</v>
      </c>
      <c r="P429" s="464" t="s">
        <v>643</v>
      </c>
      <c r="Q429" s="402"/>
      <c r="R429" s="402"/>
      <c r="S429" s="402"/>
      <c r="T429" s="403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1"/>
        <v>0</v>
      </c>
      <c r="Z429" s="40" t="str">
        <f>IFERROR(IF(Y429=0,"",ROUNDUP(Y429/H429,0)*0.00502),"")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25" t="s">
        <v>69</v>
      </c>
      <c r="BM429" s="76">
        <f t="shared" si="72"/>
        <v>0</v>
      </c>
      <c r="BN429" s="76">
        <f t="shared" si="73"/>
        <v>0</v>
      </c>
      <c r="BO429" s="76">
        <f t="shared" si="74"/>
        <v>0</v>
      </c>
      <c r="BP429" s="76">
        <f t="shared" si="75"/>
        <v>0</v>
      </c>
    </row>
    <row r="430" spans="1:68" ht="27" hidden="1" customHeight="1" x14ac:dyDescent="0.25">
      <c r="A430" s="61" t="s">
        <v>644</v>
      </c>
      <c r="B430" s="61" t="s">
        <v>645</v>
      </c>
      <c r="C430" s="35">
        <v>4301031173</v>
      </c>
      <c r="D430" s="400">
        <v>4607091389500</v>
      </c>
      <c r="E430" s="400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45</v>
      </c>
      <c r="P430" s="4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402"/>
      <c r="R430" s="402"/>
      <c r="S430" s="402"/>
      <c r="T430" s="403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1"/>
        <v>0</v>
      </c>
      <c r="Z430" s="40" t="str">
        <f>IFERROR(IF(Y430=0,"",ROUNDUP(Y430/H430,0)*0.00502),"")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26" t="s">
        <v>69</v>
      </c>
      <c r="BM430" s="76">
        <f t="shared" si="72"/>
        <v>0</v>
      </c>
      <c r="BN430" s="76">
        <f t="shared" si="73"/>
        <v>0</v>
      </c>
      <c r="BO430" s="76">
        <f t="shared" si="74"/>
        <v>0</v>
      </c>
      <c r="BP430" s="76">
        <f t="shared" si="75"/>
        <v>0</v>
      </c>
    </row>
    <row r="431" spans="1:68" ht="27" hidden="1" customHeight="1" x14ac:dyDescent="0.25">
      <c r="A431" s="61" t="s">
        <v>644</v>
      </c>
      <c r="B431" s="61" t="s">
        <v>646</v>
      </c>
      <c r="C431" s="35">
        <v>4301031327</v>
      </c>
      <c r="D431" s="400">
        <v>4607091389500</v>
      </c>
      <c r="E431" s="400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466" t="s">
        <v>647</v>
      </c>
      <c r="Q431" s="402"/>
      <c r="R431" s="402"/>
      <c r="S431" s="402"/>
      <c r="T431" s="403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1"/>
        <v>0</v>
      </c>
      <c r="Z431" s="40" t="str">
        <f>IFERROR(IF(Y431=0,"",ROUNDUP(Y431/H431,0)*0.00502),"")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27" t="s">
        <v>69</v>
      </c>
      <c r="BM431" s="76">
        <f t="shared" si="72"/>
        <v>0</v>
      </c>
      <c r="BN431" s="76">
        <f t="shared" si="73"/>
        <v>0</v>
      </c>
      <c r="BO431" s="76">
        <f t="shared" si="74"/>
        <v>0</v>
      </c>
      <c r="BP431" s="76">
        <f t="shared" si="75"/>
        <v>0</v>
      </c>
    </row>
    <row r="432" spans="1:68" x14ac:dyDescent="0.2">
      <c r="A432" s="393"/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4"/>
      <c r="P432" s="390" t="s">
        <v>43</v>
      </c>
      <c r="Q432" s="391"/>
      <c r="R432" s="391"/>
      <c r="S432" s="391"/>
      <c r="T432" s="391"/>
      <c r="U432" s="391"/>
      <c r="V432" s="392"/>
      <c r="W432" s="41" t="s">
        <v>42</v>
      </c>
      <c r="X432" s="42">
        <f>IFERROR(X425/H425,"0")+IFERROR(X426/H426,"0")+IFERROR(X427/H427,"0")+IFERROR(X428/H428,"0")+IFERROR(X429/H429,"0")+IFERROR(X430/H430,"0")+IFERROR(X431/H431,"0")</f>
        <v>9.5238095238095237</v>
      </c>
      <c r="Y432" s="42">
        <f>IFERROR(Y425/H425,"0")+IFERROR(Y426/H426,"0")+IFERROR(Y427/H427,"0")+IFERROR(Y428/H428,"0")+IFERROR(Y429/H429,"0")+IFERROR(Y430/H430,"0")+IFERROR(Y431/H431,"0")</f>
        <v>10</v>
      </c>
      <c r="Z432" s="42">
        <f>IFERROR(IF(Z425="",0,Z425),"0")+IFERROR(IF(Z426="",0,Z426),"0")+IFERROR(IF(Z427="",0,Z427),"0")+IFERROR(IF(Z428="",0,Z428),"0")+IFERROR(IF(Z429="",0,Z429),"0")+IFERROR(IF(Z430="",0,Z430),"0")+IFERROR(IF(Z431="",0,Z431),"0")</f>
        <v>7.5300000000000006E-2</v>
      </c>
      <c r="AA432" s="65"/>
      <c r="AB432" s="65"/>
      <c r="AC432" s="65"/>
    </row>
    <row r="433" spans="1:68" x14ac:dyDescent="0.2">
      <c r="A433" s="393"/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4"/>
      <c r="P433" s="390" t="s">
        <v>43</v>
      </c>
      <c r="Q433" s="391"/>
      <c r="R433" s="391"/>
      <c r="S433" s="391"/>
      <c r="T433" s="391"/>
      <c r="U433" s="391"/>
      <c r="V433" s="392"/>
      <c r="W433" s="41" t="s">
        <v>0</v>
      </c>
      <c r="X433" s="42">
        <f>IFERROR(SUM(X425:X431),"0")</f>
        <v>40</v>
      </c>
      <c r="Y433" s="42">
        <f>IFERROR(SUM(Y425:Y431),"0")</f>
        <v>42</v>
      </c>
      <c r="Z433" s="41"/>
      <c r="AA433" s="65"/>
      <c r="AB433" s="65"/>
      <c r="AC433" s="65"/>
    </row>
    <row r="434" spans="1:68" ht="14.25" hidden="1" customHeight="1" x14ac:dyDescent="0.25">
      <c r="A434" s="399" t="s">
        <v>103</v>
      </c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399"/>
      <c r="P434" s="399"/>
      <c r="Q434" s="399"/>
      <c r="R434" s="399"/>
      <c r="S434" s="399"/>
      <c r="T434" s="399"/>
      <c r="U434" s="399"/>
      <c r="V434" s="399"/>
      <c r="W434" s="399"/>
      <c r="X434" s="399"/>
      <c r="Y434" s="399"/>
      <c r="Z434" s="399"/>
      <c r="AA434" s="64"/>
      <c r="AB434" s="64"/>
      <c r="AC434" s="64"/>
    </row>
    <row r="435" spans="1:68" ht="27" hidden="1" customHeight="1" x14ac:dyDescent="0.25">
      <c r="A435" s="61" t="s">
        <v>648</v>
      </c>
      <c r="B435" s="61" t="s">
        <v>649</v>
      </c>
      <c r="C435" s="35">
        <v>4301040358</v>
      </c>
      <c r="D435" s="400">
        <v>4680115884571</v>
      </c>
      <c r="E435" s="400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624</v>
      </c>
      <c r="L435" s="36"/>
      <c r="M435" s="37" t="s">
        <v>623</v>
      </c>
      <c r="N435" s="37"/>
      <c r="O435" s="36">
        <v>60</v>
      </c>
      <c r="P435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402"/>
      <c r="R435" s="402"/>
      <c r="S435" s="402"/>
      <c r="T435" s="403"/>
      <c r="U435" s="38" t="s">
        <v>48</v>
      </c>
      <c r="V435" s="38" t="s">
        <v>48</v>
      </c>
      <c r="W435" s="39" t="s">
        <v>0</v>
      </c>
      <c r="X435" s="57">
        <v>0</v>
      </c>
      <c r="Y435" s="54">
        <f>IFERROR(IF(X435="",0,CEILING((X435/$H435),1)*$H435),"")</f>
        <v>0</v>
      </c>
      <c r="Z435" s="40" t="str">
        <f>IFERROR(IF(Y435=0,"",ROUNDUP(Y435/H435,0)*0.00627),"")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28" t="s">
        <v>69</v>
      </c>
      <c r="BM435" s="76">
        <f>IFERROR(X435*I435/H435,"0")</f>
        <v>0</v>
      </c>
      <c r="BN435" s="76">
        <f>IFERROR(Y435*I435/H435,"0")</f>
        <v>0</v>
      </c>
      <c r="BO435" s="76">
        <f>IFERROR(1/J435*(X435/H435),"0")</f>
        <v>0</v>
      </c>
      <c r="BP435" s="76">
        <f>IFERROR(1/J435*(Y435/H435),"0")</f>
        <v>0</v>
      </c>
    </row>
    <row r="436" spans="1:68" hidden="1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4"/>
      <c r="P436" s="390" t="s">
        <v>43</v>
      </c>
      <c r="Q436" s="391"/>
      <c r="R436" s="391"/>
      <c r="S436" s="391"/>
      <c r="T436" s="391"/>
      <c r="U436" s="391"/>
      <c r="V436" s="392"/>
      <c r="W436" s="41" t="s">
        <v>42</v>
      </c>
      <c r="X436" s="42">
        <f>IFERROR(X435/H435,"0")</f>
        <v>0</v>
      </c>
      <c r="Y436" s="42">
        <f>IFERROR(Y435/H435,"0")</f>
        <v>0</v>
      </c>
      <c r="Z436" s="42">
        <f>IFERROR(IF(Z435="",0,Z435),"0")</f>
        <v>0</v>
      </c>
      <c r="AA436" s="65"/>
      <c r="AB436" s="65"/>
      <c r="AC436" s="65"/>
    </row>
    <row r="437" spans="1:68" hidden="1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4"/>
      <c r="P437" s="390" t="s">
        <v>43</v>
      </c>
      <c r="Q437" s="391"/>
      <c r="R437" s="391"/>
      <c r="S437" s="391"/>
      <c r="T437" s="391"/>
      <c r="U437" s="391"/>
      <c r="V437" s="392"/>
      <c r="W437" s="41" t="s">
        <v>0</v>
      </c>
      <c r="X437" s="42">
        <f>IFERROR(SUM(X435:X435),"0")</f>
        <v>0</v>
      </c>
      <c r="Y437" s="42">
        <f>IFERROR(SUM(Y435:Y435),"0")</f>
        <v>0</v>
      </c>
      <c r="Z437" s="41"/>
      <c r="AA437" s="65"/>
      <c r="AB437" s="65"/>
      <c r="AC437" s="65"/>
    </row>
    <row r="438" spans="1:68" ht="14.25" hidden="1" customHeight="1" x14ac:dyDescent="0.25">
      <c r="A438" s="399" t="s">
        <v>112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99"/>
      <c r="AA438" s="64"/>
      <c r="AB438" s="64"/>
      <c r="AC438" s="64"/>
    </row>
    <row r="439" spans="1:68" ht="27" hidden="1" customHeight="1" x14ac:dyDescent="0.25">
      <c r="A439" s="61" t="s">
        <v>650</v>
      </c>
      <c r="B439" s="61" t="s">
        <v>651</v>
      </c>
      <c r="C439" s="35">
        <v>4301170010</v>
      </c>
      <c r="D439" s="400">
        <v>4680115884090</v>
      </c>
      <c r="E439" s="400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624</v>
      </c>
      <c r="L439" s="36"/>
      <c r="M439" s="37" t="s">
        <v>623</v>
      </c>
      <c r="N439" s="37"/>
      <c r="O439" s="36">
        <v>150</v>
      </c>
      <c r="P439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402"/>
      <c r="R439" s="402"/>
      <c r="S439" s="402"/>
      <c r="T439" s="403"/>
      <c r="U439" s="38" t="s">
        <v>48</v>
      </c>
      <c r="V439" s="38" t="s">
        <v>48</v>
      </c>
      <c r="W439" s="39" t="s">
        <v>0</v>
      </c>
      <c r="X439" s="57">
        <v>0</v>
      </c>
      <c r="Y439" s="54">
        <f>IFERROR(IF(X439="",0,CEILING((X439/$H439),1)*$H439),"")</f>
        <v>0</v>
      </c>
      <c r="Z439" s="40" t="str">
        <f>IFERROR(IF(Y439=0,"",ROUNDUP(Y439/H439,0)*0.00627),"")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29" t="s">
        <v>69</v>
      </c>
      <c r="BM439" s="76">
        <f>IFERROR(X439*I439/H439,"0")</f>
        <v>0</v>
      </c>
      <c r="BN439" s="76">
        <f>IFERROR(Y439*I439/H439,"0")</f>
        <v>0</v>
      </c>
      <c r="BO439" s="76">
        <f>IFERROR(1/J439*(X439/H439),"0")</f>
        <v>0</v>
      </c>
      <c r="BP439" s="76">
        <f>IFERROR(1/J439*(Y439/H439),"0")</f>
        <v>0</v>
      </c>
    </row>
    <row r="440" spans="1:68" hidden="1" x14ac:dyDescent="0.2">
      <c r="A440" s="39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394"/>
      <c r="P440" s="390" t="s">
        <v>43</v>
      </c>
      <c r="Q440" s="391"/>
      <c r="R440" s="391"/>
      <c r="S440" s="391"/>
      <c r="T440" s="391"/>
      <c r="U440" s="391"/>
      <c r="V440" s="392"/>
      <c r="W440" s="41" t="s">
        <v>42</v>
      </c>
      <c r="X440" s="42">
        <f>IFERROR(X439/H439,"0")</f>
        <v>0</v>
      </c>
      <c r="Y440" s="42">
        <f>IFERROR(Y439/H439,"0")</f>
        <v>0</v>
      </c>
      <c r="Z440" s="42">
        <f>IFERROR(IF(Z439="",0,Z439),"0")</f>
        <v>0</v>
      </c>
      <c r="AA440" s="65"/>
      <c r="AB440" s="65"/>
      <c r="AC440" s="65"/>
    </row>
    <row r="441" spans="1:68" hidden="1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4"/>
      <c r="P441" s="390" t="s">
        <v>43</v>
      </c>
      <c r="Q441" s="391"/>
      <c r="R441" s="391"/>
      <c r="S441" s="391"/>
      <c r="T441" s="391"/>
      <c r="U441" s="391"/>
      <c r="V441" s="392"/>
      <c r="W441" s="41" t="s">
        <v>0</v>
      </c>
      <c r="X441" s="42">
        <f>IFERROR(SUM(X439:X439),"0")</f>
        <v>0</v>
      </c>
      <c r="Y441" s="42">
        <f>IFERROR(SUM(Y439:Y439),"0")</f>
        <v>0</v>
      </c>
      <c r="Z441" s="41"/>
      <c r="AA441" s="65"/>
      <c r="AB441" s="65"/>
      <c r="AC441" s="65"/>
    </row>
    <row r="442" spans="1:68" ht="14.25" hidden="1" customHeight="1" x14ac:dyDescent="0.25">
      <c r="A442" s="399" t="s">
        <v>652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99"/>
      <c r="AA442" s="64"/>
      <c r="AB442" s="64"/>
      <c r="AC442" s="64"/>
    </row>
    <row r="443" spans="1:68" ht="27" hidden="1" customHeight="1" x14ac:dyDescent="0.25">
      <c r="A443" s="61" t="s">
        <v>653</v>
      </c>
      <c r="B443" s="61" t="s">
        <v>654</v>
      </c>
      <c r="C443" s="35">
        <v>4301040357</v>
      </c>
      <c r="D443" s="400">
        <v>4680115884564</v>
      </c>
      <c r="E443" s="400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624</v>
      </c>
      <c r="L443" s="36"/>
      <c r="M443" s="37" t="s">
        <v>623</v>
      </c>
      <c r="N443" s="37"/>
      <c r="O443" s="36">
        <v>60</v>
      </c>
      <c r="P443" s="46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402"/>
      <c r="R443" s="402"/>
      <c r="S443" s="402"/>
      <c r="T443" s="403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IFERROR(IF(Y443=0,"",ROUNDUP(Y443/H443,0)*0.00627),"")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30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hidden="1" x14ac:dyDescent="0.2">
      <c r="A444" s="393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3"/>
      <c r="O444" s="394"/>
      <c r="P444" s="390" t="s">
        <v>43</v>
      </c>
      <c r="Q444" s="391"/>
      <c r="R444" s="391"/>
      <c r="S444" s="391"/>
      <c r="T444" s="391"/>
      <c r="U444" s="391"/>
      <c r="V444" s="392"/>
      <c r="W444" s="41" t="s">
        <v>42</v>
      </c>
      <c r="X444" s="42">
        <f>IFERROR(X443/H443,"0")</f>
        <v>0</v>
      </c>
      <c r="Y444" s="42">
        <f>IFERROR(Y443/H443,"0")</f>
        <v>0</v>
      </c>
      <c r="Z444" s="42">
        <f>IFERROR(IF(Z443="",0,Z443),"0")</f>
        <v>0</v>
      </c>
      <c r="AA444" s="65"/>
      <c r="AB444" s="65"/>
      <c r="AC444" s="65"/>
    </row>
    <row r="445" spans="1:68" hidden="1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4"/>
      <c r="P445" s="390" t="s">
        <v>43</v>
      </c>
      <c r="Q445" s="391"/>
      <c r="R445" s="391"/>
      <c r="S445" s="391"/>
      <c r="T445" s="391"/>
      <c r="U445" s="391"/>
      <c r="V445" s="392"/>
      <c r="W445" s="41" t="s">
        <v>0</v>
      </c>
      <c r="X445" s="42">
        <f>IFERROR(SUM(X443:X443),"0")</f>
        <v>0</v>
      </c>
      <c r="Y445" s="42">
        <f>IFERROR(SUM(Y443:Y443),"0")</f>
        <v>0</v>
      </c>
      <c r="Z445" s="41"/>
      <c r="AA445" s="65"/>
      <c r="AB445" s="65"/>
      <c r="AC445" s="65"/>
    </row>
    <row r="446" spans="1:68" ht="16.5" hidden="1" customHeight="1" x14ac:dyDescent="0.25">
      <c r="A446" s="429" t="s">
        <v>655</v>
      </c>
      <c r="B446" s="429"/>
      <c r="C446" s="429"/>
      <c r="D446" s="429"/>
      <c r="E446" s="429"/>
      <c r="F446" s="429"/>
      <c r="G446" s="429"/>
      <c r="H446" s="429"/>
      <c r="I446" s="429"/>
      <c r="J446" s="429"/>
      <c r="K446" s="429"/>
      <c r="L446" s="429"/>
      <c r="M446" s="429"/>
      <c r="N446" s="429"/>
      <c r="O446" s="429"/>
      <c r="P446" s="429"/>
      <c r="Q446" s="429"/>
      <c r="R446" s="429"/>
      <c r="S446" s="429"/>
      <c r="T446" s="429"/>
      <c r="U446" s="429"/>
      <c r="V446" s="429"/>
      <c r="W446" s="429"/>
      <c r="X446" s="429"/>
      <c r="Y446" s="429"/>
      <c r="Z446" s="429"/>
      <c r="AA446" s="63"/>
      <c r="AB446" s="63"/>
      <c r="AC446" s="63"/>
    </row>
    <row r="447" spans="1:68" ht="14.25" hidden="1" customHeight="1" x14ac:dyDescent="0.25">
      <c r="A447" s="399" t="s">
        <v>79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99"/>
      <c r="AA447" s="64"/>
      <c r="AB447" s="64"/>
      <c r="AC447" s="64"/>
    </row>
    <row r="448" spans="1:68" ht="27" hidden="1" customHeight="1" x14ac:dyDescent="0.25">
      <c r="A448" s="61" t="s">
        <v>656</v>
      </c>
      <c r="B448" s="61" t="s">
        <v>657</v>
      </c>
      <c r="C448" s="35">
        <v>4301031294</v>
      </c>
      <c r="D448" s="400">
        <v>4680115885189</v>
      </c>
      <c r="E448" s="400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40</v>
      </c>
      <c r="P448" s="45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402"/>
      <c r="R448" s="402"/>
      <c r="S448" s="402"/>
      <c r="T448" s="403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IFERROR(IF(Y448=0,"",ROUNDUP(Y448/H448,0)*0.00502),"")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31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ht="27" hidden="1" customHeight="1" x14ac:dyDescent="0.25">
      <c r="A449" s="61" t="s">
        <v>658</v>
      </c>
      <c r="B449" s="61" t="s">
        <v>659</v>
      </c>
      <c r="C449" s="35">
        <v>4301031293</v>
      </c>
      <c r="D449" s="400">
        <v>4680115885172</v>
      </c>
      <c r="E449" s="400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40</v>
      </c>
      <c r="P449" s="4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402"/>
      <c r="R449" s="402"/>
      <c r="S449" s="402"/>
      <c r="T449" s="403"/>
      <c r="U449" s="38" t="s">
        <v>48</v>
      </c>
      <c r="V449" s="38" t="s">
        <v>48</v>
      </c>
      <c r="W449" s="39" t="s">
        <v>0</v>
      </c>
      <c r="X449" s="57">
        <v>0</v>
      </c>
      <c r="Y449" s="54">
        <f>IFERROR(IF(X449="",0,CEILING((X449/$H449),1)*$H449),"")</f>
        <v>0</v>
      </c>
      <c r="Z449" s="40" t="str">
        <f>IFERROR(IF(Y449=0,"",ROUNDUP(Y449/H449,0)*0.00502),"")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32" t="s">
        <v>69</v>
      </c>
      <c r="BM449" s="76">
        <f>IFERROR(X449*I449/H449,"0")</f>
        <v>0</v>
      </c>
      <c r="BN449" s="76">
        <f>IFERROR(Y449*I449/H449,"0")</f>
        <v>0</v>
      </c>
      <c r="BO449" s="76">
        <f>IFERROR(1/J449*(X449/H449),"0")</f>
        <v>0</v>
      </c>
      <c r="BP449" s="76">
        <f>IFERROR(1/J449*(Y449/H449),"0")</f>
        <v>0</v>
      </c>
    </row>
    <row r="450" spans="1:68" ht="27" hidden="1" customHeight="1" x14ac:dyDescent="0.25">
      <c r="A450" s="61" t="s">
        <v>660</v>
      </c>
      <c r="B450" s="61" t="s">
        <v>661</v>
      </c>
      <c r="C450" s="35">
        <v>4301031291</v>
      </c>
      <c r="D450" s="400">
        <v>4680115885110</v>
      </c>
      <c r="E450" s="400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35</v>
      </c>
      <c r="P450" s="45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402"/>
      <c r="R450" s="402"/>
      <c r="S450" s="402"/>
      <c r="T450" s="403"/>
      <c r="U450" s="38" t="s">
        <v>48</v>
      </c>
      <c r="V450" s="38" t="s">
        <v>48</v>
      </c>
      <c r="W450" s="39" t="s">
        <v>0</v>
      </c>
      <c r="X450" s="57">
        <v>0</v>
      </c>
      <c r="Y450" s="54">
        <f>IFERROR(IF(X450="",0,CEILING((X450/$H450),1)*$H450),"")</f>
        <v>0</v>
      </c>
      <c r="Z450" s="40" t="str">
        <f>IFERROR(IF(Y450=0,"",ROUNDUP(Y450/H450,0)*0.00502),"")</f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33" t="s">
        <v>69</v>
      </c>
      <c r="BM450" s="76">
        <f>IFERROR(X450*I450/H450,"0")</f>
        <v>0</v>
      </c>
      <c r="BN450" s="76">
        <f>IFERROR(Y450*I450/H450,"0")</f>
        <v>0</v>
      </c>
      <c r="BO450" s="76">
        <f>IFERROR(1/J450*(X450/H450),"0")</f>
        <v>0</v>
      </c>
      <c r="BP450" s="76">
        <f>IFERROR(1/J450*(Y450/H450),"0")</f>
        <v>0</v>
      </c>
    </row>
    <row r="451" spans="1:68" hidden="1" x14ac:dyDescent="0.2">
      <c r="A451" s="393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4"/>
      <c r="P451" s="390" t="s">
        <v>43</v>
      </c>
      <c r="Q451" s="391"/>
      <c r="R451" s="391"/>
      <c r="S451" s="391"/>
      <c r="T451" s="391"/>
      <c r="U451" s="391"/>
      <c r="V451" s="392"/>
      <c r="W451" s="41" t="s">
        <v>42</v>
      </c>
      <c r="X451" s="42">
        <f>IFERROR(X448/H448,"0")+IFERROR(X449/H449,"0")+IFERROR(X450/H450,"0")</f>
        <v>0</v>
      </c>
      <c r="Y451" s="42">
        <f>IFERROR(Y448/H448,"0")+IFERROR(Y449/H449,"0")+IFERROR(Y450/H450,"0")</f>
        <v>0</v>
      </c>
      <c r="Z451" s="42">
        <f>IFERROR(IF(Z448="",0,Z448),"0")+IFERROR(IF(Z449="",0,Z449),"0")+IFERROR(IF(Z450="",0,Z450),"0")</f>
        <v>0</v>
      </c>
      <c r="AA451" s="65"/>
      <c r="AB451" s="65"/>
      <c r="AC451" s="65"/>
    </row>
    <row r="452" spans="1:68" hidden="1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4"/>
      <c r="P452" s="390" t="s">
        <v>43</v>
      </c>
      <c r="Q452" s="391"/>
      <c r="R452" s="391"/>
      <c r="S452" s="391"/>
      <c r="T452" s="391"/>
      <c r="U452" s="391"/>
      <c r="V452" s="392"/>
      <c r="W452" s="41" t="s">
        <v>0</v>
      </c>
      <c r="X452" s="42">
        <f>IFERROR(SUM(X448:X450),"0")</f>
        <v>0</v>
      </c>
      <c r="Y452" s="42">
        <f>IFERROR(SUM(Y448:Y450),"0")</f>
        <v>0</v>
      </c>
      <c r="Z452" s="41"/>
      <c r="AA452" s="65"/>
      <c r="AB452" s="65"/>
      <c r="AC452" s="65"/>
    </row>
    <row r="453" spans="1:68" ht="16.5" hidden="1" customHeight="1" x14ac:dyDescent="0.25">
      <c r="A453" s="429" t="s">
        <v>662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29"/>
      <c r="AA453" s="63"/>
      <c r="AB453" s="63"/>
      <c r="AC453" s="63"/>
    </row>
    <row r="454" spans="1:68" ht="14.25" hidden="1" customHeight="1" x14ac:dyDescent="0.25">
      <c r="A454" s="399" t="s">
        <v>79</v>
      </c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399"/>
      <c r="P454" s="399"/>
      <c r="Q454" s="399"/>
      <c r="R454" s="399"/>
      <c r="S454" s="399"/>
      <c r="T454" s="399"/>
      <c r="U454" s="399"/>
      <c r="V454" s="399"/>
      <c r="W454" s="399"/>
      <c r="X454" s="399"/>
      <c r="Y454" s="399"/>
      <c r="Z454" s="399"/>
      <c r="AA454" s="64"/>
      <c r="AB454" s="64"/>
      <c r="AC454" s="64"/>
    </row>
    <row r="455" spans="1:68" ht="27" hidden="1" customHeight="1" x14ac:dyDescent="0.25">
      <c r="A455" s="61" t="s">
        <v>663</v>
      </c>
      <c r="B455" s="61" t="s">
        <v>664</v>
      </c>
      <c r="C455" s="35">
        <v>4301031365</v>
      </c>
      <c r="D455" s="400">
        <v>4680115885738</v>
      </c>
      <c r="E455" s="400"/>
      <c r="F455" s="60">
        <v>1</v>
      </c>
      <c r="G455" s="36">
        <v>4</v>
      </c>
      <c r="H455" s="60">
        <v>4</v>
      </c>
      <c r="I455" s="60">
        <v>4.3600000000000003</v>
      </c>
      <c r="J455" s="36">
        <v>104</v>
      </c>
      <c r="K455" s="36" t="s">
        <v>121</v>
      </c>
      <c r="L455" s="36"/>
      <c r="M455" s="37" t="s">
        <v>82</v>
      </c>
      <c r="N455" s="37"/>
      <c r="O455" s="36">
        <v>40</v>
      </c>
      <c r="P455" s="455" t="s">
        <v>665</v>
      </c>
      <c r="Q455" s="402"/>
      <c r="R455" s="402"/>
      <c r="S455" s="402"/>
      <c r="T455" s="403"/>
      <c r="U455" s="38" t="s">
        <v>48</v>
      </c>
      <c r="V455" s="38" t="s">
        <v>48</v>
      </c>
      <c r="W455" s="39" t="s">
        <v>0</v>
      </c>
      <c r="X455" s="57">
        <v>0</v>
      </c>
      <c r="Y455" s="54">
        <f>IFERROR(IF(X455="",0,CEILING((X455/$H455),1)*$H455),"")</f>
        <v>0</v>
      </c>
      <c r="Z455" s="40" t="str">
        <f>IFERROR(IF(Y455=0,"",ROUNDUP(Y455/H455,0)*0.01196),"")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34" t="s">
        <v>69</v>
      </c>
      <c r="BM455" s="76">
        <f>IFERROR(X455*I455/H455,"0")</f>
        <v>0</v>
      </c>
      <c r="BN455" s="76">
        <f>IFERROR(Y455*I455/H455,"0")</f>
        <v>0</v>
      </c>
      <c r="BO455" s="76">
        <f>IFERROR(1/J455*(X455/H455),"0")</f>
        <v>0</v>
      </c>
      <c r="BP455" s="76">
        <f>IFERROR(1/J455*(Y455/H455),"0")</f>
        <v>0</v>
      </c>
    </row>
    <row r="456" spans="1:68" ht="27" hidden="1" customHeight="1" x14ac:dyDescent="0.25">
      <c r="A456" s="61" t="s">
        <v>666</v>
      </c>
      <c r="B456" s="61" t="s">
        <v>667</v>
      </c>
      <c r="C456" s="35">
        <v>4301031261</v>
      </c>
      <c r="D456" s="400">
        <v>4680115885103</v>
      </c>
      <c r="E456" s="400"/>
      <c r="F456" s="60">
        <v>0.27</v>
      </c>
      <c r="G456" s="36">
        <v>6</v>
      </c>
      <c r="H456" s="60">
        <v>1.62</v>
      </c>
      <c r="I456" s="60">
        <v>1.82</v>
      </c>
      <c r="J456" s="36">
        <v>156</v>
      </c>
      <c r="K456" s="36" t="s">
        <v>87</v>
      </c>
      <c r="L456" s="36"/>
      <c r="M456" s="37" t="s">
        <v>82</v>
      </c>
      <c r="N456" s="37"/>
      <c r="O456" s="36">
        <v>40</v>
      </c>
      <c r="P456" s="4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402"/>
      <c r="R456" s="402"/>
      <c r="S456" s="402"/>
      <c r="T456" s="403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IFERROR(IF(Y456=0,"",ROUNDUP(Y456/H456,0)*0.00753),"")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35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hidden="1" x14ac:dyDescent="0.2">
      <c r="A457" s="393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4"/>
      <c r="P457" s="390" t="s">
        <v>43</v>
      </c>
      <c r="Q457" s="391"/>
      <c r="R457" s="391"/>
      <c r="S457" s="391"/>
      <c r="T457" s="391"/>
      <c r="U457" s="391"/>
      <c r="V457" s="392"/>
      <c r="W457" s="41" t="s">
        <v>42</v>
      </c>
      <c r="X457" s="42">
        <f>IFERROR(X455/H455,"0")+IFERROR(X456/H456,"0")</f>
        <v>0</v>
      </c>
      <c r="Y457" s="42">
        <f>IFERROR(Y455/H455,"0")+IFERROR(Y456/H456,"0")</f>
        <v>0</v>
      </c>
      <c r="Z457" s="42">
        <f>IFERROR(IF(Z455="",0,Z455),"0")+IFERROR(IF(Z456="",0,Z456),"0")</f>
        <v>0</v>
      </c>
      <c r="AA457" s="65"/>
      <c r="AB457" s="65"/>
      <c r="AC457" s="65"/>
    </row>
    <row r="458" spans="1:68" hidden="1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4"/>
      <c r="P458" s="390" t="s">
        <v>43</v>
      </c>
      <c r="Q458" s="391"/>
      <c r="R458" s="391"/>
      <c r="S458" s="391"/>
      <c r="T458" s="391"/>
      <c r="U458" s="391"/>
      <c r="V458" s="392"/>
      <c r="W458" s="41" t="s">
        <v>0</v>
      </c>
      <c r="X458" s="42">
        <f>IFERROR(SUM(X455:X456),"0")</f>
        <v>0</v>
      </c>
      <c r="Y458" s="42">
        <f>IFERROR(SUM(Y455:Y456),"0")</f>
        <v>0</v>
      </c>
      <c r="Z458" s="41"/>
      <c r="AA458" s="65"/>
      <c r="AB458" s="65"/>
      <c r="AC458" s="65"/>
    </row>
    <row r="459" spans="1:68" ht="14.25" hidden="1" customHeight="1" x14ac:dyDescent="0.25">
      <c r="A459" s="399" t="s">
        <v>250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99"/>
      <c r="AA459" s="64"/>
      <c r="AB459" s="64"/>
      <c r="AC459" s="64"/>
    </row>
    <row r="460" spans="1:68" ht="27" hidden="1" customHeight="1" x14ac:dyDescent="0.25">
      <c r="A460" s="61" t="s">
        <v>668</v>
      </c>
      <c r="B460" s="61" t="s">
        <v>669</v>
      </c>
      <c r="C460" s="35">
        <v>4301060412</v>
      </c>
      <c r="D460" s="400">
        <v>4680115885509</v>
      </c>
      <c r="E460" s="400"/>
      <c r="F460" s="60">
        <v>0.27</v>
      </c>
      <c r="G460" s="36">
        <v>6</v>
      </c>
      <c r="H460" s="60">
        <v>1.62</v>
      </c>
      <c r="I460" s="60">
        <v>1.8859999999999999</v>
      </c>
      <c r="J460" s="36">
        <v>156</v>
      </c>
      <c r="K460" s="36" t="s">
        <v>87</v>
      </c>
      <c r="L460" s="36"/>
      <c r="M460" s="37" t="s">
        <v>82</v>
      </c>
      <c r="N460" s="37"/>
      <c r="O460" s="36">
        <v>35</v>
      </c>
      <c r="P460" s="454" t="s">
        <v>670</v>
      </c>
      <c r="Q460" s="402"/>
      <c r="R460" s="402"/>
      <c r="S460" s="402"/>
      <c r="T460" s="403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IFERROR(IF(Y460=0,"",ROUNDUP(Y460/H460,0)*0.00753),"")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36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hidden="1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90" t="s">
        <v>43</v>
      </c>
      <c r="Q461" s="391"/>
      <c r="R461" s="391"/>
      <c r="S461" s="391"/>
      <c r="T461" s="391"/>
      <c r="U461" s="391"/>
      <c r="V461" s="392"/>
      <c r="W461" s="41" t="s">
        <v>42</v>
      </c>
      <c r="X461" s="42">
        <f>IFERROR(X460/H460,"0")</f>
        <v>0</v>
      </c>
      <c r="Y461" s="42">
        <f>IFERROR(Y460/H460,"0")</f>
        <v>0</v>
      </c>
      <c r="Z461" s="42">
        <f>IFERROR(IF(Z460="",0,Z460),"0")</f>
        <v>0</v>
      </c>
      <c r="AA461" s="65"/>
      <c r="AB461" s="65"/>
      <c r="AC461" s="65"/>
    </row>
    <row r="462" spans="1:68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4"/>
      <c r="P462" s="390" t="s">
        <v>43</v>
      </c>
      <c r="Q462" s="391"/>
      <c r="R462" s="391"/>
      <c r="S462" s="391"/>
      <c r="T462" s="391"/>
      <c r="U462" s="391"/>
      <c r="V462" s="392"/>
      <c r="W462" s="41" t="s">
        <v>0</v>
      </c>
      <c r="X462" s="42">
        <f>IFERROR(SUM(X460:X460),"0")</f>
        <v>0</v>
      </c>
      <c r="Y462" s="42">
        <f>IFERROR(SUM(Y460:Y460),"0")</f>
        <v>0</v>
      </c>
      <c r="Z462" s="41"/>
      <c r="AA462" s="65"/>
      <c r="AB462" s="65"/>
      <c r="AC462" s="65"/>
    </row>
    <row r="463" spans="1:68" ht="27.75" hidden="1" customHeight="1" x14ac:dyDescent="0.2">
      <c r="A463" s="428" t="s">
        <v>671</v>
      </c>
      <c r="B463" s="428"/>
      <c r="C463" s="428"/>
      <c r="D463" s="428"/>
      <c r="E463" s="428"/>
      <c r="F463" s="428"/>
      <c r="G463" s="428"/>
      <c r="H463" s="428"/>
      <c r="I463" s="428"/>
      <c r="J463" s="428"/>
      <c r="K463" s="428"/>
      <c r="L463" s="428"/>
      <c r="M463" s="428"/>
      <c r="N463" s="428"/>
      <c r="O463" s="428"/>
      <c r="P463" s="428"/>
      <c r="Q463" s="428"/>
      <c r="R463" s="428"/>
      <c r="S463" s="428"/>
      <c r="T463" s="428"/>
      <c r="U463" s="428"/>
      <c r="V463" s="428"/>
      <c r="W463" s="428"/>
      <c r="X463" s="428"/>
      <c r="Y463" s="428"/>
      <c r="Z463" s="428"/>
      <c r="AA463" s="53"/>
      <c r="AB463" s="53"/>
      <c r="AC463" s="53"/>
    </row>
    <row r="464" spans="1:68" ht="16.5" hidden="1" customHeight="1" x14ac:dyDescent="0.25">
      <c r="A464" s="429" t="s">
        <v>671</v>
      </c>
      <c r="B464" s="429"/>
      <c r="C464" s="429"/>
      <c r="D464" s="429"/>
      <c r="E464" s="429"/>
      <c r="F464" s="429"/>
      <c r="G464" s="429"/>
      <c r="H464" s="429"/>
      <c r="I464" s="429"/>
      <c r="J464" s="429"/>
      <c r="K464" s="429"/>
      <c r="L464" s="429"/>
      <c r="M464" s="429"/>
      <c r="N464" s="429"/>
      <c r="O464" s="429"/>
      <c r="P464" s="429"/>
      <c r="Q464" s="429"/>
      <c r="R464" s="429"/>
      <c r="S464" s="429"/>
      <c r="T464" s="429"/>
      <c r="U464" s="429"/>
      <c r="V464" s="429"/>
      <c r="W464" s="429"/>
      <c r="X464" s="429"/>
      <c r="Y464" s="429"/>
      <c r="Z464" s="429"/>
      <c r="AA464" s="63"/>
      <c r="AB464" s="63"/>
      <c r="AC464" s="63"/>
    </row>
    <row r="465" spans="1:68" ht="14.25" hidden="1" customHeight="1" x14ac:dyDescent="0.25">
      <c r="A465" s="399" t="s">
        <v>125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64"/>
      <c r="AB465" s="64"/>
      <c r="AC465" s="64"/>
    </row>
    <row r="466" spans="1:68" ht="27" hidden="1" customHeight="1" x14ac:dyDescent="0.25">
      <c r="A466" s="61" t="s">
        <v>672</v>
      </c>
      <c r="B466" s="61" t="s">
        <v>673</v>
      </c>
      <c r="C466" s="35">
        <v>4301011795</v>
      </c>
      <c r="D466" s="400">
        <v>4607091389067</v>
      </c>
      <c r="E466" s="400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121</v>
      </c>
      <c r="L466" s="36"/>
      <c r="M466" s="37" t="s">
        <v>120</v>
      </c>
      <c r="N466" s="37"/>
      <c r="O466" s="36">
        <v>60</v>
      </c>
      <c r="P466" s="4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402"/>
      <c r="R466" s="402"/>
      <c r="S466" s="402"/>
      <c r="T466" s="403"/>
      <c r="U466" s="38" t="s">
        <v>48</v>
      </c>
      <c r="V466" s="38" t="s">
        <v>48</v>
      </c>
      <c r="W466" s="39" t="s">
        <v>0</v>
      </c>
      <c r="X466" s="57">
        <v>0</v>
      </c>
      <c r="Y466" s="54">
        <f t="shared" ref="Y466:Y474" si="76">IFERROR(IF(X466="",0,CEILING((X466/$H466),1)*$H466),"")</f>
        <v>0</v>
      </c>
      <c r="Z466" s="40" t="str">
        <f t="shared" ref="Z466:Z471" si="77">IFERROR(IF(Y466=0,"",ROUNDUP(Y466/H466,0)*0.01196),"")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37" t="s">
        <v>69</v>
      </c>
      <c r="BM466" s="76">
        <f t="shared" ref="BM466:BM474" si="78">IFERROR(X466*I466/H466,"0")</f>
        <v>0</v>
      </c>
      <c r="BN466" s="76">
        <f t="shared" ref="BN466:BN474" si="79">IFERROR(Y466*I466/H466,"0")</f>
        <v>0</v>
      </c>
      <c r="BO466" s="76">
        <f t="shared" ref="BO466:BO474" si="80">IFERROR(1/J466*(X466/H466),"0")</f>
        <v>0</v>
      </c>
      <c r="BP466" s="76">
        <f t="shared" ref="BP466:BP474" si="81">IFERROR(1/J466*(Y466/H466),"0")</f>
        <v>0</v>
      </c>
    </row>
    <row r="467" spans="1:68" ht="27" customHeight="1" x14ac:dyDescent="0.25">
      <c r="A467" s="61" t="s">
        <v>674</v>
      </c>
      <c r="B467" s="61" t="s">
        <v>675</v>
      </c>
      <c r="C467" s="35">
        <v>4301011376</v>
      </c>
      <c r="D467" s="400">
        <v>4680115885226</v>
      </c>
      <c r="E467" s="400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121</v>
      </c>
      <c r="L467" s="36"/>
      <c r="M467" s="37" t="s">
        <v>141</v>
      </c>
      <c r="N467" s="37"/>
      <c r="O467" s="36">
        <v>60</v>
      </c>
      <c r="P467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402"/>
      <c r="R467" s="402"/>
      <c r="S467" s="402"/>
      <c r="T467" s="403"/>
      <c r="U467" s="38" t="s">
        <v>48</v>
      </c>
      <c r="V467" s="38" t="s">
        <v>48</v>
      </c>
      <c r="W467" s="39" t="s">
        <v>0</v>
      </c>
      <c r="X467" s="57">
        <v>60</v>
      </c>
      <c r="Y467" s="54">
        <f t="shared" si="76"/>
        <v>63.36</v>
      </c>
      <c r="Z467" s="40">
        <f t="shared" si="77"/>
        <v>0.14352000000000001</v>
      </c>
      <c r="AA467" s="66" t="s">
        <v>48</v>
      </c>
      <c r="AB467" s="67" t="s">
        <v>48</v>
      </c>
      <c r="AC467" s="77"/>
      <c r="AG467" s="76"/>
      <c r="AJ467" s="79"/>
      <c r="AK467" s="79"/>
      <c r="BB467" s="338" t="s">
        <v>69</v>
      </c>
      <c r="BM467" s="76">
        <f t="shared" si="78"/>
        <v>64.090909090909079</v>
      </c>
      <c r="BN467" s="76">
        <f t="shared" si="79"/>
        <v>67.679999999999993</v>
      </c>
      <c r="BO467" s="76">
        <f t="shared" si="80"/>
        <v>0.10926573426573427</v>
      </c>
      <c r="BP467" s="76">
        <f t="shared" si="81"/>
        <v>0.11538461538461539</v>
      </c>
    </row>
    <row r="468" spans="1:68" ht="27" hidden="1" customHeight="1" x14ac:dyDescent="0.25">
      <c r="A468" s="61" t="s">
        <v>676</v>
      </c>
      <c r="B468" s="61" t="s">
        <v>677</v>
      </c>
      <c r="C468" s="35">
        <v>4301011961</v>
      </c>
      <c r="D468" s="400">
        <v>4680115885271</v>
      </c>
      <c r="E468" s="400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121</v>
      </c>
      <c r="L468" s="36"/>
      <c r="M468" s="37" t="s">
        <v>120</v>
      </c>
      <c r="N468" s="37"/>
      <c r="O468" s="36">
        <v>60</v>
      </c>
      <c r="P468" s="451" t="s">
        <v>678</v>
      </c>
      <c r="Q468" s="402"/>
      <c r="R468" s="402"/>
      <c r="S468" s="402"/>
      <c r="T468" s="403"/>
      <c r="U468" s="38" t="s">
        <v>48</v>
      </c>
      <c r="V468" s="38" t="s">
        <v>48</v>
      </c>
      <c r="W468" s="39" t="s">
        <v>0</v>
      </c>
      <c r="X468" s="57">
        <v>0</v>
      </c>
      <c r="Y468" s="54">
        <f t="shared" si="76"/>
        <v>0</v>
      </c>
      <c r="Z468" s="40" t="str">
        <f t="shared" si="77"/>
        <v/>
      </c>
      <c r="AA468" s="66" t="s">
        <v>48</v>
      </c>
      <c r="AB468" s="67" t="s">
        <v>48</v>
      </c>
      <c r="AC468" s="77"/>
      <c r="AG468" s="76"/>
      <c r="AJ468" s="79"/>
      <c r="AK468" s="79"/>
      <c r="BB468" s="339" t="s">
        <v>69</v>
      </c>
      <c r="BM468" s="76">
        <f t="shared" si="78"/>
        <v>0</v>
      </c>
      <c r="BN468" s="76">
        <f t="shared" si="79"/>
        <v>0</v>
      </c>
      <c r="BO468" s="76">
        <f t="shared" si="80"/>
        <v>0</v>
      </c>
      <c r="BP468" s="76">
        <f t="shared" si="81"/>
        <v>0</v>
      </c>
    </row>
    <row r="469" spans="1:68" ht="16.5" hidden="1" customHeight="1" x14ac:dyDescent="0.25">
      <c r="A469" s="61" t="s">
        <v>679</v>
      </c>
      <c r="B469" s="61" t="s">
        <v>680</v>
      </c>
      <c r="C469" s="35">
        <v>4301011774</v>
      </c>
      <c r="D469" s="400">
        <v>4680115884502</v>
      </c>
      <c r="E469" s="400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121</v>
      </c>
      <c r="L469" s="36"/>
      <c r="M469" s="37" t="s">
        <v>120</v>
      </c>
      <c r="N469" s="37"/>
      <c r="O469" s="36">
        <v>60</v>
      </c>
      <c r="P469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402"/>
      <c r="R469" s="402"/>
      <c r="S469" s="402"/>
      <c r="T469" s="403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si="76"/>
        <v>0</v>
      </c>
      <c r="Z469" s="40" t="str">
        <f t="shared" si="77"/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40" t="s">
        <v>69</v>
      </c>
      <c r="BM469" s="76">
        <f t="shared" si="78"/>
        <v>0</v>
      </c>
      <c r="BN469" s="76">
        <f t="shared" si="79"/>
        <v>0</v>
      </c>
      <c r="BO469" s="76">
        <f t="shared" si="80"/>
        <v>0</v>
      </c>
      <c r="BP469" s="76">
        <f t="shared" si="81"/>
        <v>0</v>
      </c>
    </row>
    <row r="470" spans="1:68" ht="27" hidden="1" customHeight="1" x14ac:dyDescent="0.25">
      <c r="A470" s="61" t="s">
        <v>681</v>
      </c>
      <c r="B470" s="61" t="s">
        <v>682</v>
      </c>
      <c r="C470" s="35">
        <v>4301011771</v>
      </c>
      <c r="D470" s="400">
        <v>4607091389104</v>
      </c>
      <c r="E470" s="400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121</v>
      </c>
      <c r="L470" s="36"/>
      <c r="M470" s="37" t="s">
        <v>120</v>
      </c>
      <c r="N470" s="37"/>
      <c r="O470" s="36">
        <v>60</v>
      </c>
      <c r="P470" s="4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402"/>
      <c r="R470" s="402"/>
      <c r="S470" s="402"/>
      <c r="T470" s="403"/>
      <c r="U470" s="38" t="s">
        <v>48</v>
      </c>
      <c r="V470" s="38" t="s">
        <v>48</v>
      </c>
      <c r="W470" s="39" t="s">
        <v>0</v>
      </c>
      <c r="X470" s="57"/>
      <c r="Y470" s="54">
        <f t="shared" si="76"/>
        <v>0</v>
      </c>
      <c r="Z470" s="40" t="str">
        <f t="shared" si="77"/>
        <v/>
      </c>
      <c r="AA470" s="66" t="s">
        <v>48</v>
      </c>
      <c r="AB470" s="67" t="s">
        <v>48</v>
      </c>
      <c r="AC470" s="77"/>
      <c r="AG470" s="76"/>
      <c r="AJ470" s="79"/>
      <c r="AK470" s="79"/>
      <c r="BB470" s="341" t="s">
        <v>69</v>
      </c>
      <c r="BM470" s="76">
        <f t="shared" si="78"/>
        <v>0</v>
      </c>
      <c r="BN470" s="76">
        <f t="shared" si="79"/>
        <v>0</v>
      </c>
      <c r="BO470" s="76">
        <f t="shared" si="80"/>
        <v>0</v>
      </c>
      <c r="BP470" s="76">
        <f t="shared" si="81"/>
        <v>0</v>
      </c>
    </row>
    <row r="471" spans="1:68" ht="16.5" hidden="1" customHeight="1" x14ac:dyDescent="0.25">
      <c r="A471" s="61" t="s">
        <v>683</v>
      </c>
      <c r="B471" s="61" t="s">
        <v>684</v>
      </c>
      <c r="C471" s="35">
        <v>4301011799</v>
      </c>
      <c r="D471" s="400">
        <v>4680115884519</v>
      </c>
      <c r="E471" s="400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121</v>
      </c>
      <c r="L471" s="36"/>
      <c r="M471" s="37" t="s">
        <v>141</v>
      </c>
      <c r="N471" s="37"/>
      <c r="O471" s="36">
        <v>60</v>
      </c>
      <c r="P471" s="4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402"/>
      <c r="R471" s="402"/>
      <c r="S471" s="402"/>
      <c r="T471" s="403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6"/>
        <v>0</v>
      </c>
      <c r="Z471" s="40" t="str">
        <f t="shared" si="77"/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42" t="s">
        <v>69</v>
      </c>
      <c r="BM471" s="76">
        <f t="shared" si="78"/>
        <v>0</v>
      </c>
      <c r="BN471" s="76">
        <f t="shared" si="79"/>
        <v>0</v>
      </c>
      <c r="BO471" s="76">
        <f t="shared" si="80"/>
        <v>0</v>
      </c>
      <c r="BP471" s="76">
        <f t="shared" si="81"/>
        <v>0</v>
      </c>
    </row>
    <row r="472" spans="1:68" ht="27" hidden="1" customHeight="1" x14ac:dyDescent="0.25">
      <c r="A472" s="61" t="s">
        <v>685</v>
      </c>
      <c r="B472" s="61" t="s">
        <v>686</v>
      </c>
      <c r="C472" s="35">
        <v>4301011778</v>
      </c>
      <c r="D472" s="400">
        <v>4680115880603</v>
      </c>
      <c r="E472" s="400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87</v>
      </c>
      <c r="L472" s="36"/>
      <c r="M472" s="37" t="s">
        <v>120</v>
      </c>
      <c r="N472" s="37"/>
      <c r="O472" s="36">
        <v>60</v>
      </c>
      <c r="P472" s="4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402"/>
      <c r="R472" s="402"/>
      <c r="S472" s="402"/>
      <c r="T472" s="403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6"/>
        <v>0</v>
      </c>
      <c r="Z472" s="40" t="str">
        <f>IFERROR(IF(Y472=0,"",ROUNDUP(Y472/H472,0)*0.00937),"")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43" t="s">
        <v>69</v>
      </c>
      <c r="BM472" s="76">
        <f t="shared" si="78"/>
        <v>0</v>
      </c>
      <c r="BN472" s="76">
        <f t="shared" si="79"/>
        <v>0</v>
      </c>
      <c r="BO472" s="76">
        <f t="shared" si="80"/>
        <v>0</v>
      </c>
      <c r="BP472" s="76">
        <f t="shared" si="81"/>
        <v>0</v>
      </c>
    </row>
    <row r="473" spans="1:68" ht="27" customHeight="1" x14ac:dyDescent="0.25">
      <c r="A473" s="61" t="s">
        <v>687</v>
      </c>
      <c r="B473" s="61" t="s">
        <v>688</v>
      </c>
      <c r="C473" s="35">
        <v>4301011190</v>
      </c>
      <c r="D473" s="400">
        <v>4607091389098</v>
      </c>
      <c r="E473" s="400"/>
      <c r="F473" s="60">
        <v>0.4</v>
      </c>
      <c r="G473" s="36">
        <v>6</v>
      </c>
      <c r="H473" s="60">
        <v>2.4</v>
      </c>
      <c r="I473" s="60">
        <v>2.6</v>
      </c>
      <c r="J473" s="36">
        <v>156</v>
      </c>
      <c r="K473" s="36" t="s">
        <v>87</v>
      </c>
      <c r="L473" s="36"/>
      <c r="M473" s="37" t="s">
        <v>141</v>
      </c>
      <c r="N473" s="37"/>
      <c r="O473" s="36">
        <v>50</v>
      </c>
      <c r="P473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402"/>
      <c r="R473" s="402"/>
      <c r="S473" s="402"/>
      <c r="T473" s="403"/>
      <c r="U473" s="38" t="s">
        <v>48</v>
      </c>
      <c r="V473" s="38" t="s">
        <v>48</v>
      </c>
      <c r="W473" s="39" t="s">
        <v>0</v>
      </c>
      <c r="X473" s="57">
        <v>6</v>
      </c>
      <c r="Y473" s="54">
        <f t="shared" si="76"/>
        <v>7.1999999999999993</v>
      </c>
      <c r="Z473" s="40">
        <f>IFERROR(IF(Y473=0,"",ROUNDUP(Y473/H473,0)*0.00753),"")</f>
        <v>2.2589999999999999E-2</v>
      </c>
      <c r="AA473" s="66" t="s">
        <v>48</v>
      </c>
      <c r="AB473" s="67" t="s">
        <v>48</v>
      </c>
      <c r="AC473" s="77"/>
      <c r="AG473" s="76"/>
      <c r="AJ473" s="79"/>
      <c r="AK473" s="79"/>
      <c r="BB473" s="344" t="s">
        <v>69</v>
      </c>
      <c r="BM473" s="76">
        <f t="shared" si="78"/>
        <v>6.5000000000000009</v>
      </c>
      <c r="BN473" s="76">
        <f t="shared" si="79"/>
        <v>7.8</v>
      </c>
      <c r="BO473" s="76">
        <f t="shared" si="80"/>
        <v>1.6025641025641024E-2</v>
      </c>
      <c r="BP473" s="76">
        <f t="shared" si="81"/>
        <v>1.9230769230769232E-2</v>
      </c>
    </row>
    <row r="474" spans="1:68" ht="27" hidden="1" customHeight="1" x14ac:dyDescent="0.25">
      <c r="A474" s="61" t="s">
        <v>689</v>
      </c>
      <c r="B474" s="61" t="s">
        <v>690</v>
      </c>
      <c r="C474" s="35">
        <v>4301011784</v>
      </c>
      <c r="D474" s="400">
        <v>4607091389982</v>
      </c>
      <c r="E474" s="400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87</v>
      </c>
      <c r="L474" s="36"/>
      <c r="M474" s="37" t="s">
        <v>120</v>
      </c>
      <c r="N474" s="37"/>
      <c r="O474" s="36">
        <v>60</v>
      </c>
      <c r="P474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402"/>
      <c r="R474" s="402"/>
      <c r="S474" s="402"/>
      <c r="T474" s="403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6"/>
        <v>0</v>
      </c>
      <c r="Z474" s="40" t="str">
        <f>IFERROR(IF(Y474=0,"",ROUNDUP(Y474/H474,0)*0.00937),"")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45" t="s">
        <v>69</v>
      </c>
      <c r="BM474" s="76">
        <f t="shared" si="78"/>
        <v>0</v>
      </c>
      <c r="BN474" s="76">
        <f t="shared" si="79"/>
        <v>0</v>
      </c>
      <c r="BO474" s="76">
        <f t="shared" si="80"/>
        <v>0</v>
      </c>
      <c r="BP474" s="76">
        <f t="shared" si="81"/>
        <v>0</v>
      </c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90" t="s">
        <v>43</v>
      </c>
      <c r="Q475" s="391"/>
      <c r="R475" s="391"/>
      <c r="S475" s="391"/>
      <c r="T475" s="391"/>
      <c r="U475" s="391"/>
      <c r="V475" s="392"/>
      <c r="W475" s="41" t="s">
        <v>42</v>
      </c>
      <c r="X475" s="42">
        <f>IFERROR(X466/H466,"0")+IFERROR(X467/H467,"0")+IFERROR(X468/H468,"0")+IFERROR(X469/H469,"0")+IFERROR(X470/H470,"0")+IFERROR(X471/H471,"0")+IFERROR(X472/H472,"0")+IFERROR(X473/H473,"0")+IFERROR(X474/H474,"0")</f>
        <v>13.863636363636363</v>
      </c>
      <c r="Y475" s="42">
        <f>IFERROR(Y466/H466,"0")+IFERROR(Y467/H467,"0")+IFERROR(Y468/H468,"0")+IFERROR(Y469/H469,"0")+IFERROR(Y470/H470,"0")+IFERROR(Y471/H471,"0")+IFERROR(Y472/H472,"0")+IFERROR(Y473/H473,"0")+IFERROR(Y474/H474,"0")</f>
        <v>15</v>
      </c>
      <c r="Z475" s="42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0.16611000000000001</v>
      </c>
      <c r="AA475" s="65"/>
      <c r="AB475" s="65"/>
      <c r="AC475" s="65"/>
    </row>
    <row r="476" spans="1:68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4"/>
      <c r="P476" s="390" t="s">
        <v>43</v>
      </c>
      <c r="Q476" s="391"/>
      <c r="R476" s="391"/>
      <c r="S476" s="391"/>
      <c r="T476" s="391"/>
      <c r="U476" s="391"/>
      <c r="V476" s="392"/>
      <c r="W476" s="41" t="s">
        <v>0</v>
      </c>
      <c r="X476" s="42">
        <f>IFERROR(SUM(X466:X474),"0")</f>
        <v>66</v>
      </c>
      <c r="Y476" s="42">
        <f>IFERROR(SUM(Y466:Y474),"0")</f>
        <v>70.56</v>
      </c>
      <c r="Z476" s="41"/>
      <c r="AA476" s="65"/>
      <c r="AB476" s="65"/>
      <c r="AC476" s="65"/>
    </row>
    <row r="477" spans="1:68" ht="14.25" hidden="1" customHeight="1" x14ac:dyDescent="0.25">
      <c r="A477" s="399" t="s">
        <v>117</v>
      </c>
      <c r="B477" s="399"/>
      <c r="C477" s="399"/>
      <c r="D477" s="399"/>
      <c r="E477" s="399"/>
      <c r="F477" s="399"/>
      <c r="G477" s="399"/>
      <c r="H477" s="399"/>
      <c r="I477" s="399"/>
      <c r="J477" s="399"/>
      <c r="K477" s="399"/>
      <c r="L477" s="399"/>
      <c r="M477" s="399"/>
      <c r="N477" s="399"/>
      <c r="O477" s="399"/>
      <c r="P477" s="399"/>
      <c r="Q477" s="399"/>
      <c r="R477" s="399"/>
      <c r="S477" s="399"/>
      <c r="T477" s="399"/>
      <c r="U477" s="399"/>
      <c r="V477" s="399"/>
      <c r="W477" s="399"/>
      <c r="X477" s="399"/>
      <c r="Y477" s="399"/>
      <c r="Z477" s="399"/>
      <c r="AA477" s="64"/>
      <c r="AB477" s="64"/>
      <c r="AC477" s="64"/>
    </row>
    <row r="478" spans="1:68" ht="16.5" hidden="1" customHeight="1" x14ac:dyDescent="0.25">
      <c r="A478" s="61" t="s">
        <v>691</v>
      </c>
      <c r="B478" s="61" t="s">
        <v>692</v>
      </c>
      <c r="C478" s="35">
        <v>4301020222</v>
      </c>
      <c r="D478" s="400">
        <v>4607091388930</v>
      </c>
      <c r="E478" s="400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121</v>
      </c>
      <c r="L478" s="36"/>
      <c r="M478" s="37" t="s">
        <v>120</v>
      </c>
      <c r="N478" s="37"/>
      <c r="O478" s="36">
        <v>55</v>
      </c>
      <c r="P478" s="4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402"/>
      <c r="R478" s="402"/>
      <c r="S478" s="402"/>
      <c r="T478" s="403"/>
      <c r="U478" s="38" t="s">
        <v>48</v>
      </c>
      <c r="V478" s="38" t="s">
        <v>48</v>
      </c>
      <c r="W478" s="39" t="s">
        <v>0</v>
      </c>
      <c r="X478" s="57"/>
      <c r="Y478" s="54">
        <f>IFERROR(IF(X478="",0,CEILING((X478/$H478),1)*$H478),"")</f>
        <v>0</v>
      </c>
      <c r="Z478" s="40" t="str">
        <f>IFERROR(IF(Y478=0,"",ROUNDUP(Y478/H478,0)*0.01196),"")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46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t="16.5" hidden="1" customHeight="1" x14ac:dyDescent="0.25">
      <c r="A479" s="61" t="s">
        <v>693</v>
      </c>
      <c r="B479" s="61" t="s">
        <v>694</v>
      </c>
      <c r="C479" s="35">
        <v>4301020206</v>
      </c>
      <c r="D479" s="400">
        <v>4680115880054</v>
      </c>
      <c r="E479" s="400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87</v>
      </c>
      <c r="L479" s="36"/>
      <c r="M479" s="37" t="s">
        <v>120</v>
      </c>
      <c r="N479" s="37"/>
      <c r="O479" s="36">
        <v>55</v>
      </c>
      <c r="P479" s="4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402"/>
      <c r="R479" s="402"/>
      <c r="S479" s="402"/>
      <c r="T479" s="403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IFERROR(IF(Y479=0,"",ROUNDUP(Y479/H479,0)*0.00937),"")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47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hidden="1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90" t="s">
        <v>43</v>
      </c>
      <c r="Q480" s="391"/>
      <c r="R480" s="391"/>
      <c r="S480" s="391"/>
      <c r="T480" s="391"/>
      <c r="U480" s="391"/>
      <c r="V480" s="392"/>
      <c r="W480" s="41" t="s">
        <v>42</v>
      </c>
      <c r="X480" s="42">
        <f>IFERROR(X478/H478,"0")+IFERROR(X479/H479,"0")</f>
        <v>0</v>
      </c>
      <c r="Y480" s="42">
        <f>IFERROR(Y478/H478,"0")+IFERROR(Y479/H479,"0")</f>
        <v>0</v>
      </c>
      <c r="Z480" s="42">
        <f>IFERROR(IF(Z478="",0,Z478),"0")+IFERROR(IF(Z479="",0,Z479),"0")</f>
        <v>0</v>
      </c>
      <c r="AA480" s="65"/>
      <c r="AB480" s="65"/>
      <c r="AC480" s="65"/>
    </row>
    <row r="481" spans="1:68" hidden="1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4"/>
      <c r="P481" s="390" t="s">
        <v>43</v>
      </c>
      <c r="Q481" s="391"/>
      <c r="R481" s="391"/>
      <c r="S481" s="391"/>
      <c r="T481" s="391"/>
      <c r="U481" s="391"/>
      <c r="V481" s="392"/>
      <c r="W481" s="41" t="s">
        <v>0</v>
      </c>
      <c r="X481" s="42">
        <f>IFERROR(SUM(X478:X479),"0")</f>
        <v>0</v>
      </c>
      <c r="Y481" s="42">
        <f>IFERROR(SUM(Y478:Y479),"0")</f>
        <v>0</v>
      </c>
      <c r="Z481" s="41"/>
      <c r="AA481" s="65"/>
      <c r="AB481" s="65"/>
      <c r="AC481" s="65"/>
    </row>
    <row r="482" spans="1:68" ht="14.25" hidden="1" customHeight="1" x14ac:dyDescent="0.25">
      <c r="A482" s="399" t="s">
        <v>79</v>
      </c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399"/>
      <c r="P482" s="399"/>
      <c r="Q482" s="399"/>
      <c r="R482" s="399"/>
      <c r="S482" s="399"/>
      <c r="T482" s="399"/>
      <c r="U482" s="399"/>
      <c r="V482" s="399"/>
      <c r="W482" s="399"/>
      <c r="X482" s="399"/>
      <c r="Y482" s="399"/>
      <c r="Z482" s="399"/>
      <c r="AA482" s="64"/>
      <c r="AB482" s="64"/>
      <c r="AC482" s="64"/>
    </row>
    <row r="483" spans="1:68" ht="27" hidden="1" customHeight="1" x14ac:dyDescent="0.25">
      <c r="A483" s="61" t="s">
        <v>695</v>
      </c>
      <c r="B483" s="61" t="s">
        <v>696</v>
      </c>
      <c r="C483" s="35">
        <v>4301031252</v>
      </c>
      <c r="D483" s="400">
        <v>4680115883116</v>
      </c>
      <c r="E483" s="400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121</v>
      </c>
      <c r="L483" s="36"/>
      <c r="M483" s="37" t="s">
        <v>120</v>
      </c>
      <c r="N483" s="37"/>
      <c r="O483" s="36">
        <v>60</v>
      </c>
      <c r="P483" s="4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402"/>
      <c r="R483" s="402"/>
      <c r="S483" s="402"/>
      <c r="T483" s="403"/>
      <c r="U483" s="38" t="s">
        <v>48</v>
      </c>
      <c r="V483" s="38" t="s">
        <v>48</v>
      </c>
      <c r="W483" s="39" t="s">
        <v>0</v>
      </c>
      <c r="X483" s="57"/>
      <c r="Y483" s="54">
        <f t="shared" ref="Y483:Y488" si="82">IFERROR(IF(X483="",0,CEILING((X483/$H483),1)*$H483),"")</f>
        <v>0</v>
      </c>
      <c r="Z483" s="40" t="str">
        <f>IFERROR(IF(Y483=0,"",ROUNDUP(Y483/H483,0)*0.01196),"")</f>
        <v/>
      </c>
      <c r="AA483" s="66" t="s">
        <v>48</v>
      </c>
      <c r="AB483" s="67" t="s">
        <v>48</v>
      </c>
      <c r="AC483" s="77"/>
      <c r="AG483" s="76"/>
      <c r="AJ483" s="79"/>
      <c r="AK483" s="79"/>
      <c r="BB483" s="348" t="s">
        <v>69</v>
      </c>
      <c r="BM483" s="76">
        <f t="shared" ref="BM483:BM488" si="83">IFERROR(X483*I483/H483,"0")</f>
        <v>0</v>
      </c>
      <c r="BN483" s="76">
        <f t="shared" ref="BN483:BN488" si="84">IFERROR(Y483*I483/H483,"0")</f>
        <v>0</v>
      </c>
      <c r="BO483" s="76">
        <f t="shared" ref="BO483:BO488" si="85">IFERROR(1/J483*(X483/H483),"0")</f>
        <v>0</v>
      </c>
      <c r="BP483" s="76">
        <f t="shared" ref="BP483:BP488" si="86">IFERROR(1/J483*(Y483/H483),"0")</f>
        <v>0</v>
      </c>
    </row>
    <row r="484" spans="1:68" ht="27" hidden="1" customHeight="1" x14ac:dyDescent="0.25">
      <c r="A484" s="61" t="s">
        <v>697</v>
      </c>
      <c r="B484" s="61" t="s">
        <v>698</v>
      </c>
      <c r="C484" s="35">
        <v>4301031248</v>
      </c>
      <c r="D484" s="400">
        <v>4680115883093</v>
      </c>
      <c r="E484" s="400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121</v>
      </c>
      <c r="L484" s="36"/>
      <c r="M484" s="37" t="s">
        <v>82</v>
      </c>
      <c r="N484" s="37"/>
      <c r="O484" s="36">
        <v>60</v>
      </c>
      <c r="P484" s="4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402"/>
      <c r="R484" s="402"/>
      <c r="S484" s="402"/>
      <c r="T484" s="403"/>
      <c r="U484" s="38" t="s">
        <v>48</v>
      </c>
      <c r="V484" s="38" t="s">
        <v>48</v>
      </c>
      <c r="W484" s="39" t="s">
        <v>0</v>
      </c>
      <c r="X484" s="57"/>
      <c r="Y484" s="54">
        <f t="shared" si="82"/>
        <v>0</v>
      </c>
      <c r="Z484" s="40" t="str">
        <f>IFERROR(IF(Y484=0,"",ROUNDUP(Y484/H484,0)*0.01196),"")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49" t="s">
        <v>69</v>
      </c>
      <c r="BM484" s="76">
        <f t="shared" si="83"/>
        <v>0</v>
      </c>
      <c r="BN484" s="76">
        <f t="shared" si="84"/>
        <v>0</v>
      </c>
      <c r="BO484" s="76">
        <f t="shared" si="85"/>
        <v>0</v>
      </c>
      <c r="BP484" s="76">
        <f t="shared" si="86"/>
        <v>0</v>
      </c>
    </row>
    <row r="485" spans="1:68" ht="27" hidden="1" customHeight="1" x14ac:dyDescent="0.25">
      <c r="A485" s="61" t="s">
        <v>699</v>
      </c>
      <c r="B485" s="61" t="s">
        <v>700</v>
      </c>
      <c r="C485" s="35">
        <v>4301031250</v>
      </c>
      <c r="D485" s="400">
        <v>4680115883109</v>
      </c>
      <c r="E485" s="400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121</v>
      </c>
      <c r="L485" s="36"/>
      <c r="M485" s="37" t="s">
        <v>82</v>
      </c>
      <c r="N485" s="37"/>
      <c r="O485" s="36">
        <v>60</v>
      </c>
      <c r="P485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402"/>
      <c r="R485" s="402"/>
      <c r="S485" s="402"/>
      <c r="T485" s="403"/>
      <c r="U485" s="38" t="s">
        <v>48</v>
      </c>
      <c r="V485" s="38" t="s">
        <v>48</v>
      </c>
      <c r="W485" s="39" t="s">
        <v>0</v>
      </c>
      <c r="X485" s="57"/>
      <c r="Y485" s="54">
        <f t="shared" si="82"/>
        <v>0</v>
      </c>
      <c r="Z485" s="40" t="str">
        <f>IFERROR(IF(Y485=0,"",ROUNDUP(Y485/H485,0)*0.01196),"")</f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50" t="s">
        <v>69</v>
      </c>
      <c r="BM485" s="76">
        <f t="shared" si="83"/>
        <v>0</v>
      </c>
      <c r="BN485" s="76">
        <f t="shared" si="84"/>
        <v>0</v>
      </c>
      <c r="BO485" s="76">
        <f t="shared" si="85"/>
        <v>0</v>
      </c>
      <c r="BP485" s="76">
        <f t="shared" si="86"/>
        <v>0</v>
      </c>
    </row>
    <row r="486" spans="1:68" ht="27" hidden="1" customHeight="1" x14ac:dyDescent="0.25">
      <c r="A486" s="61" t="s">
        <v>701</v>
      </c>
      <c r="B486" s="61" t="s">
        <v>702</v>
      </c>
      <c r="C486" s="35">
        <v>4301031249</v>
      </c>
      <c r="D486" s="400">
        <v>4680115882072</v>
      </c>
      <c r="E486" s="400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87</v>
      </c>
      <c r="L486" s="36"/>
      <c r="M486" s="37" t="s">
        <v>120</v>
      </c>
      <c r="N486" s="37"/>
      <c r="O486" s="36">
        <v>60</v>
      </c>
      <c r="P486" s="4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402"/>
      <c r="R486" s="402"/>
      <c r="S486" s="402"/>
      <c r="T486" s="403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2"/>
        <v>0</v>
      </c>
      <c r="Z486" s="40" t="str">
        <f>IFERROR(IF(Y486=0,"",ROUNDUP(Y486/H486,0)*0.00937),"")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51" t="s">
        <v>69</v>
      </c>
      <c r="BM486" s="76">
        <f t="shared" si="83"/>
        <v>0</v>
      </c>
      <c r="BN486" s="76">
        <f t="shared" si="84"/>
        <v>0</v>
      </c>
      <c r="BO486" s="76">
        <f t="shared" si="85"/>
        <v>0</v>
      </c>
      <c r="BP486" s="76">
        <f t="shared" si="86"/>
        <v>0</v>
      </c>
    </row>
    <row r="487" spans="1:68" ht="27" hidden="1" customHeight="1" x14ac:dyDescent="0.25">
      <c r="A487" s="61" t="s">
        <v>703</v>
      </c>
      <c r="B487" s="61" t="s">
        <v>704</v>
      </c>
      <c r="C487" s="35">
        <v>4301031251</v>
      </c>
      <c r="D487" s="400">
        <v>4680115882102</v>
      </c>
      <c r="E487" s="400"/>
      <c r="F487" s="60">
        <v>0.6</v>
      </c>
      <c r="G487" s="36">
        <v>6</v>
      </c>
      <c r="H487" s="60">
        <v>3.6</v>
      </c>
      <c r="I487" s="60">
        <v>3.81</v>
      </c>
      <c r="J487" s="36">
        <v>120</v>
      </c>
      <c r="K487" s="36" t="s">
        <v>87</v>
      </c>
      <c r="L487" s="36"/>
      <c r="M487" s="37" t="s">
        <v>82</v>
      </c>
      <c r="N487" s="37"/>
      <c r="O487" s="36">
        <v>60</v>
      </c>
      <c r="P487" s="4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402"/>
      <c r="R487" s="402"/>
      <c r="S487" s="402"/>
      <c r="T487" s="403"/>
      <c r="U487" s="38" t="s">
        <v>48</v>
      </c>
      <c r="V487" s="38" t="s">
        <v>48</v>
      </c>
      <c r="W487" s="39" t="s">
        <v>0</v>
      </c>
      <c r="X487" s="57">
        <v>0</v>
      </c>
      <c r="Y487" s="54">
        <f t="shared" si="82"/>
        <v>0</v>
      </c>
      <c r="Z487" s="40" t="str">
        <f>IFERROR(IF(Y487=0,"",ROUNDUP(Y487/H487,0)*0.00937),"")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52" t="s">
        <v>69</v>
      </c>
      <c r="BM487" s="76">
        <f t="shared" si="83"/>
        <v>0</v>
      </c>
      <c r="BN487" s="76">
        <f t="shared" si="84"/>
        <v>0</v>
      </c>
      <c r="BO487" s="76">
        <f t="shared" si="85"/>
        <v>0</v>
      </c>
      <c r="BP487" s="76">
        <f t="shared" si="86"/>
        <v>0</v>
      </c>
    </row>
    <row r="488" spans="1:68" ht="27" hidden="1" customHeight="1" x14ac:dyDescent="0.25">
      <c r="A488" s="61" t="s">
        <v>705</v>
      </c>
      <c r="B488" s="61" t="s">
        <v>706</v>
      </c>
      <c r="C488" s="35">
        <v>4301031253</v>
      </c>
      <c r="D488" s="400">
        <v>4680115882096</v>
      </c>
      <c r="E488" s="400"/>
      <c r="F488" s="60">
        <v>0.6</v>
      </c>
      <c r="G488" s="36">
        <v>6</v>
      </c>
      <c r="H488" s="60">
        <v>3.6</v>
      </c>
      <c r="I488" s="60">
        <v>3.81</v>
      </c>
      <c r="J488" s="36">
        <v>120</v>
      </c>
      <c r="K488" s="36" t="s">
        <v>87</v>
      </c>
      <c r="L488" s="36"/>
      <c r="M488" s="37" t="s">
        <v>82</v>
      </c>
      <c r="N488" s="37"/>
      <c r="O488" s="36">
        <v>60</v>
      </c>
      <c r="P488" s="4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402"/>
      <c r="R488" s="402"/>
      <c r="S488" s="402"/>
      <c r="T488" s="403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2"/>
        <v>0</v>
      </c>
      <c r="Z488" s="40" t="str">
        <f>IFERROR(IF(Y488=0,"",ROUNDUP(Y488/H488,0)*0.00937),"")</f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53" t="s">
        <v>69</v>
      </c>
      <c r="BM488" s="76">
        <f t="shared" si="83"/>
        <v>0</v>
      </c>
      <c r="BN488" s="76">
        <f t="shared" si="84"/>
        <v>0</v>
      </c>
      <c r="BO488" s="76">
        <f t="shared" si="85"/>
        <v>0</v>
      </c>
      <c r="BP488" s="76">
        <f t="shared" si="86"/>
        <v>0</v>
      </c>
    </row>
    <row r="489" spans="1:68" hidden="1" x14ac:dyDescent="0.2">
      <c r="A489" s="393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4"/>
      <c r="P489" s="390" t="s">
        <v>43</v>
      </c>
      <c r="Q489" s="391"/>
      <c r="R489" s="391"/>
      <c r="S489" s="391"/>
      <c r="T489" s="391"/>
      <c r="U489" s="391"/>
      <c r="V489" s="392"/>
      <c r="W489" s="41" t="s">
        <v>42</v>
      </c>
      <c r="X489" s="42">
        <f>IFERROR(X483/H483,"0")+IFERROR(X484/H484,"0")+IFERROR(X485/H485,"0")+IFERROR(X486/H486,"0")+IFERROR(X487/H487,"0")+IFERROR(X488/H488,"0")</f>
        <v>0</v>
      </c>
      <c r="Y489" s="42">
        <f>IFERROR(Y483/H483,"0")+IFERROR(Y484/H484,"0")+IFERROR(Y485/H485,"0")+IFERROR(Y486/H486,"0")+IFERROR(Y487/H487,"0")+IFERROR(Y488/H488,"0")</f>
        <v>0</v>
      </c>
      <c r="Z489" s="42">
        <f>IFERROR(IF(Z483="",0,Z483),"0")+IFERROR(IF(Z484="",0,Z484),"0")+IFERROR(IF(Z485="",0,Z485),"0")+IFERROR(IF(Z486="",0,Z486),"0")+IFERROR(IF(Z487="",0,Z487),"0")+IFERROR(IF(Z488="",0,Z488),"0")</f>
        <v>0</v>
      </c>
      <c r="AA489" s="65"/>
      <c r="AB489" s="65"/>
      <c r="AC489" s="65"/>
    </row>
    <row r="490" spans="1:68" hidden="1" x14ac:dyDescent="0.2">
      <c r="A490" s="393"/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4"/>
      <c r="P490" s="390" t="s">
        <v>43</v>
      </c>
      <c r="Q490" s="391"/>
      <c r="R490" s="391"/>
      <c r="S490" s="391"/>
      <c r="T490" s="391"/>
      <c r="U490" s="391"/>
      <c r="V490" s="392"/>
      <c r="W490" s="41" t="s">
        <v>0</v>
      </c>
      <c r="X490" s="42">
        <f>IFERROR(SUM(X483:X488),"0")</f>
        <v>0</v>
      </c>
      <c r="Y490" s="42">
        <f>IFERROR(SUM(Y483:Y488),"0")</f>
        <v>0</v>
      </c>
      <c r="Z490" s="41"/>
      <c r="AA490" s="65"/>
      <c r="AB490" s="65"/>
      <c r="AC490" s="65"/>
    </row>
    <row r="491" spans="1:68" ht="14.25" hidden="1" customHeight="1" x14ac:dyDescent="0.25">
      <c r="A491" s="399" t="s">
        <v>84</v>
      </c>
      <c r="B491" s="399"/>
      <c r="C491" s="399"/>
      <c r="D491" s="399"/>
      <c r="E491" s="399"/>
      <c r="F491" s="399"/>
      <c r="G491" s="399"/>
      <c r="H491" s="399"/>
      <c r="I491" s="399"/>
      <c r="J491" s="399"/>
      <c r="K491" s="399"/>
      <c r="L491" s="399"/>
      <c r="M491" s="399"/>
      <c r="N491" s="399"/>
      <c r="O491" s="399"/>
      <c r="P491" s="399"/>
      <c r="Q491" s="399"/>
      <c r="R491" s="399"/>
      <c r="S491" s="399"/>
      <c r="T491" s="399"/>
      <c r="U491" s="399"/>
      <c r="V491" s="399"/>
      <c r="W491" s="399"/>
      <c r="X491" s="399"/>
      <c r="Y491" s="399"/>
      <c r="Z491" s="399"/>
      <c r="AA491" s="64"/>
      <c r="AB491" s="64"/>
      <c r="AC491" s="64"/>
    </row>
    <row r="492" spans="1:68" ht="16.5" hidden="1" customHeight="1" x14ac:dyDescent="0.25">
      <c r="A492" s="61" t="s">
        <v>707</v>
      </c>
      <c r="B492" s="61" t="s">
        <v>708</v>
      </c>
      <c r="C492" s="35">
        <v>4301051230</v>
      </c>
      <c r="D492" s="400">
        <v>4607091383409</v>
      </c>
      <c r="E492" s="400"/>
      <c r="F492" s="60">
        <v>1.3</v>
      </c>
      <c r="G492" s="36">
        <v>6</v>
      </c>
      <c r="H492" s="60">
        <v>7.8</v>
      </c>
      <c r="I492" s="60">
        <v>8.3460000000000001</v>
      </c>
      <c r="J492" s="36">
        <v>56</v>
      </c>
      <c r="K492" s="36" t="s">
        <v>121</v>
      </c>
      <c r="L492" s="36"/>
      <c r="M492" s="37" t="s">
        <v>82</v>
      </c>
      <c r="N492" s="37"/>
      <c r="O492" s="36">
        <v>45</v>
      </c>
      <c r="P492" s="4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402"/>
      <c r="R492" s="402"/>
      <c r="S492" s="402"/>
      <c r="T492" s="403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IFERROR(IF(Y492=0,"",ROUNDUP(Y492/H492,0)*0.02175),"")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54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16.5" hidden="1" customHeight="1" x14ac:dyDescent="0.25">
      <c r="A493" s="61" t="s">
        <v>709</v>
      </c>
      <c r="B493" s="61" t="s">
        <v>710</v>
      </c>
      <c r="C493" s="35">
        <v>4301051231</v>
      </c>
      <c r="D493" s="400">
        <v>4607091383416</v>
      </c>
      <c r="E493" s="400"/>
      <c r="F493" s="60">
        <v>1.3</v>
      </c>
      <c r="G493" s="36">
        <v>6</v>
      </c>
      <c r="H493" s="60">
        <v>7.8</v>
      </c>
      <c r="I493" s="60">
        <v>8.3460000000000001</v>
      </c>
      <c r="J493" s="36">
        <v>56</v>
      </c>
      <c r="K493" s="36" t="s">
        <v>121</v>
      </c>
      <c r="L493" s="36"/>
      <c r="M493" s="37" t="s">
        <v>82</v>
      </c>
      <c r="N493" s="37"/>
      <c r="O493" s="36">
        <v>45</v>
      </c>
      <c r="P493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402"/>
      <c r="R493" s="402"/>
      <c r="S493" s="402"/>
      <c r="T493" s="403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IFERROR(IF(Y493=0,"",ROUNDUP(Y493/H493,0)*0.02175),"")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55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hidden="1" customHeight="1" x14ac:dyDescent="0.25">
      <c r="A494" s="61" t="s">
        <v>711</v>
      </c>
      <c r="B494" s="61" t="s">
        <v>712</v>
      </c>
      <c r="C494" s="35">
        <v>4301051058</v>
      </c>
      <c r="D494" s="400">
        <v>4680115883536</v>
      </c>
      <c r="E494" s="400"/>
      <c r="F494" s="60">
        <v>0.3</v>
      </c>
      <c r="G494" s="36">
        <v>6</v>
      </c>
      <c r="H494" s="60">
        <v>1.8</v>
      </c>
      <c r="I494" s="60">
        <v>2.0659999999999998</v>
      </c>
      <c r="J494" s="36">
        <v>156</v>
      </c>
      <c r="K494" s="36" t="s">
        <v>87</v>
      </c>
      <c r="L494" s="36"/>
      <c r="M494" s="37" t="s">
        <v>82</v>
      </c>
      <c r="N494" s="37"/>
      <c r="O494" s="36">
        <v>45</v>
      </c>
      <c r="P494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402"/>
      <c r="R494" s="402"/>
      <c r="S494" s="402"/>
      <c r="T494" s="403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IFERROR(IF(Y494=0,"",ROUNDUP(Y494/H494,0)*0.00753),"")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56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90" t="s">
        <v>43</v>
      </c>
      <c r="Q495" s="391"/>
      <c r="R495" s="391"/>
      <c r="S495" s="391"/>
      <c r="T495" s="391"/>
      <c r="U495" s="391"/>
      <c r="V495" s="392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hidden="1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4"/>
      <c r="P496" s="390" t="s">
        <v>43</v>
      </c>
      <c r="Q496" s="391"/>
      <c r="R496" s="391"/>
      <c r="S496" s="391"/>
      <c r="T496" s="391"/>
      <c r="U496" s="391"/>
      <c r="V496" s="392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4.25" hidden="1" customHeight="1" x14ac:dyDescent="0.25">
      <c r="A497" s="399" t="s">
        <v>250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64"/>
      <c r="AB497" s="64"/>
      <c r="AC497" s="64"/>
    </row>
    <row r="498" spans="1:68" ht="16.5" hidden="1" customHeight="1" x14ac:dyDescent="0.25">
      <c r="A498" s="61" t="s">
        <v>713</v>
      </c>
      <c r="B498" s="61" t="s">
        <v>714</v>
      </c>
      <c r="C498" s="35">
        <v>4301060363</v>
      </c>
      <c r="D498" s="400">
        <v>4680115885035</v>
      </c>
      <c r="E498" s="400"/>
      <c r="F498" s="60">
        <v>1</v>
      </c>
      <c r="G498" s="36">
        <v>4</v>
      </c>
      <c r="H498" s="60">
        <v>4</v>
      </c>
      <c r="I498" s="60">
        <v>4.4160000000000004</v>
      </c>
      <c r="J498" s="36">
        <v>104</v>
      </c>
      <c r="K498" s="36" t="s">
        <v>121</v>
      </c>
      <c r="L498" s="36"/>
      <c r="M498" s="37" t="s">
        <v>82</v>
      </c>
      <c r="N498" s="37"/>
      <c r="O498" s="36">
        <v>35</v>
      </c>
      <c r="P498" s="4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402"/>
      <c r="R498" s="402"/>
      <c r="S498" s="402"/>
      <c r="T498" s="403"/>
      <c r="U498" s="38" t="s">
        <v>48</v>
      </c>
      <c r="V498" s="38" t="s">
        <v>48</v>
      </c>
      <c r="W498" s="39" t="s">
        <v>0</v>
      </c>
      <c r="X498" s="57">
        <v>0</v>
      </c>
      <c r="Y498" s="54">
        <f>IFERROR(IF(X498="",0,CEILING((X498/$H498),1)*$H498),"")</f>
        <v>0</v>
      </c>
      <c r="Z498" s="40" t="str">
        <f>IFERROR(IF(Y498=0,"",ROUNDUP(Y498/H498,0)*0.01196),"")</f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57" t="s">
        <v>69</v>
      </c>
      <c r="BM498" s="76">
        <f>IFERROR(X498*I498/H498,"0")</f>
        <v>0</v>
      </c>
      <c r="BN498" s="76">
        <f>IFERROR(Y498*I498/H498,"0")</f>
        <v>0</v>
      </c>
      <c r="BO498" s="76">
        <f>IFERROR(1/J498*(X498/H498),"0")</f>
        <v>0</v>
      </c>
      <c r="BP498" s="76">
        <f>IFERROR(1/J498*(Y498/H498),"0")</f>
        <v>0</v>
      </c>
    </row>
    <row r="499" spans="1:68" hidden="1" x14ac:dyDescent="0.2">
      <c r="A499" s="393"/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4"/>
      <c r="P499" s="390" t="s">
        <v>43</v>
      </c>
      <c r="Q499" s="391"/>
      <c r="R499" s="391"/>
      <c r="S499" s="391"/>
      <c r="T499" s="391"/>
      <c r="U499" s="391"/>
      <c r="V499" s="392"/>
      <c r="W499" s="41" t="s">
        <v>42</v>
      </c>
      <c r="X499" s="42">
        <f>IFERROR(X498/H498,"0")</f>
        <v>0</v>
      </c>
      <c r="Y499" s="42">
        <f>IFERROR(Y498/H498,"0")</f>
        <v>0</v>
      </c>
      <c r="Z499" s="42">
        <f>IFERROR(IF(Z498="",0,Z498),"0")</f>
        <v>0</v>
      </c>
      <c r="AA499" s="65"/>
      <c r="AB499" s="65"/>
      <c r="AC499" s="65"/>
    </row>
    <row r="500" spans="1:68" hidden="1" x14ac:dyDescent="0.2">
      <c r="A500" s="393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90" t="s">
        <v>43</v>
      </c>
      <c r="Q500" s="391"/>
      <c r="R500" s="391"/>
      <c r="S500" s="391"/>
      <c r="T500" s="391"/>
      <c r="U500" s="391"/>
      <c r="V500" s="392"/>
      <c r="W500" s="41" t="s">
        <v>0</v>
      </c>
      <c r="X500" s="42">
        <f>IFERROR(SUM(X498:X498),"0")</f>
        <v>0</v>
      </c>
      <c r="Y500" s="42">
        <f>IFERROR(SUM(Y498:Y498),"0")</f>
        <v>0</v>
      </c>
      <c r="Z500" s="41"/>
      <c r="AA500" s="65"/>
      <c r="AB500" s="65"/>
      <c r="AC500" s="65"/>
    </row>
    <row r="501" spans="1:68" ht="27.75" hidden="1" customHeight="1" x14ac:dyDescent="0.2">
      <c r="A501" s="428" t="s">
        <v>715</v>
      </c>
      <c r="B501" s="428"/>
      <c r="C501" s="428"/>
      <c r="D501" s="428"/>
      <c r="E501" s="428"/>
      <c r="F501" s="428"/>
      <c r="G501" s="428"/>
      <c r="H501" s="428"/>
      <c r="I501" s="428"/>
      <c r="J501" s="428"/>
      <c r="K501" s="428"/>
      <c r="L501" s="428"/>
      <c r="M501" s="428"/>
      <c r="N501" s="428"/>
      <c r="O501" s="428"/>
      <c r="P501" s="428"/>
      <c r="Q501" s="428"/>
      <c r="R501" s="428"/>
      <c r="S501" s="428"/>
      <c r="T501" s="428"/>
      <c r="U501" s="428"/>
      <c r="V501" s="428"/>
      <c r="W501" s="428"/>
      <c r="X501" s="428"/>
      <c r="Y501" s="428"/>
      <c r="Z501" s="428"/>
      <c r="AA501" s="53"/>
      <c r="AB501" s="53"/>
      <c r="AC501" s="53"/>
    </row>
    <row r="502" spans="1:68" ht="16.5" hidden="1" customHeight="1" x14ac:dyDescent="0.25">
      <c r="A502" s="429" t="s">
        <v>715</v>
      </c>
      <c r="B502" s="429"/>
      <c r="C502" s="429"/>
      <c r="D502" s="429"/>
      <c r="E502" s="429"/>
      <c r="F502" s="429"/>
      <c r="G502" s="429"/>
      <c r="H502" s="429"/>
      <c r="I502" s="429"/>
      <c r="J502" s="429"/>
      <c r="K502" s="429"/>
      <c r="L502" s="429"/>
      <c r="M502" s="429"/>
      <c r="N502" s="429"/>
      <c r="O502" s="429"/>
      <c r="P502" s="429"/>
      <c r="Q502" s="429"/>
      <c r="R502" s="429"/>
      <c r="S502" s="429"/>
      <c r="T502" s="429"/>
      <c r="U502" s="429"/>
      <c r="V502" s="429"/>
      <c r="W502" s="429"/>
      <c r="X502" s="429"/>
      <c r="Y502" s="429"/>
      <c r="Z502" s="429"/>
      <c r="AA502" s="63"/>
      <c r="AB502" s="63"/>
      <c r="AC502" s="63"/>
    </row>
    <row r="503" spans="1:68" ht="14.25" hidden="1" customHeight="1" x14ac:dyDescent="0.25">
      <c r="A503" s="399" t="s">
        <v>125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99"/>
      <c r="AA503" s="64"/>
      <c r="AB503" s="64"/>
      <c r="AC503" s="64"/>
    </row>
    <row r="504" spans="1:68" ht="27" hidden="1" customHeight="1" x14ac:dyDescent="0.25">
      <c r="A504" s="61" t="s">
        <v>716</v>
      </c>
      <c r="B504" s="61" t="s">
        <v>717</v>
      </c>
      <c r="C504" s="35">
        <v>4301011763</v>
      </c>
      <c r="D504" s="400">
        <v>4640242181011</v>
      </c>
      <c r="E504" s="400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121</v>
      </c>
      <c r="L504" s="36"/>
      <c r="M504" s="37" t="s">
        <v>141</v>
      </c>
      <c r="N504" s="37"/>
      <c r="O504" s="36">
        <v>55</v>
      </c>
      <c r="P504" s="430" t="s">
        <v>718</v>
      </c>
      <c r="Q504" s="402"/>
      <c r="R504" s="402"/>
      <c r="S504" s="402"/>
      <c r="T504" s="403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ref="Y504:Y512" si="87">IFERROR(IF(X504="",0,CEILING((X504/$H504),1)*$H504),"")</f>
        <v>0</v>
      </c>
      <c r="Z504" s="40" t="str">
        <f t="shared" ref="Z504:Z509" si="88">IFERROR(IF(Y504=0,"",ROUNDUP(Y504/H504,0)*0.02175),"")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58" t="s">
        <v>69</v>
      </c>
      <c r="BM504" s="76">
        <f t="shared" ref="BM504:BM512" si="89">IFERROR(X504*I504/H504,"0")</f>
        <v>0</v>
      </c>
      <c r="BN504" s="76">
        <f t="shared" ref="BN504:BN512" si="90">IFERROR(Y504*I504/H504,"0")</f>
        <v>0</v>
      </c>
      <c r="BO504" s="76">
        <f t="shared" ref="BO504:BO512" si="91">IFERROR(1/J504*(X504/H504),"0")</f>
        <v>0</v>
      </c>
      <c r="BP504" s="76">
        <f t="shared" ref="BP504:BP512" si="92">IFERROR(1/J504*(Y504/H504),"0")</f>
        <v>0</v>
      </c>
    </row>
    <row r="505" spans="1:68" ht="27" hidden="1" customHeight="1" x14ac:dyDescent="0.25">
      <c r="A505" s="61" t="s">
        <v>719</v>
      </c>
      <c r="B505" s="61" t="s">
        <v>720</v>
      </c>
      <c r="C505" s="35">
        <v>4301011951</v>
      </c>
      <c r="D505" s="400">
        <v>4640242180045</v>
      </c>
      <c r="E505" s="400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121</v>
      </c>
      <c r="L505" s="36"/>
      <c r="M505" s="37" t="s">
        <v>120</v>
      </c>
      <c r="N505" s="37"/>
      <c r="O505" s="36">
        <v>55</v>
      </c>
      <c r="P505" s="431" t="s">
        <v>721</v>
      </c>
      <c r="Q505" s="402"/>
      <c r="R505" s="402"/>
      <c r="S505" s="402"/>
      <c r="T505" s="403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7"/>
        <v>0</v>
      </c>
      <c r="Z505" s="40" t="str">
        <f t="shared" si="88"/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59" t="s">
        <v>69</v>
      </c>
      <c r="BM505" s="76">
        <f t="shared" si="89"/>
        <v>0</v>
      </c>
      <c r="BN505" s="76">
        <f t="shared" si="90"/>
        <v>0</v>
      </c>
      <c r="BO505" s="76">
        <f t="shared" si="91"/>
        <v>0</v>
      </c>
      <c r="BP505" s="76">
        <f t="shared" si="92"/>
        <v>0</v>
      </c>
    </row>
    <row r="506" spans="1:68" ht="27" hidden="1" customHeight="1" x14ac:dyDescent="0.25">
      <c r="A506" s="61" t="s">
        <v>722</v>
      </c>
      <c r="B506" s="61" t="s">
        <v>723</v>
      </c>
      <c r="C506" s="35">
        <v>4301011585</v>
      </c>
      <c r="D506" s="400">
        <v>4640242180441</v>
      </c>
      <c r="E506" s="400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121</v>
      </c>
      <c r="L506" s="36"/>
      <c r="M506" s="37" t="s">
        <v>120</v>
      </c>
      <c r="N506" s="37"/>
      <c r="O506" s="36">
        <v>50</v>
      </c>
      <c r="P506" s="432" t="s">
        <v>724</v>
      </c>
      <c r="Q506" s="402"/>
      <c r="R506" s="402"/>
      <c r="S506" s="402"/>
      <c r="T506" s="403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87"/>
        <v>0</v>
      </c>
      <c r="Z506" s="40" t="str">
        <f t="shared" si="88"/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60" t="s">
        <v>69</v>
      </c>
      <c r="BM506" s="76">
        <f t="shared" si="89"/>
        <v>0</v>
      </c>
      <c r="BN506" s="76">
        <f t="shared" si="90"/>
        <v>0</v>
      </c>
      <c r="BO506" s="76">
        <f t="shared" si="91"/>
        <v>0</v>
      </c>
      <c r="BP506" s="76">
        <f t="shared" si="92"/>
        <v>0</v>
      </c>
    </row>
    <row r="507" spans="1:68" ht="27" hidden="1" customHeight="1" x14ac:dyDescent="0.25">
      <c r="A507" s="61" t="s">
        <v>725</v>
      </c>
      <c r="B507" s="61" t="s">
        <v>726</v>
      </c>
      <c r="C507" s="35">
        <v>4301011950</v>
      </c>
      <c r="D507" s="400">
        <v>4640242180601</v>
      </c>
      <c r="E507" s="400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121</v>
      </c>
      <c r="L507" s="36"/>
      <c r="M507" s="37" t="s">
        <v>120</v>
      </c>
      <c r="N507" s="37"/>
      <c r="O507" s="36">
        <v>55</v>
      </c>
      <c r="P507" s="423" t="s">
        <v>727</v>
      </c>
      <c r="Q507" s="402"/>
      <c r="R507" s="402"/>
      <c r="S507" s="402"/>
      <c r="T507" s="403"/>
      <c r="U507" s="38" t="s">
        <v>48</v>
      </c>
      <c r="V507" s="38" t="s">
        <v>48</v>
      </c>
      <c r="W507" s="39" t="s">
        <v>0</v>
      </c>
      <c r="X507" s="57">
        <v>0</v>
      </c>
      <c r="Y507" s="54">
        <f t="shared" si="87"/>
        <v>0</v>
      </c>
      <c r="Z507" s="40" t="str">
        <f t="shared" si="88"/>
        <v/>
      </c>
      <c r="AA507" s="66" t="s">
        <v>48</v>
      </c>
      <c r="AB507" s="67" t="s">
        <v>48</v>
      </c>
      <c r="AC507" s="77"/>
      <c r="AG507" s="76"/>
      <c r="AJ507" s="79"/>
      <c r="AK507" s="79"/>
      <c r="BB507" s="361" t="s">
        <v>69</v>
      </c>
      <c r="BM507" s="76">
        <f t="shared" si="89"/>
        <v>0</v>
      </c>
      <c r="BN507" s="76">
        <f t="shared" si="90"/>
        <v>0</v>
      </c>
      <c r="BO507" s="76">
        <f t="shared" si="91"/>
        <v>0</v>
      </c>
      <c r="BP507" s="76">
        <f t="shared" si="92"/>
        <v>0</v>
      </c>
    </row>
    <row r="508" spans="1:68" ht="27" hidden="1" customHeight="1" x14ac:dyDescent="0.25">
      <c r="A508" s="61" t="s">
        <v>728</v>
      </c>
      <c r="B508" s="61" t="s">
        <v>729</v>
      </c>
      <c r="C508" s="35">
        <v>4301011584</v>
      </c>
      <c r="D508" s="400">
        <v>4640242180564</v>
      </c>
      <c r="E508" s="400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121</v>
      </c>
      <c r="L508" s="36"/>
      <c r="M508" s="37" t="s">
        <v>120</v>
      </c>
      <c r="N508" s="37"/>
      <c r="O508" s="36">
        <v>50</v>
      </c>
      <c r="P508" s="424" t="s">
        <v>730</v>
      </c>
      <c r="Q508" s="402"/>
      <c r="R508" s="402"/>
      <c r="S508" s="402"/>
      <c r="T508" s="403"/>
      <c r="U508" s="38" t="s">
        <v>48</v>
      </c>
      <c r="V508" s="38" t="s">
        <v>48</v>
      </c>
      <c r="W508" s="39" t="s">
        <v>0</v>
      </c>
      <c r="X508" s="57"/>
      <c r="Y508" s="54">
        <f t="shared" si="87"/>
        <v>0</v>
      </c>
      <c r="Z508" s="40" t="str">
        <f t="shared" si="88"/>
        <v/>
      </c>
      <c r="AA508" s="66" t="s">
        <v>48</v>
      </c>
      <c r="AB508" s="67" t="s">
        <v>48</v>
      </c>
      <c r="AC508" s="77"/>
      <c r="AG508" s="76"/>
      <c r="AJ508" s="79"/>
      <c r="AK508" s="79"/>
      <c r="BB508" s="362" t="s">
        <v>69</v>
      </c>
      <c r="BM508" s="76">
        <f t="shared" si="89"/>
        <v>0</v>
      </c>
      <c r="BN508" s="76">
        <f t="shared" si="90"/>
        <v>0</v>
      </c>
      <c r="BO508" s="76">
        <f t="shared" si="91"/>
        <v>0</v>
      </c>
      <c r="BP508" s="76">
        <f t="shared" si="92"/>
        <v>0</v>
      </c>
    </row>
    <row r="509" spans="1:68" ht="27" hidden="1" customHeight="1" x14ac:dyDescent="0.25">
      <c r="A509" s="61" t="s">
        <v>731</v>
      </c>
      <c r="B509" s="61" t="s">
        <v>732</v>
      </c>
      <c r="C509" s="35">
        <v>4301011762</v>
      </c>
      <c r="D509" s="400">
        <v>4640242180922</v>
      </c>
      <c r="E509" s="400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121</v>
      </c>
      <c r="L509" s="36"/>
      <c r="M509" s="37" t="s">
        <v>120</v>
      </c>
      <c r="N509" s="37"/>
      <c r="O509" s="36">
        <v>55</v>
      </c>
      <c r="P509" s="425" t="s">
        <v>733</v>
      </c>
      <c r="Q509" s="402"/>
      <c r="R509" s="402"/>
      <c r="S509" s="402"/>
      <c r="T509" s="403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si="87"/>
        <v>0</v>
      </c>
      <c r="Z509" s="40" t="str">
        <f t="shared" si="88"/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63" t="s">
        <v>69</v>
      </c>
      <c r="BM509" s="76">
        <f t="shared" si="89"/>
        <v>0</v>
      </c>
      <c r="BN509" s="76">
        <f t="shared" si="90"/>
        <v>0</v>
      </c>
      <c r="BO509" s="76">
        <f t="shared" si="91"/>
        <v>0</v>
      </c>
      <c r="BP509" s="76">
        <f t="shared" si="92"/>
        <v>0</v>
      </c>
    </row>
    <row r="510" spans="1:68" ht="27" hidden="1" customHeight="1" x14ac:dyDescent="0.25">
      <c r="A510" s="61" t="s">
        <v>734</v>
      </c>
      <c r="B510" s="61" t="s">
        <v>735</v>
      </c>
      <c r="C510" s="35">
        <v>4301011764</v>
      </c>
      <c r="D510" s="400">
        <v>4640242181189</v>
      </c>
      <c r="E510" s="400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87</v>
      </c>
      <c r="L510" s="36"/>
      <c r="M510" s="37" t="s">
        <v>141</v>
      </c>
      <c r="N510" s="37"/>
      <c r="O510" s="36">
        <v>55</v>
      </c>
      <c r="P510" s="426" t="s">
        <v>736</v>
      </c>
      <c r="Q510" s="402"/>
      <c r="R510" s="402"/>
      <c r="S510" s="402"/>
      <c r="T510" s="403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si="87"/>
        <v>0</v>
      </c>
      <c r="Z510" s="40" t="str">
        <f>IFERROR(IF(Y510=0,"",ROUNDUP(Y510/H510,0)*0.00937),"")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64" t="s">
        <v>69</v>
      </c>
      <c r="BM510" s="76">
        <f t="shared" si="89"/>
        <v>0</v>
      </c>
      <c r="BN510" s="76">
        <f t="shared" si="90"/>
        <v>0</v>
      </c>
      <c r="BO510" s="76">
        <f t="shared" si="91"/>
        <v>0</v>
      </c>
      <c r="BP510" s="76">
        <f t="shared" si="92"/>
        <v>0</v>
      </c>
    </row>
    <row r="511" spans="1:68" ht="27" hidden="1" customHeight="1" x14ac:dyDescent="0.25">
      <c r="A511" s="61" t="s">
        <v>737</v>
      </c>
      <c r="B511" s="61" t="s">
        <v>738</v>
      </c>
      <c r="C511" s="35">
        <v>4301011551</v>
      </c>
      <c r="D511" s="400">
        <v>4640242180038</v>
      </c>
      <c r="E511" s="400"/>
      <c r="F511" s="60">
        <v>0.4</v>
      </c>
      <c r="G511" s="36">
        <v>10</v>
      </c>
      <c r="H511" s="60">
        <v>4</v>
      </c>
      <c r="I511" s="60">
        <v>4.24</v>
      </c>
      <c r="J511" s="36">
        <v>120</v>
      </c>
      <c r="K511" s="36" t="s">
        <v>87</v>
      </c>
      <c r="L511" s="36"/>
      <c r="M511" s="37" t="s">
        <v>120</v>
      </c>
      <c r="N511" s="37"/>
      <c r="O511" s="36">
        <v>50</v>
      </c>
      <c r="P511" s="427" t="s">
        <v>739</v>
      </c>
      <c r="Q511" s="402"/>
      <c r="R511" s="402"/>
      <c r="S511" s="402"/>
      <c r="T511" s="403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87"/>
        <v>0</v>
      </c>
      <c r="Z511" s="40" t="str">
        <f>IFERROR(IF(Y511=0,"",ROUNDUP(Y511/H511,0)*0.00937),"")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65" t="s">
        <v>69</v>
      </c>
      <c r="BM511" s="76">
        <f t="shared" si="89"/>
        <v>0</v>
      </c>
      <c r="BN511" s="76">
        <f t="shared" si="90"/>
        <v>0</v>
      </c>
      <c r="BO511" s="76">
        <f t="shared" si="91"/>
        <v>0</v>
      </c>
      <c r="BP511" s="76">
        <f t="shared" si="92"/>
        <v>0</v>
      </c>
    </row>
    <row r="512" spans="1:68" ht="27" hidden="1" customHeight="1" x14ac:dyDescent="0.25">
      <c r="A512" s="61" t="s">
        <v>740</v>
      </c>
      <c r="B512" s="61" t="s">
        <v>741</v>
      </c>
      <c r="C512" s="35">
        <v>4301011765</v>
      </c>
      <c r="D512" s="400">
        <v>4640242181172</v>
      </c>
      <c r="E512" s="400"/>
      <c r="F512" s="60">
        <v>0.4</v>
      </c>
      <c r="G512" s="36">
        <v>10</v>
      </c>
      <c r="H512" s="60">
        <v>4</v>
      </c>
      <c r="I512" s="60">
        <v>4.24</v>
      </c>
      <c r="J512" s="36">
        <v>120</v>
      </c>
      <c r="K512" s="36" t="s">
        <v>87</v>
      </c>
      <c r="L512" s="36"/>
      <c r="M512" s="37" t="s">
        <v>120</v>
      </c>
      <c r="N512" s="37"/>
      <c r="O512" s="36">
        <v>55</v>
      </c>
      <c r="P512" s="420" t="s">
        <v>742</v>
      </c>
      <c r="Q512" s="402"/>
      <c r="R512" s="402"/>
      <c r="S512" s="402"/>
      <c r="T512" s="403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87"/>
        <v>0</v>
      </c>
      <c r="Z512" s="40" t="str">
        <f>IFERROR(IF(Y512=0,"",ROUNDUP(Y512/H512,0)*0.00937),"")</f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66" t="s">
        <v>69</v>
      </c>
      <c r="BM512" s="76">
        <f t="shared" si="89"/>
        <v>0</v>
      </c>
      <c r="BN512" s="76">
        <f t="shared" si="90"/>
        <v>0</v>
      </c>
      <c r="BO512" s="76">
        <f t="shared" si="91"/>
        <v>0</v>
      </c>
      <c r="BP512" s="76">
        <f t="shared" si="92"/>
        <v>0</v>
      </c>
    </row>
    <row r="513" spans="1:68" hidden="1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4"/>
      <c r="P513" s="390" t="s">
        <v>43</v>
      </c>
      <c r="Q513" s="391"/>
      <c r="R513" s="391"/>
      <c r="S513" s="391"/>
      <c r="T513" s="391"/>
      <c r="U513" s="391"/>
      <c r="V513" s="392"/>
      <c r="W513" s="41" t="s">
        <v>42</v>
      </c>
      <c r="X513" s="42">
        <f>IFERROR(X504/H504,"0")+IFERROR(X505/H505,"0")+IFERROR(X506/H506,"0")+IFERROR(X507/H507,"0")+IFERROR(X508/H508,"0")+IFERROR(X509/H509,"0")+IFERROR(X510/H510,"0")+IFERROR(X511/H511,"0")+IFERROR(X512/H512,"0")</f>
        <v>0</v>
      </c>
      <c r="Y513" s="42">
        <f>IFERROR(Y504/H504,"0")+IFERROR(Y505/H505,"0")+IFERROR(Y506/H506,"0")+IFERROR(Y507/H507,"0")+IFERROR(Y508/H508,"0")+IFERROR(Y509/H509,"0")+IFERROR(Y510/H510,"0")+IFERROR(Y511/H511,"0")+IFERROR(Y512/H512,"0")</f>
        <v>0</v>
      </c>
      <c r="Z513" s="42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65"/>
      <c r="AB513" s="65"/>
      <c r="AC513" s="65"/>
    </row>
    <row r="514" spans="1:68" hidden="1" x14ac:dyDescent="0.2">
      <c r="A514" s="393"/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4"/>
      <c r="P514" s="390" t="s">
        <v>43</v>
      </c>
      <c r="Q514" s="391"/>
      <c r="R514" s="391"/>
      <c r="S514" s="391"/>
      <c r="T514" s="391"/>
      <c r="U514" s="391"/>
      <c r="V514" s="392"/>
      <c r="W514" s="41" t="s">
        <v>0</v>
      </c>
      <c r="X514" s="42">
        <f>IFERROR(SUM(X504:X512),"0")</f>
        <v>0</v>
      </c>
      <c r="Y514" s="42">
        <f>IFERROR(SUM(Y504:Y512),"0")</f>
        <v>0</v>
      </c>
      <c r="Z514" s="41"/>
      <c r="AA514" s="65"/>
      <c r="AB514" s="65"/>
      <c r="AC514" s="65"/>
    </row>
    <row r="515" spans="1:68" ht="14.25" hidden="1" customHeight="1" x14ac:dyDescent="0.25">
      <c r="A515" s="399" t="s">
        <v>117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99"/>
      <c r="AA515" s="64"/>
      <c r="AB515" s="64"/>
      <c r="AC515" s="64"/>
    </row>
    <row r="516" spans="1:68" ht="27" hidden="1" customHeight="1" x14ac:dyDescent="0.25">
      <c r="A516" s="61" t="s">
        <v>743</v>
      </c>
      <c r="B516" s="61" t="s">
        <v>744</v>
      </c>
      <c r="C516" s="35">
        <v>4301020260</v>
      </c>
      <c r="D516" s="400">
        <v>4640242180526</v>
      </c>
      <c r="E516" s="400"/>
      <c r="F516" s="60">
        <v>1.8</v>
      </c>
      <c r="G516" s="36">
        <v>6</v>
      </c>
      <c r="H516" s="60">
        <v>10.8</v>
      </c>
      <c r="I516" s="60">
        <v>11.28</v>
      </c>
      <c r="J516" s="36">
        <v>56</v>
      </c>
      <c r="K516" s="36" t="s">
        <v>121</v>
      </c>
      <c r="L516" s="36"/>
      <c r="M516" s="37" t="s">
        <v>120</v>
      </c>
      <c r="N516" s="37"/>
      <c r="O516" s="36">
        <v>50</v>
      </c>
      <c r="P516" s="421" t="s">
        <v>745</v>
      </c>
      <c r="Q516" s="402"/>
      <c r="R516" s="402"/>
      <c r="S516" s="402"/>
      <c r="T516" s="403"/>
      <c r="U516" s="38" t="s">
        <v>48</v>
      </c>
      <c r="V516" s="38" t="s">
        <v>48</v>
      </c>
      <c r="W516" s="39" t="s">
        <v>0</v>
      </c>
      <c r="X516" s="57">
        <v>0</v>
      </c>
      <c r="Y516" s="54">
        <f>IFERROR(IF(X516="",0,CEILING((X516/$H516),1)*$H516),"")</f>
        <v>0</v>
      </c>
      <c r="Z516" s="40" t="str">
        <f>IFERROR(IF(Y516=0,"",ROUNDUP(Y516/H516,0)*0.02175),"")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67" t="s">
        <v>69</v>
      </c>
      <c r="BM516" s="76">
        <f>IFERROR(X516*I516/H516,"0")</f>
        <v>0</v>
      </c>
      <c r="BN516" s="76">
        <f>IFERROR(Y516*I516/H516,"0")</f>
        <v>0</v>
      </c>
      <c r="BO516" s="76">
        <f>IFERROR(1/J516*(X516/H516),"0")</f>
        <v>0</v>
      </c>
      <c r="BP516" s="76">
        <f>IFERROR(1/J516*(Y516/H516),"0")</f>
        <v>0</v>
      </c>
    </row>
    <row r="517" spans="1:68" ht="16.5" hidden="1" customHeight="1" x14ac:dyDescent="0.25">
      <c r="A517" s="61" t="s">
        <v>746</v>
      </c>
      <c r="B517" s="61" t="s">
        <v>747</v>
      </c>
      <c r="C517" s="35">
        <v>4301020269</v>
      </c>
      <c r="D517" s="400">
        <v>4640242180519</v>
      </c>
      <c r="E517" s="400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121</v>
      </c>
      <c r="L517" s="36"/>
      <c r="M517" s="37" t="s">
        <v>141</v>
      </c>
      <c r="N517" s="37"/>
      <c r="O517" s="36">
        <v>50</v>
      </c>
      <c r="P517" s="422" t="s">
        <v>748</v>
      </c>
      <c r="Q517" s="402"/>
      <c r="R517" s="402"/>
      <c r="S517" s="402"/>
      <c r="T517" s="403"/>
      <c r="U517" s="38" t="s">
        <v>48</v>
      </c>
      <c r="V517" s="38" t="s">
        <v>48</v>
      </c>
      <c r="W517" s="39" t="s">
        <v>0</v>
      </c>
      <c r="X517" s="57">
        <v>0</v>
      </c>
      <c r="Y517" s="54">
        <f>IFERROR(IF(X517="",0,CEILING((X517/$H517),1)*$H517),"")</f>
        <v>0</v>
      </c>
      <c r="Z517" s="40" t="str">
        <f>IFERROR(IF(Y517=0,"",ROUNDUP(Y517/H517,0)*0.02175),"")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68" t="s">
        <v>69</v>
      </c>
      <c r="BM517" s="76">
        <f>IFERROR(X517*I517/H517,"0")</f>
        <v>0</v>
      </c>
      <c r="BN517" s="76">
        <f>IFERROR(Y517*I517/H517,"0")</f>
        <v>0</v>
      </c>
      <c r="BO517" s="76">
        <f>IFERROR(1/J517*(X517/H517),"0")</f>
        <v>0</v>
      </c>
      <c r="BP517" s="76">
        <f>IFERROR(1/J517*(Y517/H517),"0")</f>
        <v>0</v>
      </c>
    </row>
    <row r="518" spans="1:68" ht="27" hidden="1" customHeight="1" x14ac:dyDescent="0.25">
      <c r="A518" s="61" t="s">
        <v>749</v>
      </c>
      <c r="B518" s="61" t="s">
        <v>750</v>
      </c>
      <c r="C518" s="35">
        <v>4301020309</v>
      </c>
      <c r="D518" s="400">
        <v>4640242180090</v>
      </c>
      <c r="E518" s="400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121</v>
      </c>
      <c r="L518" s="36"/>
      <c r="M518" s="37" t="s">
        <v>120</v>
      </c>
      <c r="N518" s="37"/>
      <c r="O518" s="36">
        <v>50</v>
      </c>
      <c r="P518" s="417" t="s">
        <v>751</v>
      </c>
      <c r="Q518" s="402"/>
      <c r="R518" s="402"/>
      <c r="S518" s="402"/>
      <c r="T518" s="403"/>
      <c r="U518" s="38" t="s">
        <v>48</v>
      </c>
      <c r="V518" s="38" t="s">
        <v>48</v>
      </c>
      <c r="W518" s="39" t="s">
        <v>0</v>
      </c>
      <c r="X518" s="57">
        <v>0</v>
      </c>
      <c r="Y518" s="54">
        <f>IFERROR(IF(X518="",0,CEILING((X518/$H518),1)*$H518),"")</f>
        <v>0</v>
      </c>
      <c r="Z518" s="40" t="str">
        <f>IFERROR(IF(Y518=0,"",ROUNDUP(Y518/H518,0)*0.02175),"")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69" t="s">
        <v>69</v>
      </c>
      <c r="BM518" s="76">
        <f>IFERROR(X518*I518/H518,"0")</f>
        <v>0</v>
      </c>
      <c r="BN518" s="76">
        <f>IFERROR(Y518*I518/H518,"0")</f>
        <v>0</v>
      </c>
      <c r="BO518" s="76">
        <f>IFERROR(1/J518*(X518/H518),"0")</f>
        <v>0</v>
      </c>
      <c r="BP518" s="76">
        <f>IFERROR(1/J518*(Y518/H518),"0")</f>
        <v>0</v>
      </c>
    </row>
    <row r="519" spans="1:68" ht="27" hidden="1" customHeight="1" x14ac:dyDescent="0.25">
      <c r="A519" s="61" t="s">
        <v>752</v>
      </c>
      <c r="B519" s="61" t="s">
        <v>753</v>
      </c>
      <c r="C519" s="35">
        <v>4301020314</v>
      </c>
      <c r="D519" s="400">
        <v>4640242180090</v>
      </c>
      <c r="E519" s="400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121</v>
      </c>
      <c r="L519" s="36"/>
      <c r="M519" s="37" t="s">
        <v>120</v>
      </c>
      <c r="N519" s="37"/>
      <c r="O519" s="36">
        <v>50</v>
      </c>
      <c r="P519" s="418" t="s">
        <v>754</v>
      </c>
      <c r="Q519" s="402"/>
      <c r="R519" s="402"/>
      <c r="S519" s="402"/>
      <c r="T519" s="403"/>
      <c r="U519" s="38" t="s">
        <v>48</v>
      </c>
      <c r="V519" s="38" t="s">
        <v>48</v>
      </c>
      <c r="W519" s="39" t="s">
        <v>0</v>
      </c>
      <c r="X519" s="57">
        <v>0</v>
      </c>
      <c r="Y519" s="54">
        <f>IFERROR(IF(X519="",0,CEILING((X519/$H519),1)*$H519),"")</f>
        <v>0</v>
      </c>
      <c r="Z519" s="40" t="str">
        <f>IFERROR(IF(Y519=0,"",ROUNDUP(Y519/H519,0)*0.02175),"")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70" t="s">
        <v>69</v>
      </c>
      <c r="BM519" s="76">
        <f>IFERROR(X519*I519/H519,"0")</f>
        <v>0</v>
      </c>
      <c r="BN519" s="76">
        <f>IFERROR(Y519*I519/H519,"0")</f>
        <v>0</v>
      </c>
      <c r="BO519" s="76">
        <f>IFERROR(1/J519*(X519/H519),"0")</f>
        <v>0</v>
      </c>
      <c r="BP519" s="76">
        <f>IFERROR(1/J519*(Y519/H519),"0")</f>
        <v>0</v>
      </c>
    </row>
    <row r="520" spans="1:68" ht="27" hidden="1" customHeight="1" x14ac:dyDescent="0.25">
      <c r="A520" s="61" t="s">
        <v>755</v>
      </c>
      <c r="B520" s="61" t="s">
        <v>756</v>
      </c>
      <c r="C520" s="35">
        <v>4301020295</v>
      </c>
      <c r="D520" s="400">
        <v>4640242181363</v>
      </c>
      <c r="E520" s="400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87</v>
      </c>
      <c r="L520" s="36"/>
      <c r="M520" s="37" t="s">
        <v>120</v>
      </c>
      <c r="N520" s="37"/>
      <c r="O520" s="36">
        <v>50</v>
      </c>
      <c r="P520" s="419" t="s">
        <v>757</v>
      </c>
      <c r="Q520" s="402"/>
      <c r="R520" s="402"/>
      <c r="S520" s="402"/>
      <c r="T520" s="403"/>
      <c r="U520" s="38" t="s">
        <v>48</v>
      </c>
      <c r="V520" s="38" t="s">
        <v>48</v>
      </c>
      <c r="W520" s="39" t="s">
        <v>0</v>
      </c>
      <c r="X520" s="57">
        <v>0</v>
      </c>
      <c r="Y520" s="54">
        <f>IFERROR(IF(X520="",0,CEILING((X520/$H520),1)*$H520),"")</f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71" t="s">
        <v>69</v>
      </c>
      <c r="BM520" s="76">
        <f>IFERROR(X520*I520/H520,"0")</f>
        <v>0</v>
      </c>
      <c r="BN520" s="76">
        <f>IFERROR(Y520*I520/H520,"0")</f>
        <v>0</v>
      </c>
      <c r="BO520" s="76">
        <f>IFERROR(1/J520*(X520/H520),"0")</f>
        <v>0</v>
      </c>
      <c r="BP520" s="76">
        <f>IFERROR(1/J520*(Y520/H520),"0")</f>
        <v>0</v>
      </c>
    </row>
    <row r="521" spans="1:68" hidden="1" x14ac:dyDescent="0.2">
      <c r="A521" s="393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4"/>
      <c r="P521" s="390" t="s">
        <v>43</v>
      </c>
      <c r="Q521" s="391"/>
      <c r="R521" s="391"/>
      <c r="S521" s="391"/>
      <c r="T521" s="391"/>
      <c r="U521" s="391"/>
      <c r="V521" s="392"/>
      <c r="W521" s="41" t="s">
        <v>42</v>
      </c>
      <c r="X521" s="42">
        <f>IFERROR(X516/H516,"0")+IFERROR(X517/H517,"0")+IFERROR(X518/H518,"0")+IFERROR(X519/H519,"0")+IFERROR(X520/H520,"0")</f>
        <v>0</v>
      </c>
      <c r="Y521" s="42">
        <f>IFERROR(Y516/H516,"0")+IFERROR(Y517/H517,"0")+IFERROR(Y518/H518,"0")+IFERROR(Y519/H519,"0")+IFERROR(Y520/H520,"0")</f>
        <v>0</v>
      </c>
      <c r="Z521" s="42">
        <f>IFERROR(IF(Z516="",0,Z516),"0")+IFERROR(IF(Z517="",0,Z517),"0")+IFERROR(IF(Z518="",0,Z518),"0")+IFERROR(IF(Z519="",0,Z519),"0")+IFERROR(IF(Z520="",0,Z520),"0")</f>
        <v>0</v>
      </c>
      <c r="AA521" s="65"/>
      <c r="AB521" s="65"/>
      <c r="AC521" s="65"/>
    </row>
    <row r="522" spans="1:68" hidden="1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4"/>
      <c r="P522" s="390" t="s">
        <v>43</v>
      </c>
      <c r="Q522" s="391"/>
      <c r="R522" s="391"/>
      <c r="S522" s="391"/>
      <c r="T522" s="391"/>
      <c r="U522" s="391"/>
      <c r="V522" s="392"/>
      <c r="W522" s="41" t="s">
        <v>0</v>
      </c>
      <c r="X522" s="42">
        <f>IFERROR(SUM(X516:X520),"0")</f>
        <v>0</v>
      </c>
      <c r="Y522" s="42">
        <f>IFERROR(SUM(Y516:Y520),"0")</f>
        <v>0</v>
      </c>
      <c r="Z522" s="41"/>
      <c r="AA522" s="65"/>
      <c r="AB522" s="65"/>
      <c r="AC522" s="65"/>
    </row>
    <row r="523" spans="1:68" ht="14.25" hidden="1" customHeight="1" x14ac:dyDescent="0.25">
      <c r="A523" s="399" t="s">
        <v>79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99"/>
      <c r="AA523" s="64"/>
      <c r="AB523" s="64"/>
      <c r="AC523" s="64"/>
    </row>
    <row r="524" spans="1:68" ht="27" hidden="1" customHeight="1" x14ac:dyDescent="0.25">
      <c r="A524" s="61" t="s">
        <v>758</v>
      </c>
      <c r="B524" s="61" t="s">
        <v>759</v>
      </c>
      <c r="C524" s="35">
        <v>4301031289</v>
      </c>
      <c r="D524" s="400">
        <v>4640242181615</v>
      </c>
      <c r="E524" s="400"/>
      <c r="F524" s="60">
        <v>0.7</v>
      </c>
      <c r="G524" s="36">
        <v>6</v>
      </c>
      <c r="H524" s="60">
        <v>4.2</v>
      </c>
      <c r="I524" s="60">
        <v>4.4000000000000004</v>
      </c>
      <c r="J524" s="36">
        <v>156</v>
      </c>
      <c r="K524" s="36" t="s">
        <v>87</v>
      </c>
      <c r="L524" s="36"/>
      <c r="M524" s="37" t="s">
        <v>82</v>
      </c>
      <c r="N524" s="37"/>
      <c r="O524" s="36">
        <v>45</v>
      </c>
      <c r="P524" s="413" t="s">
        <v>760</v>
      </c>
      <c r="Q524" s="402"/>
      <c r="R524" s="402"/>
      <c r="S524" s="402"/>
      <c r="T524" s="403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ref="Y524:Y530" si="93">IFERROR(IF(X524="",0,CEILING((X524/$H524),1)*$H524),"")</f>
        <v>0</v>
      </c>
      <c r="Z524" s="40" t="str">
        <f t="shared" ref="Z524:Z529" si="94">IFERROR(IF(Y524=0,"",ROUNDUP(Y524/H524,0)*0.00753),"")</f>
        <v/>
      </c>
      <c r="AA524" s="66" t="s">
        <v>48</v>
      </c>
      <c r="AB524" s="67" t="s">
        <v>189</v>
      </c>
      <c r="AC524" s="77"/>
      <c r="AG524" s="76"/>
      <c r="AJ524" s="79"/>
      <c r="AK524" s="79"/>
      <c r="BB524" s="372" t="s">
        <v>69</v>
      </c>
      <c r="BM524" s="76">
        <f t="shared" ref="BM524:BM530" si="95">IFERROR(X524*I524/H524,"0")</f>
        <v>0</v>
      </c>
      <c r="BN524" s="76">
        <f t="shared" ref="BN524:BN530" si="96">IFERROR(Y524*I524/H524,"0")</f>
        <v>0</v>
      </c>
      <c r="BO524" s="76">
        <f t="shared" ref="BO524:BO530" si="97">IFERROR(1/J524*(X524/H524),"0")</f>
        <v>0</v>
      </c>
      <c r="BP524" s="76">
        <f t="shared" ref="BP524:BP530" si="98">IFERROR(1/J524*(Y524/H524),"0")</f>
        <v>0</v>
      </c>
    </row>
    <row r="525" spans="1:68" ht="27" hidden="1" customHeight="1" x14ac:dyDescent="0.25">
      <c r="A525" s="61" t="s">
        <v>761</v>
      </c>
      <c r="B525" s="61" t="s">
        <v>762</v>
      </c>
      <c r="C525" s="35">
        <v>4301031285</v>
      </c>
      <c r="D525" s="400">
        <v>4640242181639</v>
      </c>
      <c r="E525" s="400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87</v>
      </c>
      <c r="L525" s="36"/>
      <c r="M525" s="37" t="s">
        <v>82</v>
      </c>
      <c r="N525" s="37"/>
      <c r="O525" s="36">
        <v>45</v>
      </c>
      <c r="P525" s="414" t="s">
        <v>763</v>
      </c>
      <c r="Q525" s="402"/>
      <c r="R525" s="402"/>
      <c r="S525" s="402"/>
      <c r="T525" s="403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3"/>
        <v>0</v>
      </c>
      <c r="Z525" s="40" t="str">
        <f t="shared" si="94"/>
        <v/>
      </c>
      <c r="AA525" s="66" t="s">
        <v>48</v>
      </c>
      <c r="AB525" s="67" t="s">
        <v>189</v>
      </c>
      <c r="AC525" s="77"/>
      <c r="AG525" s="76"/>
      <c r="AJ525" s="79"/>
      <c r="AK525" s="79"/>
      <c r="BB525" s="373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hidden="1" customHeight="1" x14ac:dyDescent="0.25">
      <c r="A526" s="61" t="s">
        <v>764</v>
      </c>
      <c r="B526" s="61" t="s">
        <v>765</v>
      </c>
      <c r="C526" s="35">
        <v>4301031287</v>
      </c>
      <c r="D526" s="400">
        <v>4640242181622</v>
      </c>
      <c r="E526" s="400"/>
      <c r="F526" s="60">
        <v>0.7</v>
      </c>
      <c r="G526" s="36">
        <v>6</v>
      </c>
      <c r="H526" s="60">
        <v>4.2</v>
      </c>
      <c r="I526" s="60">
        <v>4.4000000000000004</v>
      </c>
      <c r="J526" s="36">
        <v>156</v>
      </c>
      <c r="K526" s="36" t="s">
        <v>87</v>
      </c>
      <c r="L526" s="36"/>
      <c r="M526" s="37" t="s">
        <v>82</v>
      </c>
      <c r="N526" s="37"/>
      <c r="O526" s="36">
        <v>45</v>
      </c>
      <c r="P526" s="415" t="s">
        <v>766</v>
      </c>
      <c r="Q526" s="402"/>
      <c r="R526" s="402"/>
      <c r="S526" s="402"/>
      <c r="T526" s="403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3"/>
        <v>0</v>
      </c>
      <c r="Z526" s="40" t="str">
        <f t="shared" si="94"/>
        <v/>
      </c>
      <c r="AA526" s="66" t="s">
        <v>48</v>
      </c>
      <c r="AB526" s="67" t="s">
        <v>189</v>
      </c>
      <c r="AC526" s="77"/>
      <c r="AG526" s="76"/>
      <c r="AJ526" s="79"/>
      <c r="AK526" s="79"/>
      <c r="BB526" s="374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customHeight="1" x14ac:dyDescent="0.25">
      <c r="A527" s="61" t="s">
        <v>767</v>
      </c>
      <c r="B527" s="61" t="s">
        <v>768</v>
      </c>
      <c r="C527" s="35">
        <v>4301031280</v>
      </c>
      <c r="D527" s="400">
        <v>4640242180816</v>
      </c>
      <c r="E527" s="400"/>
      <c r="F527" s="60">
        <v>0.7</v>
      </c>
      <c r="G527" s="36">
        <v>6</v>
      </c>
      <c r="H527" s="60">
        <v>4.2</v>
      </c>
      <c r="I527" s="60">
        <v>4.46</v>
      </c>
      <c r="J527" s="36">
        <v>156</v>
      </c>
      <c r="K527" s="36" t="s">
        <v>87</v>
      </c>
      <c r="L527" s="36"/>
      <c r="M527" s="37" t="s">
        <v>82</v>
      </c>
      <c r="N527" s="37"/>
      <c r="O527" s="36">
        <v>40</v>
      </c>
      <c r="P527" s="416" t="s">
        <v>769</v>
      </c>
      <c r="Q527" s="402"/>
      <c r="R527" s="402"/>
      <c r="S527" s="402"/>
      <c r="T527" s="403"/>
      <c r="U527" s="38" t="s">
        <v>48</v>
      </c>
      <c r="V527" s="38" t="s">
        <v>48</v>
      </c>
      <c r="W527" s="39" t="s">
        <v>0</v>
      </c>
      <c r="X527" s="57">
        <v>20</v>
      </c>
      <c r="Y527" s="54">
        <f t="shared" si="93"/>
        <v>21</v>
      </c>
      <c r="Z527" s="40">
        <f t="shared" si="94"/>
        <v>3.7650000000000003E-2</v>
      </c>
      <c r="AA527" s="66" t="s">
        <v>48</v>
      </c>
      <c r="AB527" s="67" t="s">
        <v>48</v>
      </c>
      <c r="AC527" s="77"/>
      <c r="AG527" s="76"/>
      <c r="AJ527" s="79"/>
      <c r="AK527" s="79"/>
      <c r="BB527" s="375" t="s">
        <v>69</v>
      </c>
      <c r="BM527" s="76">
        <f t="shared" si="95"/>
        <v>21.238095238095237</v>
      </c>
      <c r="BN527" s="76">
        <f t="shared" si="96"/>
        <v>22.299999999999997</v>
      </c>
      <c r="BO527" s="76">
        <f t="shared" si="97"/>
        <v>3.0525030525030524E-2</v>
      </c>
      <c r="BP527" s="76">
        <f t="shared" si="98"/>
        <v>3.2051282051282048E-2</v>
      </c>
    </row>
    <row r="528" spans="1:68" ht="27" customHeight="1" x14ac:dyDescent="0.25">
      <c r="A528" s="61" t="s">
        <v>770</v>
      </c>
      <c r="B528" s="61" t="s">
        <v>771</v>
      </c>
      <c r="C528" s="35">
        <v>4301031244</v>
      </c>
      <c r="D528" s="400">
        <v>4640242180595</v>
      </c>
      <c r="E528" s="400"/>
      <c r="F528" s="60">
        <v>0.7</v>
      </c>
      <c r="G528" s="36">
        <v>6</v>
      </c>
      <c r="H528" s="60">
        <v>4.2</v>
      </c>
      <c r="I528" s="60">
        <v>4.46</v>
      </c>
      <c r="J528" s="36">
        <v>156</v>
      </c>
      <c r="K528" s="36" t="s">
        <v>87</v>
      </c>
      <c r="L528" s="36"/>
      <c r="M528" s="37" t="s">
        <v>82</v>
      </c>
      <c r="N528" s="37"/>
      <c r="O528" s="36">
        <v>40</v>
      </c>
      <c r="P528" s="410" t="s">
        <v>772</v>
      </c>
      <c r="Q528" s="402"/>
      <c r="R528" s="402"/>
      <c r="S528" s="402"/>
      <c r="T528" s="403"/>
      <c r="U528" s="38" t="s">
        <v>48</v>
      </c>
      <c r="V528" s="38" t="s">
        <v>48</v>
      </c>
      <c r="W528" s="39" t="s">
        <v>0</v>
      </c>
      <c r="X528" s="57">
        <v>700</v>
      </c>
      <c r="Y528" s="54">
        <f t="shared" si="93"/>
        <v>701.4</v>
      </c>
      <c r="Z528" s="40">
        <f t="shared" si="94"/>
        <v>1.2575100000000001</v>
      </c>
      <c r="AA528" s="66" t="s">
        <v>48</v>
      </c>
      <c r="AB528" s="67" t="s">
        <v>48</v>
      </c>
      <c r="AC528" s="77"/>
      <c r="AG528" s="76"/>
      <c r="AJ528" s="79"/>
      <c r="AK528" s="79"/>
      <c r="BB528" s="376" t="s">
        <v>69</v>
      </c>
      <c r="BM528" s="76">
        <f t="shared" si="95"/>
        <v>743.33333333333326</v>
      </c>
      <c r="BN528" s="76">
        <f t="shared" si="96"/>
        <v>744.81999999999994</v>
      </c>
      <c r="BO528" s="76">
        <f t="shared" si="97"/>
        <v>1.0683760683760684</v>
      </c>
      <c r="BP528" s="76">
        <f t="shared" si="98"/>
        <v>1.0705128205128205</v>
      </c>
    </row>
    <row r="529" spans="1:68" ht="27" hidden="1" customHeight="1" x14ac:dyDescent="0.25">
      <c r="A529" s="61" t="s">
        <v>773</v>
      </c>
      <c r="B529" s="61" t="s">
        <v>774</v>
      </c>
      <c r="C529" s="35">
        <v>4301031321</v>
      </c>
      <c r="D529" s="400">
        <v>4640242180076</v>
      </c>
      <c r="E529" s="400"/>
      <c r="F529" s="60">
        <v>0.7</v>
      </c>
      <c r="G529" s="36">
        <v>6</v>
      </c>
      <c r="H529" s="60">
        <v>4.2</v>
      </c>
      <c r="I529" s="60">
        <v>4.4000000000000004</v>
      </c>
      <c r="J529" s="36">
        <v>156</v>
      </c>
      <c r="K529" s="36" t="s">
        <v>87</v>
      </c>
      <c r="L529" s="36"/>
      <c r="M529" s="37" t="s">
        <v>82</v>
      </c>
      <c r="N529" s="37"/>
      <c r="O529" s="36">
        <v>40</v>
      </c>
      <c r="P529" s="411" t="s">
        <v>775</v>
      </c>
      <c r="Q529" s="402"/>
      <c r="R529" s="402"/>
      <c r="S529" s="402"/>
      <c r="T529" s="403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93"/>
        <v>0</v>
      </c>
      <c r="Z529" s="40" t="str">
        <f t="shared" si="94"/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77" t="s">
        <v>69</v>
      </c>
      <c r="BM529" s="76">
        <f t="shared" si="95"/>
        <v>0</v>
      </c>
      <c r="BN529" s="76">
        <f t="shared" si="96"/>
        <v>0</v>
      </c>
      <c r="BO529" s="76">
        <f t="shared" si="97"/>
        <v>0</v>
      </c>
      <c r="BP529" s="76">
        <f t="shared" si="98"/>
        <v>0</v>
      </c>
    </row>
    <row r="530" spans="1:68" ht="27" hidden="1" customHeight="1" x14ac:dyDescent="0.25">
      <c r="A530" s="61" t="s">
        <v>776</v>
      </c>
      <c r="B530" s="61" t="s">
        <v>777</v>
      </c>
      <c r="C530" s="35">
        <v>4301031200</v>
      </c>
      <c r="D530" s="400">
        <v>4640242180489</v>
      </c>
      <c r="E530" s="400"/>
      <c r="F530" s="60">
        <v>0.28000000000000003</v>
      </c>
      <c r="G530" s="36">
        <v>6</v>
      </c>
      <c r="H530" s="60">
        <v>1.68</v>
      </c>
      <c r="I530" s="60">
        <v>1.84</v>
      </c>
      <c r="J530" s="36">
        <v>234</v>
      </c>
      <c r="K530" s="36" t="s">
        <v>83</v>
      </c>
      <c r="L530" s="36"/>
      <c r="M530" s="37" t="s">
        <v>82</v>
      </c>
      <c r="N530" s="37"/>
      <c r="O530" s="36">
        <v>40</v>
      </c>
      <c r="P530" s="412" t="s">
        <v>778</v>
      </c>
      <c r="Q530" s="402"/>
      <c r="R530" s="402"/>
      <c r="S530" s="402"/>
      <c r="T530" s="403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93"/>
        <v>0</v>
      </c>
      <c r="Z530" s="40" t="str">
        <f>IFERROR(IF(Y530=0,"",ROUNDUP(Y530/H530,0)*0.00502),"")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78" t="s">
        <v>69</v>
      </c>
      <c r="BM530" s="76">
        <f t="shared" si="95"/>
        <v>0</v>
      </c>
      <c r="BN530" s="76">
        <f t="shared" si="96"/>
        <v>0</v>
      </c>
      <c r="BO530" s="76">
        <f t="shared" si="97"/>
        <v>0</v>
      </c>
      <c r="BP530" s="76">
        <f t="shared" si="98"/>
        <v>0</v>
      </c>
    </row>
    <row r="531" spans="1:68" x14ac:dyDescent="0.2">
      <c r="A531" s="393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4"/>
      <c r="P531" s="390" t="s">
        <v>43</v>
      </c>
      <c r="Q531" s="391"/>
      <c r="R531" s="391"/>
      <c r="S531" s="391"/>
      <c r="T531" s="391"/>
      <c r="U531" s="391"/>
      <c r="V531" s="392"/>
      <c r="W531" s="41" t="s">
        <v>42</v>
      </c>
      <c r="X531" s="42">
        <f>IFERROR(X524/H524,"0")+IFERROR(X525/H525,"0")+IFERROR(X526/H526,"0")+IFERROR(X527/H527,"0")+IFERROR(X528/H528,"0")+IFERROR(X529/H529,"0")+IFERROR(X530/H530,"0")</f>
        <v>171.42857142857142</v>
      </c>
      <c r="Y531" s="42">
        <f>IFERROR(Y524/H524,"0")+IFERROR(Y525/H525,"0")+IFERROR(Y526/H526,"0")+IFERROR(Y527/H527,"0")+IFERROR(Y528/H528,"0")+IFERROR(Y529/H529,"0")+IFERROR(Y530/H530,"0")</f>
        <v>172</v>
      </c>
      <c r="Z531" s="42">
        <f>IFERROR(IF(Z524="",0,Z524),"0")+IFERROR(IF(Z525="",0,Z525),"0")+IFERROR(IF(Z526="",0,Z526),"0")+IFERROR(IF(Z527="",0,Z527),"0")+IFERROR(IF(Z528="",0,Z528),"0")+IFERROR(IF(Z529="",0,Z529),"0")+IFERROR(IF(Z530="",0,Z530),"0")</f>
        <v>1.2951600000000001</v>
      </c>
      <c r="AA531" s="65"/>
      <c r="AB531" s="65"/>
      <c r="AC531" s="65"/>
    </row>
    <row r="532" spans="1:68" x14ac:dyDescent="0.2">
      <c r="A532" s="393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90" t="s">
        <v>43</v>
      </c>
      <c r="Q532" s="391"/>
      <c r="R532" s="391"/>
      <c r="S532" s="391"/>
      <c r="T532" s="391"/>
      <c r="U532" s="391"/>
      <c r="V532" s="392"/>
      <c r="W532" s="41" t="s">
        <v>0</v>
      </c>
      <c r="X532" s="42">
        <f>IFERROR(SUM(X524:X530),"0")</f>
        <v>720</v>
      </c>
      <c r="Y532" s="42">
        <f>IFERROR(SUM(Y524:Y530),"0")</f>
        <v>722.4</v>
      </c>
      <c r="Z532" s="41"/>
      <c r="AA532" s="65"/>
      <c r="AB532" s="65"/>
      <c r="AC532" s="65"/>
    </row>
    <row r="533" spans="1:68" ht="14.25" hidden="1" customHeight="1" x14ac:dyDescent="0.25">
      <c r="A533" s="399" t="s">
        <v>84</v>
      </c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399"/>
      <c r="P533" s="399"/>
      <c r="Q533" s="399"/>
      <c r="R533" s="399"/>
      <c r="S533" s="399"/>
      <c r="T533" s="399"/>
      <c r="U533" s="399"/>
      <c r="V533" s="399"/>
      <c r="W533" s="399"/>
      <c r="X533" s="399"/>
      <c r="Y533" s="399"/>
      <c r="Z533" s="399"/>
      <c r="AA533" s="64"/>
      <c r="AB533" s="64"/>
      <c r="AC533" s="64"/>
    </row>
    <row r="534" spans="1:68" ht="27" hidden="1" customHeight="1" x14ac:dyDescent="0.25">
      <c r="A534" s="61" t="s">
        <v>779</v>
      </c>
      <c r="B534" s="61" t="s">
        <v>780</v>
      </c>
      <c r="C534" s="35">
        <v>4301051746</v>
      </c>
      <c r="D534" s="400">
        <v>4640242180533</v>
      </c>
      <c r="E534" s="400"/>
      <c r="F534" s="60">
        <v>1.3</v>
      </c>
      <c r="G534" s="36">
        <v>6</v>
      </c>
      <c r="H534" s="60">
        <v>7.8</v>
      </c>
      <c r="I534" s="60">
        <v>8.3640000000000008</v>
      </c>
      <c r="J534" s="36">
        <v>56</v>
      </c>
      <c r="K534" s="36" t="s">
        <v>121</v>
      </c>
      <c r="L534" s="36"/>
      <c r="M534" s="37" t="s">
        <v>141</v>
      </c>
      <c r="N534" s="37"/>
      <c r="O534" s="36">
        <v>40</v>
      </c>
      <c r="P534" s="407" t="s">
        <v>781</v>
      </c>
      <c r="Q534" s="402"/>
      <c r="R534" s="402"/>
      <c r="S534" s="402"/>
      <c r="T534" s="403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79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ht="27" hidden="1" customHeight="1" x14ac:dyDescent="0.25">
      <c r="A535" s="61" t="s">
        <v>782</v>
      </c>
      <c r="B535" s="61" t="s">
        <v>783</v>
      </c>
      <c r="C535" s="35">
        <v>4301051780</v>
      </c>
      <c r="D535" s="400">
        <v>4640242180106</v>
      </c>
      <c r="E535" s="400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121</v>
      </c>
      <c r="L535" s="36"/>
      <c r="M535" s="37" t="s">
        <v>82</v>
      </c>
      <c r="N535" s="37"/>
      <c r="O535" s="36">
        <v>45</v>
      </c>
      <c r="P535" s="408" t="s">
        <v>784</v>
      </c>
      <c r="Q535" s="402"/>
      <c r="R535" s="402"/>
      <c r="S535" s="402"/>
      <c r="T535" s="403"/>
      <c r="U535" s="38" t="s">
        <v>48</v>
      </c>
      <c r="V535" s="38" t="s">
        <v>48</v>
      </c>
      <c r="W535" s="39" t="s">
        <v>0</v>
      </c>
      <c r="X535" s="57">
        <v>0</v>
      </c>
      <c r="Y535" s="54">
        <f>IFERROR(IF(X535="",0,CEILING((X535/$H535),1)*$H535),"")</f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80" t="s">
        <v>69</v>
      </c>
      <c r="BM535" s="76">
        <f>IFERROR(X535*I535/H535,"0")</f>
        <v>0</v>
      </c>
      <c r="BN535" s="76">
        <f>IFERROR(Y535*I535/H535,"0")</f>
        <v>0</v>
      </c>
      <c r="BO535" s="76">
        <f>IFERROR(1/J535*(X535/H535),"0")</f>
        <v>0</v>
      </c>
      <c r="BP535" s="76">
        <f>IFERROR(1/J535*(Y535/H535),"0")</f>
        <v>0</v>
      </c>
    </row>
    <row r="536" spans="1:68" ht="27" hidden="1" customHeight="1" x14ac:dyDescent="0.25">
      <c r="A536" s="61" t="s">
        <v>785</v>
      </c>
      <c r="B536" s="61" t="s">
        <v>786</v>
      </c>
      <c r="C536" s="35">
        <v>4301051510</v>
      </c>
      <c r="D536" s="400">
        <v>4640242180540</v>
      </c>
      <c r="E536" s="400"/>
      <c r="F536" s="60">
        <v>1.3</v>
      </c>
      <c r="G536" s="36">
        <v>6</v>
      </c>
      <c r="H536" s="60">
        <v>7.8</v>
      </c>
      <c r="I536" s="60">
        <v>8.3640000000000008</v>
      </c>
      <c r="J536" s="36">
        <v>56</v>
      </c>
      <c r="K536" s="36" t="s">
        <v>121</v>
      </c>
      <c r="L536" s="36"/>
      <c r="M536" s="37" t="s">
        <v>82</v>
      </c>
      <c r="N536" s="37"/>
      <c r="O536" s="36">
        <v>30</v>
      </c>
      <c r="P536" s="409" t="s">
        <v>787</v>
      </c>
      <c r="Q536" s="402"/>
      <c r="R536" s="402"/>
      <c r="S536" s="402"/>
      <c r="T536" s="403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81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idden="1" x14ac:dyDescent="0.2">
      <c r="A537" s="393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4"/>
      <c r="P537" s="390" t="s">
        <v>43</v>
      </c>
      <c r="Q537" s="391"/>
      <c r="R537" s="391"/>
      <c r="S537" s="391"/>
      <c r="T537" s="391"/>
      <c r="U537" s="391"/>
      <c r="V537" s="392"/>
      <c r="W537" s="41" t="s">
        <v>42</v>
      </c>
      <c r="X537" s="42">
        <f>IFERROR(X534/H534,"0")+IFERROR(X535/H535,"0")+IFERROR(X536/H536,"0")</f>
        <v>0</v>
      </c>
      <c r="Y537" s="42">
        <f>IFERROR(Y534/H534,"0")+IFERROR(Y535/H535,"0")+IFERROR(Y536/H536,"0")</f>
        <v>0</v>
      </c>
      <c r="Z537" s="42">
        <f>IFERROR(IF(Z534="",0,Z534),"0")+IFERROR(IF(Z535="",0,Z535),"0")+IFERROR(IF(Z536="",0,Z536),"0")</f>
        <v>0</v>
      </c>
      <c r="AA537" s="65"/>
      <c r="AB537" s="65"/>
      <c r="AC537" s="65"/>
    </row>
    <row r="538" spans="1:68" hidden="1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90" t="s">
        <v>43</v>
      </c>
      <c r="Q538" s="391"/>
      <c r="R538" s="391"/>
      <c r="S538" s="391"/>
      <c r="T538" s="391"/>
      <c r="U538" s="391"/>
      <c r="V538" s="392"/>
      <c r="W538" s="41" t="s">
        <v>0</v>
      </c>
      <c r="X538" s="42">
        <f>IFERROR(SUM(X534:X536),"0")</f>
        <v>0</v>
      </c>
      <c r="Y538" s="42">
        <f>IFERROR(SUM(Y534:Y536),"0")</f>
        <v>0</v>
      </c>
      <c r="Z538" s="41"/>
      <c r="AA538" s="65"/>
      <c r="AB538" s="65"/>
      <c r="AC538" s="65"/>
    </row>
    <row r="539" spans="1:68" ht="14.25" hidden="1" customHeight="1" x14ac:dyDescent="0.25">
      <c r="A539" s="399" t="s">
        <v>250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64"/>
      <c r="AB539" s="64"/>
      <c r="AC539" s="64"/>
    </row>
    <row r="540" spans="1:68" ht="27" hidden="1" customHeight="1" x14ac:dyDescent="0.25">
      <c r="A540" s="61" t="s">
        <v>788</v>
      </c>
      <c r="B540" s="61" t="s">
        <v>789</v>
      </c>
      <c r="C540" s="35">
        <v>4301060354</v>
      </c>
      <c r="D540" s="400">
        <v>4640242180120</v>
      </c>
      <c r="E540" s="400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121</v>
      </c>
      <c r="L540" s="36"/>
      <c r="M540" s="37" t="s">
        <v>82</v>
      </c>
      <c r="N540" s="37"/>
      <c r="O540" s="36">
        <v>40</v>
      </c>
      <c r="P540" s="401" t="s">
        <v>790</v>
      </c>
      <c r="Q540" s="402"/>
      <c r="R540" s="402"/>
      <c r="S540" s="402"/>
      <c r="T540" s="403"/>
      <c r="U540" s="38" t="s">
        <v>48</v>
      </c>
      <c r="V540" s="38" t="s">
        <v>48</v>
      </c>
      <c r="W540" s="39" t="s">
        <v>0</v>
      </c>
      <c r="X540" s="57">
        <v>0</v>
      </c>
      <c r="Y540" s="54">
        <f>IFERROR(IF(X540="",0,CEILING((X540/$H540),1)*$H540),"")</f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82" t="s">
        <v>69</v>
      </c>
      <c r="BM540" s="76">
        <f>IFERROR(X540*I540/H540,"0")</f>
        <v>0</v>
      </c>
      <c r="BN540" s="76">
        <f>IFERROR(Y540*I540/H540,"0")</f>
        <v>0</v>
      </c>
      <c r="BO540" s="76">
        <f>IFERROR(1/J540*(X540/H540),"0")</f>
        <v>0</v>
      </c>
      <c r="BP540" s="76">
        <f>IFERROR(1/J540*(Y540/H540),"0")</f>
        <v>0</v>
      </c>
    </row>
    <row r="541" spans="1:68" ht="27" hidden="1" customHeight="1" x14ac:dyDescent="0.25">
      <c r="A541" s="61" t="s">
        <v>788</v>
      </c>
      <c r="B541" s="61" t="s">
        <v>791</v>
      </c>
      <c r="C541" s="35">
        <v>4301060408</v>
      </c>
      <c r="D541" s="400">
        <v>4640242180120</v>
      </c>
      <c r="E541" s="400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121</v>
      </c>
      <c r="L541" s="36"/>
      <c r="M541" s="37" t="s">
        <v>82</v>
      </c>
      <c r="N541" s="37"/>
      <c r="O541" s="36">
        <v>40</v>
      </c>
      <c r="P541" s="404" t="s">
        <v>792</v>
      </c>
      <c r="Q541" s="402"/>
      <c r="R541" s="402"/>
      <c r="S541" s="402"/>
      <c r="T541" s="403"/>
      <c r="U541" s="38" t="s">
        <v>48</v>
      </c>
      <c r="V541" s="38" t="s">
        <v>48</v>
      </c>
      <c r="W541" s="39" t="s">
        <v>0</v>
      </c>
      <c r="X541" s="57">
        <v>0</v>
      </c>
      <c r="Y541" s="54">
        <f>IFERROR(IF(X541="",0,CEILING((X541/$H541),1)*$H541),"")</f>
        <v>0</v>
      </c>
      <c r="Z541" s="40" t="str">
        <f>IFERROR(IF(Y541=0,"",ROUNDUP(Y541/H541,0)*0.02175),"")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83" t="s">
        <v>69</v>
      </c>
      <c r="BM541" s="76">
        <f>IFERROR(X541*I541/H541,"0")</f>
        <v>0</v>
      </c>
      <c r="BN541" s="76">
        <f>IFERROR(Y541*I541/H541,"0")</f>
        <v>0</v>
      </c>
      <c r="BO541" s="76">
        <f>IFERROR(1/J541*(X541/H541),"0")</f>
        <v>0</v>
      </c>
      <c r="BP541" s="76">
        <f>IFERROR(1/J541*(Y541/H541),"0")</f>
        <v>0</v>
      </c>
    </row>
    <row r="542" spans="1:68" ht="27" hidden="1" customHeight="1" x14ac:dyDescent="0.25">
      <c r="A542" s="61" t="s">
        <v>793</v>
      </c>
      <c r="B542" s="61" t="s">
        <v>794</v>
      </c>
      <c r="C542" s="35">
        <v>4301060355</v>
      </c>
      <c r="D542" s="400">
        <v>4640242180137</v>
      </c>
      <c r="E542" s="400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121</v>
      </c>
      <c r="L542" s="36"/>
      <c r="M542" s="37" t="s">
        <v>82</v>
      </c>
      <c r="N542" s="37"/>
      <c r="O542" s="36">
        <v>40</v>
      </c>
      <c r="P542" s="405" t="s">
        <v>795</v>
      </c>
      <c r="Q542" s="402"/>
      <c r="R542" s="402"/>
      <c r="S542" s="402"/>
      <c r="T542" s="403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IFERROR(IF(Y542=0,"",ROUNDUP(Y542/H542,0)*0.02175),"")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84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ht="27" hidden="1" customHeight="1" x14ac:dyDescent="0.25">
      <c r="A543" s="61" t="s">
        <v>793</v>
      </c>
      <c r="B543" s="61" t="s">
        <v>796</v>
      </c>
      <c r="C543" s="35">
        <v>4301060407</v>
      </c>
      <c r="D543" s="400">
        <v>4640242180137</v>
      </c>
      <c r="E543" s="400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121</v>
      </c>
      <c r="L543" s="36"/>
      <c r="M543" s="37" t="s">
        <v>82</v>
      </c>
      <c r="N543" s="37"/>
      <c r="O543" s="36">
        <v>40</v>
      </c>
      <c r="P543" s="406" t="s">
        <v>797</v>
      </c>
      <c r="Q543" s="402"/>
      <c r="R543" s="402"/>
      <c r="S543" s="402"/>
      <c r="T543" s="403"/>
      <c r="U543" s="38" t="s">
        <v>48</v>
      </c>
      <c r="V543" s="38" t="s">
        <v>48</v>
      </c>
      <c r="W543" s="39" t="s">
        <v>0</v>
      </c>
      <c r="X543" s="57">
        <v>0</v>
      </c>
      <c r="Y543" s="54">
        <f>IFERROR(IF(X543="",0,CEILING((X543/$H543),1)*$H543),"")</f>
        <v>0</v>
      </c>
      <c r="Z543" s="40" t="str">
        <f>IFERROR(IF(Y543=0,"",ROUNDUP(Y543/H543,0)*0.02175),"")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85" t="s">
        <v>69</v>
      </c>
      <c r="BM543" s="76">
        <f>IFERROR(X543*I543/H543,"0")</f>
        <v>0</v>
      </c>
      <c r="BN543" s="76">
        <f>IFERROR(Y543*I543/H543,"0")</f>
        <v>0</v>
      </c>
      <c r="BO543" s="76">
        <f>IFERROR(1/J543*(X543/H543),"0")</f>
        <v>0</v>
      </c>
      <c r="BP543" s="76">
        <f>IFERROR(1/J543*(Y543/H543),"0")</f>
        <v>0</v>
      </c>
    </row>
    <row r="544" spans="1:68" hidden="1" x14ac:dyDescent="0.2">
      <c r="A544" s="393"/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4"/>
      <c r="P544" s="390" t="s">
        <v>43</v>
      </c>
      <c r="Q544" s="391"/>
      <c r="R544" s="391"/>
      <c r="S544" s="391"/>
      <c r="T544" s="391"/>
      <c r="U544" s="391"/>
      <c r="V544" s="392"/>
      <c r="W544" s="41" t="s">
        <v>42</v>
      </c>
      <c r="X544" s="42">
        <f>IFERROR(X540/H540,"0")+IFERROR(X541/H541,"0")+IFERROR(X542/H542,"0")+IFERROR(X543/H543,"0")</f>
        <v>0</v>
      </c>
      <c r="Y544" s="42">
        <f>IFERROR(Y540/H540,"0")+IFERROR(Y541/H541,"0")+IFERROR(Y542/H542,"0")+IFERROR(Y543/H543,"0")</f>
        <v>0</v>
      </c>
      <c r="Z544" s="42">
        <f>IFERROR(IF(Z540="",0,Z540),"0")+IFERROR(IF(Z541="",0,Z541),"0")+IFERROR(IF(Z542="",0,Z542),"0")+IFERROR(IF(Z543="",0,Z543),"0")</f>
        <v>0</v>
      </c>
      <c r="AA544" s="65"/>
      <c r="AB544" s="65"/>
      <c r="AC544" s="65"/>
    </row>
    <row r="545" spans="1:32" hidden="1" x14ac:dyDescent="0.2">
      <c r="A545" s="39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4"/>
      <c r="P545" s="390" t="s">
        <v>43</v>
      </c>
      <c r="Q545" s="391"/>
      <c r="R545" s="391"/>
      <c r="S545" s="391"/>
      <c r="T545" s="391"/>
      <c r="U545" s="391"/>
      <c r="V545" s="392"/>
      <c r="W545" s="41" t="s">
        <v>0</v>
      </c>
      <c r="X545" s="42">
        <f>IFERROR(SUM(X540:X543),"0")</f>
        <v>0</v>
      </c>
      <c r="Y545" s="42">
        <f>IFERROR(SUM(Y540:Y543),"0")</f>
        <v>0</v>
      </c>
      <c r="Z545" s="41"/>
      <c r="AA545" s="65"/>
      <c r="AB545" s="65"/>
      <c r="AC545" s="65"/>
    </row>
    <row r="546" spans="1:32" ht="15" customHeight="1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8"/>
      <c r="P546" s="395" t="s">
        <v>36</v>
      </c>
      <c r="Q546" s="396"/>
      <c r="R546" s="396"/>
      <c r="S546" s="396"/>
      <c r="T546" s="396"/>
      <c r="U546" s="396"/>
      <c r="V546" s="397"/>
      <c r="W546" s="41" t="s">
        <v>0</v>
      </c>
      <c r="X546" s="42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5049</v>
      </c>
      <c r="Y546" s="42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5128.9799999999996</v>
      </c>
      <c r="Z546" s="41"/>
      <c r="AA546" s="65"/>
      <c r="AB546" s="65"/>
      <c r="AC546" s="65"/>
    </row>
    <row r="547" spans="1:32" x14ac:dyDescent="0.2">
      <c r="A547" s="393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8"/>
      <c r="P547" s="395" t="s">
        <v>37</v>
      </c>
      <c r="Q547" s="396"/>
      <c r="R547" s="396"/>
      <c r="S547" s="396"/>
      <c r="T547" s="396"/>
      <c r="U547" s="396"/>
      <c r="V547" s="397"/>
      <c r="W547" s="41" t="s">
        <v>0</v>
      </c>
      <c r="X547" s="42">
        <f>IFERROR(SUM(BM22:BM543),"0")</f>
        <v>5349.2865977146421</v>
      </c>
      <c r="Y547" s="42">
        <f>IFERROR(SUM(BN22:BN543),"0")</f>
        <v>5434.3140000000003</v>
      </c>
      <c r="Z547" s="41"/>
      <c r="AA547" s="65"/>
      <c r="AB547" s="65"/>
      <c r="AC547" s="65"/>
    </row>
    <row r="548" spans="1:32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398"/>
      <c r="P548" s="395" t="s">
        <v>38</v>
      </c>
      <c r="Q548" s="396"/>
      <c r="R548" s="396"/>
      <c r="S548" s="396"/>
      <c r="T548" s="396"/>
      <c r="U548" s="396"/>
      <c r="V548" s="397"/>
      <c r="W548" s="41" t="s">
        <v>23</v>
      </c>
      <c r="X548" s="43">
        <f>ROUNDUP(SUM(BO22:BO543),0)</f>
        <v>10</v>
      </c>
      <c r="Y548" s="43">
        <f>ROUNDUP(SUM(BP22:BP543),0)</f>
        <v>10</v>
      </c>
      <c r="Z548" s="41"/>
      <c r="AA548" s="65"/>
      <c r="AB548" s="65"/>
      <c r="AC548" s="65"/>
    </row>
    <row r="549" spans="1:32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8"/>
      <c r="P549" s="395" t="s">
        <v>39</v>
      </c>
      <c r="Q549" s="396"/>
      <c r="R549" s="396"/>
      <c r="S549" s="396"/>
      <c r="T549" s="396"/>
      <c r="U549" s="396"/>
      <c r="V549" s="397"/>
      <c r="W549" s="41" t="s">
        <v>0</v>
      </c>
      <c r="X549" s="42">
        <f>GrossWeightTotal+PalletQtyTotal*25</f>
        <v>5599.2865977146421</v>
      </c>
      <c r="Y549" s="42">
        <f>GrossWeightTotalR+PalletQtyTotalR*25</f>
        <v>5684.3140000000003</v>
      </c>
      <c r="Z549" s="41"/>
      <c r="AA549" s="65"/>
      <c r="AB549" s="65"/>
      <c r="AC549" s="65"/>
    </row>
    <row r="550" spans="1:32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8"/>
      <c r="P550" s="395" t="s">
        <v>40</v>
      </c>
      <c r="Q550" s="396"/>
      <c r="R550" s="396"/>
      <c r="S550" s="396"/>
      <c r="T550" s="396"/>
      <c r="U550" s="396"/>
      <c r="V550" s="397"/>
      <c r="W550" s="41" t="s">
        <v>23</v>
      </c>
      <c r="X550" s="42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902.16039683969939</v>
      </c>
      <c r="Y550" s="42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916</v>
      </c>
      <c r="Z550" s="41"/>
      <c r="AA550" s="65"/>
      <c r="AB550" s="65"/>
      <c r="AC550" s="65"/>
    </row>
    <row r="551" spans="1:32" ht="14.25" hidden="1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393"/>
      <c r="O551" s="398"/>
      <c r="P551" s="395" t="s">
        <v>41</v>
      </c>
      <c r="Q551" s="396"/>
      <c r="R551" s="396"/>
      <c r="S551" s="396"/>
      <c r="T551" s="396"/>
      <c r="U551" s="396"/>
      <c r="V551" s="397"/>
      <c r="W551" s="44" t="s">
        <v>54</v>
      </c>
      <c r="X551" s="41"/>
      <c r="Y551" s="41"/>
      <c r="Z551" s="41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11.460979999999999</v>
      </c>
      <c r="AA551" s="65"/>
      <c r="AB551" s="65"/>
      <c r="AC551" s="65"/>
    </row>
    <row r="552" spans="1:32" ht="13.5" thickBot="1" x14ac:dyDescent="0.25"/>
    <row r="553" spans="1:32" ht="27" thickTop="1" thickBot="1" x14ac:dyDescent="0.25">
      <c r="A553" s="45" t="s">
        <v>9</v>
      </c>
      <c r="B553" s="78" t="s">
        <v>78</v>
      </c>
      <c r="C553" s="386" t="s">
        <v>115</v>
      </c>
      <c r="D553" s="386" t="s">
        <v>115</v>
      </c>
      <c r="E553" s="386" t="s">
        <v>115</v>
      </c>
      <c r="F553" s="386" t="s">
        <v>115</v>
      </c>
      <c r="G553" s="386" t="s">
        <v>270</v>
      </c>
      <c r="H553" s="386" t="s">
        <v>270</v>
      </c>
      <c r="I553" s="386" t="s">
        <v>270</v>
      </c>
      <c r="J553" s="386" t="s">
        <v>270</v>
      </c>
      <c r="K553" s="386" t="s">
        <v>270</v>
      </c>
      <c r="L553" s="387"/>
      <c r="M553" s="386" t="s">
        <v>270</v>
      </c>
      <c r="N553" s="387"/>
      <c r="O553" s="386" t="s">
        <v>270</v>
      </c>
      <c r="P553" s="386" t="s">
        <v>270</v>
      </c>
      <c r="Q553" s="386" t="s">
        <v>270</v>
      </c>
      <c r="R553" s="386" t="s">
        <v>511</v>
      </c>
      <c r="S553" s="386" t="s">
        <v>511</v>
      </c>
      <c r="T553" s="386" t="s">
        <v>567</v>
      </c>
      <c r="U553" s="386" t="s">
        <v>567</v>
      </c>
      <c r="V553" s="386" t="s">
        <v>567</v>
      </c>
      <c r="W553" s="386" t="s">
        <v>567</v>
      </c>
      <c r="X553" s="78" t="s">
        <v>671</v>
      </c>
      <c r="Y553" s="78" t="s">
        <v>715</v>
      </c>
      <c r="AB553" s="9"/>
      <c r="AC553" s="9"/>
      <c r="AF553" s="1"/>
    </row>
    <row r="554" spans="1:32" ht="14.25" customHeight="1" thickTop="1" x14ac:dyDescent="0.2">
      <c r="A554" s="388" t="s">
        <v>10</v>
      </c>
      <c r="B554" s="386" t="s">
        <v>78</v>
      </c>
      <c r="C554" s="386" t="s">
        <v>116</v>
      </c>
      <c r="D554" s="386" t="s">
        <v>124</v>
      </c>
      <c r="E554" s="386" t="s">
        <v>115</v>
      </c>
      <c r="F554" s="386" t="s">
        <v>260</v>
      </c>
      <c r="G554" s="386" t="s">
        <v>271</v>
      </c>
      <c r="H554" s="386" t="s">
        <v>283</v>
      </c>
      <c r="I554" s="386" t="s">
        <v>300</v>
      </c>
      <c r="J554" s="386" t="s">
        <v>376</v>
      </c>
      <c r="K554" s="386" t="s">
        <v>399</v>
      </c>
      <c r="L554" s="1"/>
      <c r="M554" s="386" t="s">
        <v>417</v>
      </c>
      <c r="N554" s="1"/>
      <c r="O554" s="386" t="s">
        <v>433</v>
      </c>
      <c r="P554" s="386" t="s">
        <v>497</v>
      </c>
      <c r="Q554" s="386" t="s">
        <v>500</v>
      </c>
      <c r="R554" s="386" t="s">
        <v>512</v>
      </c>
      <c r="S554" s="386" t="s">
        <v>546</v>
      </c>
      <c r="T554" s="386" t="s">
        <v>568</v>
      </c>
      <c r="U554" s="386" t="s">
        <v>629</v>
      </c>
      <c r="V554" s="386" t="s">
        <v>655</v>
      </c>
      <c r="W554" s="386" t="s">
        <v>662</v>
      </c>
      <c r="X554" s="386" t="s">
        <v>671</v>
      </c>
      <c r="Y554" s="386" t="s">
        <v>715</v>
      </c>
      <c r="AB554" s="9"/>
      <c r="AC554" s="9"/>
      <c r="AF554" s="1"/>
    </row>
    <row r="555" spans="1:32" ht="13.5" thickBot="1" x14ac:dyDescent="0.25">
      <c r="A555" s="389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1"/>
      <c r="M555" s="386"/>
      <c r="N555" s="1"/>
      <c r="O555" s="386"/>
      <c r="P555" s="386"/>
      <c r="Q555" s="386"/>
      <c r="R555" s="386"/>
      <c r="S555" s="386"/>
      <c r="T555" s="386"/>
      <c r="U555" s="386"/>
      <c r="V555" s="386"/>
      <c r="W555" s="386"/>
      <c r="X555" s="386"/>
      <c r="Y555" s="386"/>
      <c r="AB555" s="9"/>
      <c r="AC555" s="9"/>
      <c r="AF555" s="1"/>
    </row>
    <row r="556" spans="1:32" ht="18" thickTop="1" thickBot="1" x14ac:dyDescent="0.25">
      <c r="A556" s="45" t="s">
        <v>13</v>
      </c>
      <c r="B556" s="51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51">
        <f>IFERROR(Y51*1,"0")+IFERROR(Y52*1,"0")</f>
        <v>0</v>
      </c>
      <c r="D556" s="51">
        <f>IFERROR(Y57*1,"0")+IFERROR(Y58*1,"0")+IFERROR(Y59*1,"0")+IFERROR(Y60*1,"0")</f>
        <v>33.299999999999997</v>
      </c>
      <c r="E556" s="51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132.30000000000001</v>
      </c>
      <c r="F556" s="51">
        <f>IFERROR(Y138*1,"0")+IFERROR(Y139*1,"0")+IFERROR(Y140*1,"0")+IFERROR(Y141*1,"0")+IFERROR(Y142*1,"0")</f>
        <v>10.8</v>
      </c>
      <c r="G556" s="51">
        <f>IFERROR(Y148*1,"0")+IFERROR(Y149*1,"0")+IFERROR(Y150*1,"0")+IFERROR(Y151*1,"0")</f>
        <v>0</v>
      </c>
      <c r="H556" s="51">
        <f>IFERROR(Y156*1,"0")+IFERROR(Y157*1,"0")+IFERROR(Y158*1,"0")+IFERROR(Y159*1,"0")+IFERROR(Y160*1,"0")+IFERROR(Y161*1,"0")+IFERROR(Y162*1,"0")+IFERROR(Y163*1,"0")</f>
        <v>84</v>
      </c>
      <c r="I556" s="51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2312.3999999999996</v>
      </c>
      <c r="J556" s="51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51">
        <f>IFERROR(Y235*1,"0")+IFERROR(Y236*1,"0")+IFERROR(Y237*1,"0")+IFERROR(Y238*1,"0")+IFERROR(Y239*1,"0")+IFERROR(Y240*1,"0")+IFERROR(Y241*1,"0")+IFERROR(Y242*1,"0")</f>
        <v>0</v>
      </c>
      <c r="L556" s="1"/>
      <c r="M556" s="51">
        <f>IFERROR(Y247*1,"0")+IFERROR(Y248*1,"0")+IFERROR(Y249*1,"0")+IFERROR(Y250*1,"0")+IFERROR(Y251*1,"0")</f>
        <v>0</v>
      </c>
      <c r="N556" s="1"/>
      <c r="O556" s="51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0</v>
      </c>
      <c r="P556" s="51">
        <f>IFERROR(Y301*1,"0")</f>
        <v>0</v>
      </c>
      <c r="Q556" s="51">
        <f>IFERROR(Y306*1,"0")+IFERROR(Y310*1,"0")+IFERROR(Y311*1,"0")+IFERROR(Y312*1,"0")+IFERROR(Y316*1,"0")</f>
        <v>0</v>
      </c>
      <c r="R556" s="51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1380.6000000000001</v>
      </c>
      <c r="S556" s="51">
        <f>IFERROR(Y354*1,"0")+IFERROR(Y358*1,"0")+IFERROR(Y359*1,"0")+IFERROR(Y360*1,"0")+IFERROR(Y364*1,"0")+IFERROR(Y365*1,"0")+IFERROR(Y366*1,"0")+IFERROR(Y367*1,"0")+IFERROR(Y368*1,"0")+IFERROR(Y372*1,"0")+IFERROR(Y373*1,"0")</f>
        <v>340.61999999999995</v>
      </c>
      <c r="T556" s="51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0</v>
      </c>
      <c r="U556" s="51">
        <f>IFERROR(Y421*1,"0")+IFERROR(Y425*1,"0")+IFERROR(Y426*1,"0")+IFERROR(Y427*1,"0")+IFERROR(Y428*1,"0")+IFERROR(Y429*1,"0")+IFERROR(Y430*1,"0")+IFERROR(Y431*1,"0")+IFERROR(Y435*1,"0")+IFERROR(Y439*1,"0")+IFERROR(Y443*1,"0")</f>
        <v>42</v>
      </c>
      <c r="V556" s="51">
        <f>IFERROR(Y448*1,"0")+IFERROR(Y449*1,"0")+IFERROR(Y450*1,"0")</f>
        <v>0</v>
      </c>
      <c r="W556" s="51">
        <f>IFERROR(Y455*1,"0")+IFERROR(Y456*1,"0")+IFERROR(Y460*1,"0")</f>
        <v>0</v>
      </c>
      <c r="X556" s="51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70.56</v>
      </c>
      <c r="Y556" s="51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722.4</v>
      </c>
      <c r="AB556" s="9"/>
      <c r="AC556" s="9"/>
      <c r="AF556" s="1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50,00"/>
        <filter val="1 300,00"/>
        <filter val="1 720,00"/>
        <filter val="1,85"/>
        <filter val="10"/>
        <filter val="10,00"/>
        <filter val="11,17"/>
        <filter val="111,56"/>
        <filter val="12,00"/>
        <filter val="13,86"/>
        <filter val="14,00"/>
        <filter val="15,00"/>
        <filter val="150,00"/>
        <filter val="166,67"/>
        <filter val="170,00"/>
        <filter val="171,43"/>
        <filter val="18,26"/>
        <filter val="180,00"/>
        <filter val="19,05"/>
        <filter val="20,00"/>
        <filter val="21,00"/>
        <filter val="23,08"/>
        <filter val="250,00"/>
        <filter val="3,70"/>
        <filter val="31,00"/>
        <filter val="318,52"/>
        <filter val="32,00"/>
        <filter val="320,00"/>
        <filter val="350,00"/>
        <filter val="38,00"/>
        <filter val="4,10"/>
        <filter val="40,00"/>
        <filter val="450,00"/>
        <filter val="5 049,00"/>
        <filter val="5 349,29"/>
        <filter val="5 599,29"/>
        <filter val="5,59"/>
        <filter val="5,83"/>
        <filter val="50,00"/>
        <filter val="551,00"/>
        <filter val="6,00"/>
        <filter val="60,00"/>
        <filter val="600,00"/>
        <filter val="65,00"/>
        <filter val="66,00"/>
        <filter val="7,00"/>
        <filter val="70,00"/>
        <filter val="700,00"/>
        <filter val="720,00"/>
        <filter val="8,97"/>
        <filter val="80,00"/>
        <filter val="9,52"/>
        <filter val="902,16"/>
      </filters>
    </filterColumn>
  </autoFilter>
  <dataConsolidate/>
  <mergeCells count="99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P61:V61"/>
    <mergeCell ref="A61:O62"/>
    <mergeCell ref="P62:V62"/>
    <mergeCell ref="A63:Z63"/>
    <mergeCell ref="A64:Z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A147:Z147"/>
    <mergeCell ref="D148:E148"/>
    <mergeCell ref="P148:T148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A320:Z320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A454:Z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P461:V461"/>
    <mergeCell ref="A461:O462"/>
    <mergeCell ref="P462:V462"/>
    <mergeCell ref="A463:Z463"/>
    <mergeCell ref="A464:Z46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T554:T555"/>
    <mergeCell ref="U554:U555"/>
    <mergeCell ref="V554:V555"/>
    <mergeCell ref="P544:V544"/>
    <mergeCell ref="A544:O545"/>
    <mergeCell ref="P545:V545"/>
    <mergeCell ref="P546:V546"/>
    <mergeCell ref="A546:O551"/>
    <mergeCell ref="P547:V547"/>
    <mergeCell ref="P548:V548"/>
    <mergeCell ref="P549:V549"/>
    <mergeCell ref="P550:V550"/>
    <mergeCell ref="P551:V551"/>
    <mergeCell ref="W554:W555"/>
    <mergeCell ref="X554:X555"/>
    <mergeCell ref="Y554:Y555"/>
    <mergeCell ref="C553:F553"/>
    <mergeCell ref="G553:Q553"/>
    <mergeCell ref="R553:S553"/>
    <mergeCell ref="T553:W553"/>
    <mergeCell ref="A554:A555"/>
    <mergeCell ref="B554:B555"/>
    <mergeCell ref="C554:C555"/>
    <mergeCell ref="D554:D555"/>
    <mergeCell ref="E554:E555"/>
    <mergeCell ref="F554:F555"/>
    <mergeCell ref="G554:G555"/>
    <mergeCell ref="H554:H555"/>
    <mergeCell ref="I554:I555"/>
    <mergeCell ref="J554:J555"/>
    <mergeCell ref="K554:K555"/>
    <mergeCell ref="M554:M555"/>
    <mergeCell ref="O554:O555"/>
    <mergeCell ref="P554:P555"/>
    <mergeCell ref="Q554:Q555"/>
    <mergeCell ref="R554:R555"/>
    <mergeCell ref="S554:S55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798</v>
      </c>
      <c r="H1" s="9"/>
    </row>
    <row r="3" spans="2:8" x14ac:dyDescent="0.2">
      <c r="B3" s="52" t="s">
        <v>799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801</v>
      </c>
      <c r="C6" s="52" t="s">
        <v>802</v>
      </c>
      <c r="D6" s="52" t="s">
        <v>803</v>
      </c>
      <c r="E6" s="52" t="s">
        <v>48</v>
      </c>
    </row>
    <row r="7" spans="2:8" x14ac:dyDescent="0.2">
      <c r="B7" s="52" t="s">
        <v>804</v>
      </c>
      <c r="C7" s="52" t="s">
        <v>805</v>
      </c>
      <c r="D7" s="52" t="s">
        <v>806</v>
      </c>
      <c r="E7" s="52" t="s">
        <v>48</v>
      </c>
    </row>
    <row r="8" spans="2:8" x14ac:dyDescent="0.2">
      <c r="B8" s="52" t="s">
        <v>807</v>
      </c>
      <c r="C8" s="52" t="s">
        <v>808</v>
      </c>
      <c r="D8" s="52" t="s">
        <v>809</v>
      </c>
      <c r="E8" s="52" t="s">
        <v>48</v>
      </c>
    </row>
    <row r="9" spans="2:8" x14ac:dyDescent="0.2">
      <c r="B9" s="52" t="s">
        <v>810</v>
      </c>
      <c r="C9" s="52" t="s">
        <v>811</v>
      </c>
      <c r="D9" s="52" t="s">
        <v>812</v>
      </c>
      <c r="E9" s="52" t="s">
        <v>48</v>
      </c>
    </row>
    <row r="10" spans="2:8" x14ac:dyDescent="0.2">
      <c r="B10" s="52" t="s">
        <v>813</v>
      </c>
      <c r="C10" s="52" t="s">
        <v>814</v>
      </c>
      <c r="D10" s="52" t="s">
        <v>815</v>
      </c>
      <c r="E10" s="52" t="s">
        <v>48</v>
      </c>
    </row>
    <row r="11" spans="2:8" x14ac:dyDescent="0.2">
      <c r="B11" s="52" t="s">
        <v>816</v>
      </c>
      <c r="C11" s="52" t="s">
        <v>817</v>
      </c>
      <c r="D11" s="52" t="s">
        <v>818</v>
      </c>
      <c r="E11" s="52" t="s">
        <v>48</v>
      </c>
    </row>
    <row r="13" spans="2:8" x14ac:dyDescent="0.2">
      <c r="B13" s="52" t="s">
        <v>819</v>
      </c>
      <c r="C13" s="52" t="s">
        <v>802</v>
      </c>
      <c r="D13" s="52" t="s">
        <v>48</v>
      </c>
      <c r="E13" s="52" t="s">
        <v>48</v>
      </c>
    </row>
    <row r="15" spans="2:8" x14ac:dyDescent="0.2">
      <c r="B15" s="52" t="s">
        <v>820</v>
      </c>
      <c r="C15" s="52" t="s">
        <v>805</v>
      </c>
      <c r="D15" s="52" t="s">
        <v>48</v>
      </c>
      <c r="E15" s="52" t="s">
        <v>48</v>
      </c>
    </row>
    <row r="17" spans="2:5" x14ac:dyDescent="0.2">
      <c r="B17" s="52" t="s">
        <v>821</v>
      </c>
      <c r="C17" s="52" t="s">
        <v>808</v>
      </c>
      <c r="D17" s="52" t="s">
        <v>48</v>
      </c>
      <c r="E17" s="52" t="s">
        <v>48</v>
      </c>
    </row>
    <row r="19" spans="2:5" x14ac:dyDescent="0.2">
      <c r="B19" s="52" t="s">
        <v>822</v>
      </c>
      <c r="C19" s="52" t="s">
        <v>811</v>
      </c>
      <c r="D19" s="52" t="s">
        <v>48</v>
      </c>
      <c r="E19" s="52" t="s">
        <v>48</v>
      </c>
    </row>
    <row r="21" spans="2:5" x14ac:dyDescent="0.2">
      <c r="B21" s="52" t="s">
        <v>823</v>
      </c>
      <c r="C21" s="52" t="s">
        <v>814</v>
      </c>
      <c r="D21" s="52" t="s">
        <v>48</v>
      </c>
      <c r="E21" s="52" t="s">
        <v>48</v>
      </c>
    </row>
    <row r="23" spans="2:5" x14ac:dyDescent="0.2">
      <c r="B23" s="52" t="s">
        <v>824</v>
      </c>
      <c r="C23" s="52" t="s">
        <v>817</v>
      </c>
      <c r="D23" s="52" t="s">
        <v>48</v>
      </c>
      <c r="E23" s="52" t="s">
        <v>48</v>
      </c>
    </row>
    <row r="25" spans="2:5" x14ac:dyDescent="0.2">
      <c r="B25" s="52" t="s">
        <v>825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826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827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828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829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835</v>
      </c>
      <c r="C35" s="52" t="s">
        <v>48</v>
      </c>
      <c r="D35" s="52" t="s">
        <v>48</v>
      </c>
      <c r="E35" s="52" t="s">
        <v>48</v>
      </c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2024-07-30T11:24:49Z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