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44AED5-67B9-4E22-B7BF-35BC8F17DDF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1" l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Z276" i="1" s="1"/>
  <c r="Y257" i="1"/>
  <c r="Y277" i="1" s="1"/>
  <c r="X255" i="1"/>
  <c r="X254" i="1"/>
  <c r="BO253" i="1"/>
  <c r="BM253" i="1"/>
  <c r="Z253" i="1"/>
  <c r="Y253" i="1"/>
  <c r="P253" i="1"/>
  <c r="BO252" i="1"/>
  <c r="BM252" i="1"/>
  <c r="Z252" i="1"/>
  <c r="Y252" i="1"/>
  <c r="BO251" i="1"/>
  <c r="BM251" i="1"/>
  <c r="Z251" i="1"/>
  <c r="Y251" i="1"/>
  <c r="P251" i="1"/>
  <c r="BO250" i="1"/>
  <c r="BM250" i="1"/>
  <c r="Z250" i="1"/>
  <c r="Y250" i="1"/>
  <c r="X248" i="1"/>
  <c r="X247" i="1"/>
  <c r="BO246" i="1"/>
  <c r="BM246" i="1"/>
  <c r="Z246" i="1"/>
  <c r="Y246" i="1"/>
  <c r="BO245" i="1"/>
  <c r="BM245" i="1"/>
  <c r="Z245" i="1"/>
  <c r="Z247" i="1" s="1"/>
  <c r="Y245" i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Y239" i="1" s="1"/>
  <c r="X231" i="1"/>
  <c r="Y230" i="1"/>
  <c r="X230" i="1"/>
  <c r="BP229" i="1"/>
  <c r="BO229" i="1"/>
  <c r="BN229" i="1"/>
  <c r="BM229" i="1"/>
  <c r="Z229" i="1"/>
  <c r="Z230" i="1" s="1"/>
  <c r="Y229" i="1"/>
  <c r="Y231" i="1" s="1"/>
  <c r="X226" i="1"/>
  <c r="X225" i="1"/>
  <c r="BO224" i="1"/>
  <c r="BM224" i="1"/>
  <c r="Z224" i="1"/>
  <c r="Z225" i="1" s="1"/>
  <c r="Y224" i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P171" i="1"/>
  <c r="X169" i="1"/>
  <c r="X168" i="1"/>
  <c r="BO167" i="1"/>
  <c r="BM167" i="1"/>
  <c r="Z167" i="1"/>
  <c r="Y167" i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Y161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P153" i="1"/>
  <c r="BO152" i="1"/>
  <c r="BM152" i="1"/>
  <c r="Z152" i="1"/>
  <c r="Y152" i="1"/>
  <c r="BO151" i="1"/>
  <c r="BM151" i="1"/>
  <c r="Z151" i="1"/>
  <c r="Y151" i="1"/>
  <c r="X148" i="1"/>
  <c r="X147" i="1"/>
  <c r="BO146" i="1"/>
  <c r="BM146" i="1"/>
  <c r="Z146" i="1"/>
  <c r="Z147" i="1" s="1"/>
  <c r="Y146" i="1"/>
  <c r="Y147" i="1" s="1"/>
  <c r="P146" i="1"/>
  <c r="X144" i="1"/>
  <c r="X143" i="1"/>
  <c r="BO142" i="1"/>
  <c r="BM142" i="1"/>
  <c r="Z142" i="1"/>
  <c r="Z143" i="1" s="1"/>
  <c r="Y142" i="1"/>
  <c r="Y143" i="1" s="1"/>
  <c r="X138" i="1"/>
  <c r="X137" i="1"/>
  <c r="BO136" i="1"/>
  <c r="BM136" i="1"/>
  <c r="Z136" i="1"/>
  <c r="Z137" i="1" s="1"/>
  <c r="Y136" i="1"/>
  <c r="P136" i="1"/>
  <c r="X133" i="1"/>
  <c r="X132" i="1"/>
  <c r="BO131" i="1"/>
  <c r="BM131" i="1"/>
  <c r="Z131" i="1"/>
  <c r="Y131" i="1"/>
  <c r="BO130" i="1"/>
  <c r="BM130" i="1"/>
  <c r="Z130" i="1"/>
  <c r="Z132" i="1" s="1"/>
  <c r="Y130" i="1"/>
  <c r="P130" i="1"/>
  <c r="X127" i="1"/>
  <c r="X126" i="1"/>
  <c r="BO125" i="1"/>
  <c r="BM125" i="1"/>
  <c r="Z125" i="1"/>
  <c r="Z126" i="1" s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BN22" i="1"/>
  <c r="BP22" i="1"/>
  <c r="Y23" i="1"/>
  <c r="Z32" i="1"/>
  <c r="F9" i="1"/>
  <c r="F10" i="1"/>
  <c r="Y40" i="1"/>
  <c r="BN38" i="1"/>
  <c r="Z60" i="1"/>
  <c r="BN52" i="1"/>
  <c r="BN54" i="1"/>
  <c r="BN56" i="1"/>
  <c r="BN58" i="1"/>
  <c r="Z66" i="1"/>
  <c r="BN70" i="1"/>
  <c r="BP70" i="1"/>
  <c r="Y71" i="1"/>
  <c r="Z77" i="1"/>
  <c r="BN75" i="1"/>
  <c r="Z87" i="1"/>
  <c r="Z94" i="1"/>
  <c r="BN91" i="1"/>
  <c r="BN93" i="1"/>
  <c r="Z109" i="1"/>
  <c r="BN107" i="1"/>
  <c r="Y122" i="1"/>
  <c r="BN120" i="1"/>
  <c r="Y133" i="1"/>
  <c r="Y132" i="1"/>
  <c r="BP130" i="1"/>
  <c r="BN130" i="1"/>
  <c r="BP131" i="1"/>
  <c r="BN131" i="1"/>
  <c r="Y155" i="1"/>
  <c r="BP151" i="1"/>
  <c r="BN151" i="1"/>
  <c r="BP152" i="1"/>
  <c r="BN152" i="1"/>
  <c r="Y169" i="1"/>
  <c r="BP165" i="1"/>
  <c r="BN165" i="1"/>
  <c r="BP167" i="1"/>
  <c r="BN167" i="1"/>
  <c r="BP194" i="1"/>
  <c r="BN194" i="1"/>
  <c r="BP196" i="1"/>
  <c r="BN196" i="1"/>
  <c r="BP198" i="1"/>
  <c r="BN198" i="1"/>
  <c r="Y214" i="1"/>
  <c r="Y213" i="1"/>
  <c r="BP212" i="1"/>
  <c r="BN212" i="1"/>
  <c r="Y243" i="1"/>
  <c r="Y242" i="1"/>
  <c r="BP241" i="1"/>
  <c r="BN241" i="1"/>
  <c r="X278" i="1"/>
  <c r="Y32" i="1"/>
  <c r="BP28" i="1"/>
  <c r="BN28" i="1"/>
  <c r="BP30" i="1"/>
  <c r="BN30" i="1"/>
  <c r="Y49" i="1"/>
  <c r="BP43" i="1"/>
  <c r="BN43" i="1"/>
  <c r="BP45" i="1"/>
  <c r="BN45" i="1"/>
  <c r="BP47" i="1"/>
  <c r="BN47" i="1"/>
  <c r="BP65" i="1"/>
  <c r="BN65" i="1"/>
  <c r="BP82" i="1"/>
  <c r="BN82" i="1"/>
  <c r="BP84" i="1"/>
  <c r="BN84" i="1"/>
  <c r="BP86" i="1"/>
  <c r="BN86" i="1"/>
  <c r="Y104" i="1"/>
  <c r="BP98" i="1"/>
  <c r="BN98" i="1"/>
  <c r="BP100" i="1"/>
  <c r="BN100" i="1"/>
  <c r="BP102" i="1"/>
  <c r="BN102" i="1"/>
  <c r="Y115" i="1"/>
  <c r="BP113" i="1"/>
  <c r="BN113" i="1"/>
  <c r="Y127" i="1"/>
  <c r="Y126" i="1"/>
  <c r="BP125" i="1"/>
  <c r="BN125" i="1"/>
  <c r="Y138" i="1"/>
  <c r="Y137" i="1"/>
  <c r="BP136" i="1"/>
  <c r="BN136" i="1"/>
  <c r="BP218" i="1"/>
  <c r="BN218" i="1"/>
  <c r="Y255" i="1"/>
  <c r="BP250" i="1"/>
  <c r="BN250" i="1"/>
  <c r="BP253" i="1"/>
  <c r="BN253" i="1"/>
  <c r="Z39" i="1"/>
  <c r="Z48" i="1"/>
  <c r="Y60" i="1"/>
  <c r="Y67" i="1"/>
  <c r="Y77" i="1"/>
  <c r="Y88" i="1"/>
  <c r="Y95" i="1"/>
  <c r="Z103" i="1"/>
  <c r="Y109" i="1"/>
  <c r="Z115" i="1"/>
  <c r="Z121" i="1"/>
  <c r="Z155" i="1"/>
  <c r="Z160" i="1"/>
  <c r="Z168" i="1"/>
  <c r="Y191" i="1"/>
  <c r="Z200" i="1"/>
  <c r="Z254" i="1"/>
  <c r="Y33" i="1"/>
  <c r="Y39" i="1"/>
  <c r="Y48" i="1"/>
  <c r="Y61" i="1"/>
  <c r="Y66" i="1"/>
  <c r="Y78" i="1"/>
  <c r="Y87" i="1"/>
  <c r="Y94" i="1"/>
  <c r="Y103" i="1"/>
  <c r="Y110" i="1"/>
  <c r="Y116" i="1"/>
  <c r="Y121" i="1"/>
  <c r="Y144" i="1"/>
  <c r="Y148" i="1"/>
  <c r="Y156" i="1"/>
  <c r="Y160" i="1"/>
  <c r="Y168" i="1"/>
  <c r="Y190" i="1"/>
  <c r="Y201" i="1"/>
  <c r="Y209" i="1"/>
  <c r="BP204" i="1"/>
  <c r="BN204" i="1"/>
  <c r="BP206" i="1"/>
  <c r="BN206" i="1"/>
  <c r="Y208" i="1"/>
  <c r="Y220" i="1"/>
  <c r="BP217" i="1"/>
  <c r="BN217" i="1"/>
  <c r="Y219" i="1"/>
  <c r="Y225" i="1"/>
  <c r="BP224" i="1"/>
  <c r="BN224" i="1"/>
  <c r="Y247" i="1"/>
  <c r="BP245" i="1"/>
  <c r="BN245" i="1"/>
  <c r="BP246" i="1"/>
  <c r="BN246" i="1"/>
  <c r="H9" i="1"/>
  <c r="X279" i="1"/>
  <c r="X280" i="1"/>
  <c r="X282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8" i="1"/>
  <c r="BN114" i="1"/>
  <c r="BN119" i="1"/>
  <c r="BP119" i="1"/>
  <c r="BN142" i="1"/>
  <c r="BP142" i="1"/>
  <c r="BN146" i="1"/>
  <c r="BP146" i="1"/>
  <c r="BN153" i="1"/>
  <c r="BN154" i="1"/>
  <c r="BN158" i="1"/>
  <c r="BP158" i="1"/>
  <c r="BN166" i="1"/>
  <c r="BN188" i="1"/>
  <c r="Y200" i="1"/>
  <c r="BN195" i="1"/>
  <c r="BN197" i="1"/>
  <c r="BN199" i="1"/>
  <c r="Z208" i="1"/>
  <c r="Z219" i="1"/>
  <c r="Y226" i="1"/>
  <c r="Y238" i="1"/>
  <c r="BP235" i="1"/>
  <c r="BN235" i="1"/>
  <c r="BP236" i="1"/>
  <c r="BN236" i="1"/>
  <c r="BP237" i="1"/>
  <c r="BN237" i="1"/>
  <c r="Y248" i="1"/>
  <c r="BP251" i="1"/>
  <c r="BN251" i="1"/>
  <c r="BP252" i="1"/>
  <c r="BN252" i="1"/>
  <c r="Y254" i="1"/>
  <c r="Y27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79" i="1" l="1"/>
  <c r="Y282" i="1"/>
  <c r="Z283" i="1"/>
  <c r="Y280" i="1"/>
  <c r="Y278" i="1"/>
  <c r="X281" i="1"/>
  <c r="Y281" i="1" l="1"/>
  <c r="B291" i="1"/>
  <c r="A291" i="1"/>
  <c r="C291" i="1"/>
</calcChain>
</file>

<file path=xl/sharedStrings.xml><?xml version="1.0" encoding="utf-8"?>
<sst xmlns="http://schemas.openxmlformats.org/spreadsheetml/2006/main" count="1062" uniqueCount="405">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</sst>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5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B30" sqref="AB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349" t="s">
        <v>0</v>
      </c>
      <c r="E1" s="225"/>
      <c r="F1" s="225"/>
      <c r="G1" s="12" t="s">
        <v>1</v>
      </c>
      <c r="H1" s="349" t="s">
        <v>2</v>
      </c>
      <c r="I1" s="225"/>
      <c r="J1" s="225"/>
      <c r="K1" s="225"/>
      <c r="L1" s="225"/>
      <c r="M1" s="225"/>
      <c r="N1" s="225"/>
      <c r="O1" s="225"/>
      <c r="P1" s="225"/>
      <c r="Q1" s="225"/>
      <c r="R1" s="382" t="s">
        <v>3</v>
      </c>
      <c r="S1" s="225"/>
      <c r="T1" s="2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307" t="s">
        <v>7</v>
      </c>
      <c r="B5" s="223"/>
      <c r="C5" s="199"/>
      <c r="D5" s="270"/>
      <c r="E5" s="272"/>
      <c r="F5" s="243" t="s">
        <v>8</v>
      </c>
      <c r="G5" s="199"/>
      <c r="H5" s="270"/>
      <c r="I5" s="271"/>
      <c r="J5" s="271"/>
      <c r="K5" s="271"/>
      <c r="L5" s="271"/>
      <c r="M5" s="272"/>
      <c r="N5" s="61"/>
      <c r="P5" s="24" t="s">
        <v>9</v>
      </c>
      <c r="Q5" s="259">
        <v>45506</v>
      </c>
      <c r="R5" s="260"/>
      <c r="T5" s="323" t="s">
        <v>10</v>
      </c>
      <c r="U5" s="284"/>
      <c r="V5" s="303" t="s">
        <v>11</v>
      </c>
      <c r="W5" s="260"/>
      <c r="AB5" s="51"/>
      <c r="AC5" s="51"/>
      <c r="AD5" s="51"/>
      <c r="AE5" s="51"/>
    </row>
    <row r="6" spans="1:32" s="183" customFormat="1" ht="24" customHeight="1" x14ac:dyDescent="0.2">
      <c r="A6" s="307" t="s">
        <v>12</v>
      </c>
      <c r="B6" s="223"/>
      <c r="C6" s="199"/>
      <c r="D6" s="274" t="s">
        <v>13</v>
      </c>
      <c r="E6" s="275"/>
      <c r="F6" s="275"/>
      <c r="G6" s="275"/>
      <c r="H6" s="275"/>
      <c r="I6" s="275"/>
      <c r="J6" s="275"/>
      <c r="K6" s="275"/>
      <c r="L6" s="275"/>
      <c r="M6" s="260"/>
      <c r="N6" s="62"/>
      <c r="P6" s="24" t="s">
        <v>14</v>
      </c>
      <c r="Q6" s="261" t="str">
        <f>IF(Q5=0," ",CHOOSE(WEEKDAY(Q5,2),"Понедельник","Вторник","Среда","Четверг","Пятница","Суббота","Воскресенье"))</f>
        <v>Пятница</v>
      </c>
      <c r="R6" s="197"/>
      <c r="T6" s="311" t="s">
        <v>15</v>
      </c>
      <c r="U6" s="284"/>
      <c r="V6" s="296" t="s">
        <v>16</v>
      </c>
      <c r="W6" s="297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90" t="str">
        <f>IFERROR(VLOOKUP(DeliveryAddress,Table,3,0),1)</f>
        <v>1</v>
      </c>
      <c r="E7" s="391"/>
      <c r="F7" s="391"/>
      <c r="G7" s="391"/>
      <c r="H7" s="391"/>
      <c r="I7" s="391"/>
      <c r="J7" s="391"/>
      <c r="K7" s="391"/>
      <c r="L7" s="391"/>
      <c r="M7" s="305"/>
      <c r="N7" s="63"/>
      <c r="P7" s="24"/>
      <c r="Q7" s="42"/>
      <c r="R7" s="42"/>
      <c r="T7" s="209"/>
      <c r="U7" s="284"/>
      <c r="V7" s="298"/>
      <c r="W7" s="299"/>
      <c r="AB7" s="51"/>
      <c r="AC7" s="51"/>
      <c r="AD7" s="51"/>
      <c r="AE7" s="51"/>
    </row>
    <row r="8" spans="1:32" s="183" customFormat="1" ht="25.5" customHeight="1" x14ac:dyDescent="0.2">
      <c r="A8" s="202" t="s">
        <v>17</v>
      </c>
      <c r="B8" s="203"/>
      <c r="C8" s="204"/>
      <c r="D8" s="392" t="s">
        <v>18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304">
        <v>0.375</v>
      </c>
      <c r="R8" s="305"/>
      <c r="T8" s="209"/>
      <c r="U8" s="284"/>
      <c r="V8" s="298"/>
      <c r="W8" s="299"/>
      <c r="AB8" s="51"/>
      <c r="AC8" s="51"/>
      <c r="AD8" s="51"/>
      <c r="AE8" s="51"/>
    </row>
    <row r="9" spans="1:32" s="183" customFormat="1" ht="39.950000000000003" customHeight="1" x14ac:dyDescent="0.2">
      <c r="A9" s="2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57"/>
      <c r="E9" s="258"/>
      <c r="F9" s="2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276" t="str">
        <f>IF(AND($A$9="Тип доверенности/получателя при получении в адресе перегруза:",$D$9="Разовая доверенность"),"Введите ФИО","")</f>
        <v/>
      </c>
      <c r="I9" s="258"/>
      <c r="J9" s="2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8"/>
      <c r="L9" s="258"/>
      <c r="M9" s="258"/>
      <c r="N9" s="181"/>
      <c r="P9" s="26" t="s">
        <v>20</v>
      </c>
      <c r="Q9" s="328"/>
      <c r="R9" s="249"/>
      <c r="T9" s="209"/>
      <c r="U9" s="284"/>
      <c r="V9" s="300"/>
      <c r="W9" s="30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57"/>
      <c r="E10" s="258"/>
      <c r="F10" s="2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278" t="str">
        <f>IFERROR(VLOOKUP($D$10,Proxy,2,FALSE),"")</f>
        <v/>
      </c>
      <c r="I10" s="209"/>
      <c r="J10" s="209"/>
      <c r="K10" s="209"/>
      <c r="L10" s="209"/>
      <c r="M10" s="209"/>
      <c r="N10" s="182"/>
      <c r="P10" s="26" t="s">
        <v>21</v>
      </c>
      <c r="Q10" s="312"/>
      <c r="R10" s="313"/>
      <c r="U10" s="24" t="s">
        <v>22</v>
      </c>
      <c r="V10" s="389" t="s">
        <v>23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32"/>
      <c r="R11" s="260"/>
      <c r="U11" s="24" t="s">
        <v>26</v>
      </c>
      <c r="V11" s="248" t="s">
        <v>27</v>
      </c>
      <c r="W11" s="249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9" t="s">
        <v>28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199"/>
      <c r="N12" s="65"/>
      <c r="P12" s="24" t="s">
        <v>29</v>
      </c>
      <c r="Q12" s="304"/>
      <c r="R12" s="305"/>
      <c r="S12" s="23"/>
      <c r="U12" s="24"/>
      <c r="V12" s="225"/>
      <c r="W12" s="209"/>
      <c r="AB12" s="51"/>
      <c r="AC12" s="51"/>
      <c r="AD12" s="51"/>
      <c r="AE12" s="51"/>
    </row>
    <row r="13" spans="1:32" s="183" customFormat="1" ht="23.25" customHeight="1" x14ac:dyDescent="0.2">
      <c r="A13" s="309" t="s">
        <v>30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199"/>
      <c r="N13" s="65"/>
      <c r="O13" s="26"/>
      <c r="P13" s="26" t="s">
        <v>31</v>
      </c>
      <c r="Q13" s="248"/>
      <c r="R13" s="2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9" t="s">
        <v>32</v>
      </c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1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34" t="s">
        <v>33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199"/>
      <c r="N15" s="66"/>
      <c r="P15" s="320" t="s">
        <v>34</v>
      </c>
      <c r="Q15" s="225"/>
      <c r="R15" s="225"/>
      <c r="S15" s="225"/>
      <c r="T15" s="2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1"/>
      <c r="Q16" s="321"/>
      <c r="R16" s="321"/>
      <c r="S16" s="321"/>
      <c r="T16" s="3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6" t="s">
        <v>35</v>
      </c>
      <c r="B17" s="216" t="s">
        <v>36</v>
      </c>
      <c r="C17" s="308" t="s">
        <v>37</v>
      </c>
      <c r="D17" s="216" t="s">
        <v>38</v>
      </c>
      <c r="E17" s="217"/>
      <c r="F17" s="216" t="s">
        <v>39</v>
      </c>
      <c r="G17" s="216" t="s">
        <v>40</v>
      </c>
      <c r="H17" s="216" t="s">
        <v>41</v>
      </c>
      <c r="I17" s="216" t="s">
        <v>42</v>
      </c>
      <c r="J17" s="216" t="s">
        <v>43</v>
      </c>
      <c r="K17" s="216" t="s">
        <v>44</v>
      </c>
      <c r="L17" s="216" t="s">
        <v>45</v>
      </c>
      <c r="M17" s="216" t="s">
        <v>46</v>
      </c>
      <c r="N17" s="216" t="s">
        <v>47</v>
      </c>
      <c r="O17" s="216" t="s">
        <v>48</v>
      </c>
      <c r="P17" s="216" t="s">
        <v>49</v>
      </c>
      <c r="Q17" s="352"/>
      <c r="R17" s="352"/>
      <c r="S17" s="352"/>
      <c r="T17" s="217"/>
      <c r="U17" s="198" t="s">
        <v>50</v>
      </c>
      <c r="V17" s="199"/>
      <c r="W17" s="216" t="s">
        <v>51</v>
      </c>
      <c r="X17" s="216" t="s">
        <v>52</v>
      </c>
      <c r="Y17" s="200" t="s">
        <v>53</v>
      </c>
      <c r="Z17" s="216" t="s">
        <v>54</v>
      </c>
      <c r="AA17" s="237" t="s">
        <v>55</v>
      </c>
      <c r="AB17" s="237" t="s">
        <v>56</v>
      </c>
      <c r="AC17" s="237" t="s">
        <v>57</v>
      </c>
      <c r="AD17" s="237" t="s">
        <v>58</v>
      </c>
      <c r="AE17" s="238"/>
      <c r="AF17" s="239"/>
      <c r="AG17" s="340"/>
      <c r="BD17" s="288" t="s">
        <v>59</v>
      </c>
    </row>
    <row r="18" spans="1:68" ht="14.25" customHeight="1" x14ac:dyDescent="0.2">
      <c r="A18" s="220"/>
      <c r="B18" s="220"/>
      <c r="C18" s="220"/>
      <c r="D18" s="218"/>
      <c r="E18" s="219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18"/>
      <c r="Q18" s="353"/>
      <c r="R18" s="353"/>
      <c r="S18" s="353"/>
      <c r="T18" s="219"/>
      <c r="U18" s="184" t="s">
        <v>60</v>
      </c>
      <c r="V18" s="184" t="s">
        <v>61</v>
      </c>
      <c r="W18" s="220"/>
      <c r="X18" s="220"/>
      <c r="Y18" s="201"/>
      <c r="Z18" s="220"/>
      <c r="AA18" s="295"/>
      <c r="AB18" s="295"/>
      <c r="AC18" s="295"/>
      <c r="AD18" s="240"/>
      <c r="AE18" s="241"/>
      <c r="AF18" s="242"/>
      <c r="AG18" s="341"/>
      <c r="BD18" s="209"/>
    </row>
    <row r="19" spans="1:68" ht="27.75" hidden="1" customHeight="1" x14ac:dyDescent="0.2">
      <c r="A19" s="244" t="s">
        <v>62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48"/>
      <c r="AB19" s="48"/>
      <c r="AC19" s="48"/>
    </row>
    <row r="20" spans="1:68" ht="16.5" hidden="1" customHeight="1" x14ac:dyDescent="0.25">
      <c r="A20" s="212" t="s">
        <v>62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85"/>
      <c r="AB20" s="185"/>
      <c r="AC20" s="185"/>
    </row>
    <row r="21" spans="1:68" ht="14.25" hidden="1" customHeight="1" x14ac:dyDescent="0.25">
      <c r="A21" s="215" t="s">
        <v>63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6"/>
      <c r="R22" s="206"/>
      <c r="S22" s="206"/>
      <c r="T22" s="207"/>
      <c r="U22" s="34"/>
      <c r="V22" s="34"/>
      <c r="W22" s="35" t="s">
        <v>68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10"/>
      <c r="P23" s="211" t="s">
        <v>69</v>
      </c>
      <c r="Q23" s="203"/>
      <c r="R23" s="203"/>
      <c r="S23" s="203"/>
      <c r="T23" s="203"/>
      <c r="U23" s="203"/>
      <c r="V23" s="204"/>
      <c r="W23" s="37" t="s">
        <v>68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10"/>
      <c r="P24" s="211" t="s">
        <v>69</v>
      </c>
      <c r="Q24" s="203"/>
      <c r="R24" s="203"/>
      <c r="S24" s="203"/>
      <c r="T24" s="203"/>
      <c r="U24" s="203"/>
      <c r="V24" s="204"/>
      <c r="W24" s="37" t="s">
        <v>70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4" t="s">
        <v>71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48"/>
      <c r="AB25" s="48"/>
      <c r="AC25" s="48"/>
    </row>
    <row r="26" spans="1:68" ht="16.5" hidden="1" customHeight="1" x14ac:dyDescent="0.25">
      <c r="A26" s="212" t="s">
        <v>72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85"/>
      <c r="AB26" s="185"/>
      <c r="AC26" s="185"/>
    </row>
    <row r="27" spans="1:68" ht="14.25" hidden="1" customHeight="1" x14ac:dyDescent="0.25">
      <c r="A27" s="215" t="s">
        <v>73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86"/>
      <c r="AB27" s="186"/>
      <c r="AC27" s="186"/>
    </row>
    <row r="28" spans="1:68" ht="27" hidden="1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6"/>
      <c r="R28" s="206"/>
      <c r="S28" s="206"/>
      <c r="T28" s="207"/>
      <c r="U28" s="34"/>
      <c r="V28" s="34"/>
      <c r="W28" s="35" t="s">
        <v>68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32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6"/>
      <c r="R29" s="206"/>
      <c r="S29" s="206"/>
      <c r="T29" s="207"/>
      <c r="U29" s="34"/>
      <c r="V29" s="34"/>
      <c r="W29" s="35" t="s">
        <v>68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3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6"/>
      <c r="R30" s="206"/>
      <c r="S30" s="206"/>
      <c r="T30" s="207"/>
      <c r="U30" s="34"/>
      <c r="V30" s="34"/>
      <c r="W30" s="35" t="s">
        <v>68</v>
      </c>
      <c r="X30" s="190">
        <v>196</v>
      </c>
      <c r="Y30" s="191">
        <f>IFERROR(IF(X30="","",X30),"")</f>
        <v>196</v>
      </c>
      <c r="Z30" s="36">
        <f>IFERROR(IF(X30="","",X30*0.00936),"")</f>
        <v>1.83456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1.5555555555555556</v>
      </c>
      <c r="BP30" s="67">
        <f>IFERROR(Y30/J30,"0")</f>
        <v>1.5555555555555556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33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6"/>
      <c r="R31" s="206"/>
      <c r="S31" s="206"/>
      <c r="T31" s="207"/>
      <c r="U31" s="34"/>
      <c r="V31" s="34"/>
      <c r="W31" s="35" t="s">
        <v>68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8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10"/>
      <c r="P32" s="211" t="s">
        <v>69</v>
      </c>
      <c r="Q32" s="203"/>
      <c r="R32" s="203"/>
      <c r="S32" s="203"/>
      <c r="T32" s="203"/>
      <c r="U32" s="203"/>
      <c r="V32" s="204"/>
      <c r="W32" s="37" t="s">
        <v>68</v>
      </c>
      <c r="X32" s="192">
        <f>IFERROR(SUM(X28:X31),"0")</f>
        <v>196</v>
      </c>
      <c r="Y32" s="192">
        <f>IFERROR(SUM(Y28:Y31),"0")</f>
        <v>196</v>
      </c>
      <c r="Z32" s="192">
        <f>IFERROR(IF(Z28="",0,Z28),"0")+IFERROR(IF(Z29="",0,Z29),"0")+IFERROR(IF(Z30="",0,Z30),"0")+IFERROR(IF(Z31="",0,Z31),"0")</f>
        <v>1.83456</v>
      </c>
      <c r="AA32" s="193"/>
      <c r="AB32" s="193"/>
      <c r="AC32" s="193"/>
    </row>
    <row r="33" spans="1:68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10"/>
      <c r="P33" s="211" t="s">
        <v>69</v>
      </c>
      <c r="Q33" s="203"/>
      <c r="R33" s="203"/>
      <c r="S33" s="203"/>
      <c r="T33" s="203"/>
      <c r="U33" s="203"/>
      <c r="V33" s="204"/>
      <c r="W33" s="37" t="s">
        <v>70</v>
      </c>
      <c r="X33" s="192">
        <f>IFERROR(SUMPRODUCT(X28:X31*H28:H31),"0")</f>
        <v>294</v>
      </c>
      <c r="Y33" s="192">
        <f>IFERROR(SUMPRODUCT(Y28:Y31*H28:H31),"0")</f>
        <v>294</v>
      </c>
      <c r="Z33" s="37"/>
      <c r="AA33" s="193"/>
      <c r="AB33" s="193"/>
      <c r="AC33" s="193"/>
    </row>
    <row r="34" spans="1:68" ht="16.5" hidden="1" customHeight="1" x14ac:dyDescent="0.25">
      <c r="A34" s="212" t="s">
        <v>84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85"/>
      <c r="AB34" s="185"/>
      <c r="AC34" s="185"/>
    </row>
    <row r="35" spans="1:68" ht="14.25" hidden="1" customHeight="1" x14ac:dyDescent="0.25">
      <c r="A35" s="215" t="s">
        <v>63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86"/>
      <c r="AB35" s="186"/>
      <c r="AC35" s="186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26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6"/>
      <c r="R36" s="206"/>
      <c r="S36" s="206"/>
      <c r="T36" s="207"/>
      <c r="U36" s="34"/>
      <c r="V36" s="34"/>
      <c r="W36" s="35" t="s">
        <v>68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277" t="s">
        <v>89</v>
      </c>
      <c r="Q37" s="206"/>
      <c r="R37" s="206"/>
      <c r="S37" s="206"/>
      <c r="T37" s="207"/>
      <c r="U37" s="34"/>
      <c r="V37" s="34"/>
      <c r="W37" s="35" t="s">
        <v>68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6"/>
      <c r="R38" s="206"/>
      <c r="S38" s="206"/>
      <c r="T38" s="207"/>
      <c r="U38" s="34"/>
      <c r="V38" s="34"/>
      <c r="W38" s="35" t="s">
        <v>68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8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10"/>
      <c r="P39" s="211" t="s">
        <v>69</v>
      </c>
      <c r="Q39" s="203"/>
      <c r="R39" s="203"/>
      <c r="S39" s="203"/>
      <c r="T39" s="203"/>
      <c r="U39" s="203"/>
      <c r="V39" s="204"/>
      <c r="W39" s="37" t="s">
        <v>68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10"/>
      <c r="P40" s="211" t="s">
        <v>69</v>
      </c>
      <c r="Q40" s="203"/>
      <c r="R40" s="203"/>
      <c r="S40" s="203"/>
      <c r="T40" s="203"/>
      <c r="U40" s="203"/>
      <c r="V40" s="204"/>
      <c r="W40" s="37" t="s">
        <v>70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12" t="s">
        <v>92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85"/>
      <c r="AB41" s="185"/>
      <c r="AC41" s="185"/>
    </row>
    <row r="42" spans="1:68" ht="14.25" hidden="1" customHeight="1" x14ac:dyDescent="0.25">
      <c r="A42" s="215" t="s">
        <v>93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86"/>
      <c r="AB42" s="186"/>
      <c r="AC42" s="186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1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6"/>
      <c r="R43" s="206"/>
      <c r="S43" s="206"/>
      <c r="T43" s="207"/>
      <c r="U43" s="34"/>
      <c r="V43" s="34"/>
      <c r="W43" s="35" t="s">
        <v>68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6"/>
      <c r="R44" s="206"/>
      <c r="S44" s="206"/>
      <c r="T44" s="207"/>
      <c r="U44" s="34"/>
      <c r="V44" s="34"/>
      <c r="W44" s="35" t="s">
        <v>68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28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6"/>
      <c r="R45" s="206"/>
      <c r="S45" s="206"/>
      <c r="T45" s="207"/>
      <c r="U45" s="34"/>
      <c r="V45" s="34"/>
      <c r="W45" s="35" t="s">
        <v>68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6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6"/>
      <c r="R46" s="206"/>
      <c r="S46" s="206"/>
      <c r="T46" s="207"/>
      <c r="U46" s="34"/>
      <c r="V46" s="34"/>
      <c r="W46" s="35" t="s">
        <v>68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3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6"/>
      <c r="R47" s="206"/>
      <c r="S47" s="206"/>
      <c r="T47" s="207"/>
      <c r="U47" s="34"/>
      <c r="V47" s="34"/>
      <c r="W47" s="35" t="s">
        <v>68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8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10"/>
      <c r="P48" s="211" t="s">
        <v>69</v>
      </c>
      <c r="Q48" s="203"/>
      <c r="R48" s="203"/>
      <c r="S48" s="203"/>
      <c r="T48" s="203"/>
      <c r="U48" s="203"/>
      <c r="V48" s="204"/>
      <c r="W48" s="37" t="s">
        <v>68</v>
      </c>
      <c r="X48" s="192">
        <f>IFERROR(SUM(X43:X47),"0")</f>
        <v>40</v>
      </c>
      <c r="Y48" s="192">
        <f>IFERROR(SUM(Y43:Y47),"0")</f>
        <v>40</v>
      </c>
      <c r="Z48" s="192">
        <f>IFERROR(IF(Z43="",0,Z43),"0")+IFERROR(IF(Z44="",0,Z44),"0")+IFERROR(IF(Z45="",0,Z45),"0")+IFERROR(IF(Z46="",0,Z46),"0")+IFERROR(IF(Z47="",0,Z47),"0")</f>
        <v>0.38</v>
      </c>
      <c r="AA48" s="193"/>
      <c r="AB48" s="193"/>
      <c r="AC48" s="193"/>
    </row>
    <row r="49" spans="1:68" x14ac:dyDescent="0.2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10"/>
      <c r="P49" s="211" t="s">
        <v>69</v>
      </c>
      <c r="Q49" s="203"/>
      <c r="R49" s="203"/>
      <c r="S49" s="203"/>
      <c r="T49" s="203"/>
      <c r="U49" s="203"/>
      <c r="V49" s="204"/>
      <c r="W49" s="37" t="s">
        <v>70</v>
      </c>
      <c r="X49" s="192">
        <f>IFERROR(SUMPRODUCT(X43:X47*H43:H47),"0")</f>
        <v>48</v>
      </c>
      <c r="Y49" s="192">
        <f>IFERROR(SUMPRODUCT(Y43:Y47*H43:H47),"0")</f>
        <v>48</v>
      </c>
      <c r="Z49" s="37"/>
      <c r="AA49" s="193"/>
      <c r="AB49" s="193"/>
      <c r="AC49" s="193"/>
    </row>
    <row r="50" spans="1:68" ht="16.5" hidden="1" customHeight="1" x14ac:dyDescent="0.25">
      <c r="A50" s="212" t="s">
        <v>105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85"/>
      <c r="AB50" s="185"/>
      <c r="AC50" s="185"/>
    </row>
    <row r="51" spans="1:68" ht="14.25" hidden="1" customHeight="1" x14ac:dyDescent="0.25">
      <c r="A51" s="215" t="s">
        <v>63</v>
      </c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186"/>
      <c r="AB51" s="186"/>
      <c r="AC51" s="186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3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6"/>
      <c r="R52" s="206"/>
      <c r="S52" s="206"/>
      <c r="T52" s="207"/>
      <c r="U52" s="34"/>
      <c r="V52" s="34"/>
      <c r="W52" s="35" t="s">
        <v>68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3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6"/>
      <c r="R53" s="206"/>
      <c r="S53" s="206"/>
      <c r="T53" s="207"/>
      <c r="U53" s="34"/>
      <c r="V53" s="34"/>
      <c r="W53" s="35" t="s">
        <v>68</v>
      </c>
      <c r="X53" s="190">
        <v>36</v>
      </c>
      <c r="Y53" s="191">
        <f t="shared" si="0"/>
        <v>36</v>
      </c>
      <c r="Z53" s="36">
        <f t="shared" si="1"/>
        <v>0.55800000000000005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269.49599999999998</v>
      </c>
      <c r="BN53" s="67">
        <f t="shared" si="3"/>
        <v>269.49599999999998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25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6"/>
      <c r="R54" s="206"/>
      <c r="S54" s="206"/>
      <c r="T54" s="207"/>
      <c r="U54" s="34"/>
      <c r="V54" s="34"/>
      <c r="W54" s="35" t="s">
        <v>68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hidden="1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3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6"/>
      <c r="R55" s="206"/>
      <c r="S55" s="206"/>
      <c r="T55" s="207"/>
      <c r="U55" s="34"/>
      <c r="V55" s="34"/>
      <c r="W55" s="35" t="s">
        <v>68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06"/>
      <c r="R56" s="206"/>
      <c r="S56" s="206"/>
      <c r="T56" s="207"/>
      <c r="U56" s="34"/>
      <c r="V56" s="34"/>
      <c r="W56" s="35" t="s">
        <v>68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9">
        <v>0.8</v>
      </c>
      <c r="G57" s="32">
        <v>8</v>
      </c>
      <c r="H57" s="189">
        <v>6.4</v>
      </c>
      <c r="I57" s="189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25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06"/>
      <c r="R57" s="206"/>
      <c r="S57" s="206"/>
      <c r="T57" s="207"/>
      <c r="U57" s="34"/>
      <c r="V57" s="34"/>
      <c r="W57" s="35" t="s">
        <v>68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4301071025</v>
      </c>
      <c r="D58" s="196">
        <v>4607111036889</v>
      </c>
      <c r="E58" s="197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22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06"/>
      <c r="R58" s="206"/>
      <c r="S58" s="206"/>
      <c r="T58" s="207"/>
      <c r="U58" s="34"/>
      <c r="V58" s="34"/>
      <c r="W58" s="35" t="s">
        <v>68</v>
      </c>
      <c r="X58" s="190">
        <v>108</v>
      </c>
      <c r="Y58" s="191">
        <f t="shared" si="0"/>
        <v>108</v>
      </c>
      <c r="Z58" s="36">
        <f t="shared" si="1"/>
        <v>1.6739999999999999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808.48799999999994</v>
      </c>
      <c r="BN58" s="67">
        <f t="shared" si="3"/>
        <v>808.48799999999994</v>
      </c>
      <c r="BO58" s="67">
        <f t="shared" si="4"/>
        <v>1.2857142857142858</v>
      </c>
      <c r="BP58" s="67">
        <f t="shared" si="5"/>
        <v>1.2857142857142858</v>
      </c>
    </row>
    <row r="59" spans="1:68" ht="27" hidden="1" customHeight="1" x14ac:dyDescent="0.25">
      <c r="A59" s="54" t="s">
        <v>118</v>
      </c>
      <c r="B59" s="54" t="s">
        <v>120</v>
      </c>
      <c r="C59" s="31">
        <v>4301070968</v>
      </c>
      <c r="D59" s="196">
        <v>4607111036889</v>
      </c>
      <c r="E59" s="197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06"/>
      <c r="R59" s="206"/>
      <c r="S59" s="206"/>
      <c r="T59" s="207"/>
      <c r="U59" s="34"/>
      <c r="V59" s="34"/>
      <c r="W59" s="35" t="s">
        <v>68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8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10"/>
      <c r="P60" s="211" t="s">
        <v>69</v>
      </c>
      <c r="Q60" s="203"/>
      <c r="R60" s="203"/>
      <c r="S60" s="203"/>
      <c r="T60" s="203"/>
      <c r="U60" s="203"/>
      <c r="V60" s="204"/>
      <c r="W60" s="37" t="s">
        <v>68</v>
      </c>
      <c r="X60" s="192">
        <f>IFERROR(SUM(X52:X59),"0")</f>
        <v>168</v>
      </c>
      <c r="Y60" s="192">
        <f>IFERROR(SUM(Y52:Y59),"0")</f>
        <v>168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2.6040000000000001</v>
      </c>
      <c r="AA60" s="193"/>
      <c r="AB60" s="193"/>
      <c r="AC60" s="193"/>
    </row>
    <row r="61" spans="1:68" x14ac:dyDescent="0.2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10"/>
      <c r="P61" s="211" t="s">
        <v>69</v>
      </c>
      <c r="Q61" s="203"/>
      <c r="R61" s="203"/>
      <c r="S61" s="203"/>
      <c r="T61" s="203"/>
      <c r="U61" s="203"/>
      <c r="V61" s="204"/>
      <c r="W61" s="37" t="s">
        <v>70</v>
      </c>
      <c r="X61" s="192">
        <f>IFERROR(SUMPRODUCT(X52:X59*H52:H59),"0")</f>
        <v>1201.92</v>
      </c>
      <c r="Y61" s="192">
        <f>IFERROR(SUMPRODUCT(Y52:Y59*H52:H59),"0")</f>
        <v>1201.92</v>
      </c>
      <c r="Z61" s="37"/>
      <c r="AA61" s="193"/>
      <c r="AB61" s="193"/>
      <c r="AC61" s="193"/>
    </row>
    <row r="62" spans="1:68" ht="16.5" hidden="1" customHeight="1" x14ac:dyDescent="0.25">
      <c r="A62" s="212" t="s">
        <v>121</v>
      </c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185"/>
      <c r="AB62" s="185"/>
      <c r="AC62" s="185"/>
    </row>
    <row r="63" spans="1:68" ht="14.25" hidden="1" customHeight="1" x14ac:dyDescent="0.25">
      <c r="A63" s="215" t="s">
        <v>63</v>
      </c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186"/>
      <c r="AB63" s="186"/>
      <c r="AC63" s="186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2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6"/>
      <c r="R64" s="206"/>
      <c r="S64" s="206"/>
      <c r="T64" s="207"/>
      <c r="U64" s="34"/>
      <c r="V64" s="34"/>
      <c r="W64" s="35" t="s">
        <v>68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6"/>
      <c r="R65" s="206"/>
      <c r="S65" s="206"/>
      <c r="T65" s="207"/>
      <c r="U65" s="34"/>
      <c r="V65" s="34"/>
      <c r="W65" s="35" t="s">
        <v>68</v>
      </c>
      <c r="X65" s="190">
        <v>0</v>
      </c>
      <c r="Y65" s="191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08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10"/>
      <c r="P66" s="211" t="s">
        <v>69</v>
      </c>
      <c r="Q66" s="203"/>
      <c r="R66" s="203"/>
      <c r="S66" s="203"/>
      <c r="T66" s="203"/>
      <c r="U66" s="203"/>
      <c r="V66" s="204"/>
      <c r="W66" s="37" t="s">
        <v>68</v>
      </c>
      <c r="X66" s="192">
        <f>IFERROR(SUM(X64:X65),"0")</f>
        <v>0</v>
      </c>
      <c r="Y66" s="192">
        <f>IFERROR(SUM(Y64:Y65),"0")</f>
        <v>0</v>
      </c>
      <c r="Z66" s="192">
        <f>IFERROR(IF(Z64="",0,Z64),"0")+IFERROR(IF(Z65="",0,Z65),"0")</f>
        <v>0</v>
      </c>
      <c r="AA66" s="193"/>
      <c r="AB66" s="193"/>
      <c r="AC66" s="193"/>
    </row>
    <row r="67" spans="1:68" hidden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10"/>
      <c r="P67" s="211" t="s">
        <v>69</v>
      </c>
      <c r="Q67" s="203"/>
      <c r="R67" s="203"/>
      <c r="S67" s="203"/>
      <c r="T67" s="203"/>
      <c r="U67" s="203"/>
      <c r="V67" s="204"/>
      <c r="W67" s="37" t="s">
        <v>70</v>
      </c>
      <c r="X67" s="192">
        <f>IFERROR(SUMPRODUCT(X64:X65*H64:H65),"0")</f>
        <v>0</v>
      </c>
      <c r="Y67" s="192">
        <f>IFERROR(SUMPRODUCT(Y64:Y65*H64:H65),"0")</f>
        <v>0</v>
      </c>
      <c r="Z67" s="37"/>
      <c r="AA67" s="193"/>
      <c r="AB67" s="193"/>
      <c r="AC67" s="193"/>
    </row>
    <row r="68" spans="1:68" ht="16.5" hidden="1" customHeight="1" x14ac:dyDescent="0.25">
      <c r="A68" s="212" t="s">
        <v>127</v>
      </c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185"/>
      <c r="AB68" s="185"/>
      <c r="AC68" s="185"/>
    </row>
    <row r="69" spans="1:68" ht="14.25" hidden="1" customHeight="1" x14ac:dyDescent="0.25">
      <c r="A69" s="215" t="s">
        <v>128</v>
      </c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186"/>
      <c r="AB69" s="186"/>
      <c r="AC69" s="186"/>
    </row>
    <row r="70" spans="1:68" ht="27" hidden="1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23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6"/>
      <c r="R70" s="206"/>
      <c r="S70" s="206"/>
      <c r="T70" s="207"/>
      <c r="U70" s="34"/>
      <c r="V70" s="34"/>
      <c r="W70" s="35" t="s">
        <v>68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08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10"/>
      <c r="P71" s="211" t="s">
        <v>69</v>
      </c>
      <c r="Q71" s="203"/>
      <c r="R71" s="203"/>
      <c r="S71" s="203"/>
      <c r="T71" s="203"/>
      <c r="U71" s="203"/>
      <c r="V71" s="204"/>
      <c r="W71" s="37" t="s">
        <v>68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10"/>
      <c r="P72" s="211" t="s">
        <v>69</v>
      </c>
      <c r="Q72" s="203"/>
      <c r="R72" s="203"/>
      <c r="S72" s="203"/>
      <c r="T72" s="203"/>
      <c r="U72" s="203"/>
      <c r="V72" s="204"/>
      <c r="W72" s="37" t="s">
        <v>70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212" t="s">
        <v>131</v>
      </c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185"/>
      <c r="AB73" s="185"/>
      <c r="AC73" s="185"/>
    </row>
    <row r="74" spans="1:68" ht="14.25" hidden="1" customHeight="1" x14ac:dyDescent="0.25">
      <c r="A74" s="215" t="s">
        <v>132</v>
      </c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186"/>
      <c r="AB74" s="186"/>
      <c r="AC74" s="186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25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6"/>
      <c r="R75" s="206"/>
      <c r="S75" s="206"/>
      <c r="T75" s="207"/>
      <c r="U75" s="34"/>
      <c r="V75" s="34"/>
      <c r="W75" s="35" t="s">
        <v>68</v>
      </c>
      <c r="X75" s="190">
        <v>14</v>
      </c>
      <c r="Y75" s="191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hidden="1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6"/>
      <c r="R76" s="206"/>
      <c r="S76" s="206"/>
      <c r="T76" s="207"/>
      <c r="U76" s="34"/>
      <c r="V76" s="34"/>
      <c r="W76" s="35" t="s">
        <v>68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8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10"/>
      <c r="P77" s="211" t="s">
        <v>69</v>
      </c>
      <c r="Q77" s="203"/>
      <c r="R77" s="203"/>
      <c r="S77" s="203"/>
      <c r="T77" s="203"/>
      <c r="U77" s="203"/>
      <c r="V77" s="204"/>
      <c r="W77" s="37" t="s">
        <v>68</v>
      </c>
      <c r="X77" s="192">
        <f>IFERROR(SUM(X75:X76),"0")</f>
        <v>14</v>
      </c>
      <c r="Y77" s="192">
        <f>IFERROR(SUM(Y75:Y76),"0")</f>
        <v>14</v>
      </c>
      <c r="Z77" s="192">
        <f>IFERROR(IF(Z75="",0,Z75),"0")+IFERROR(IF(Z76="",0,Z76),"0")</f>
        <v>0.25031999999999999</v>
      </c>
      <c r="AA77" s="193"/>
      <c r="AB77" s="193"/>
      <c r="AC77" s="193"/>
    </row>
    <row r="78" spans="1:68" x14ac:dyDescent="0.2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10"/>
      <c r="P78" s="211" t="s">
        <v>69</v>
      </c>
      <c r="Q78" s="203"/>
      <c r="R78" s="203"/>
      <c r="S78" s="203"/>
      <c r="T78" s="203"/>
      <c r="U78" s="203"/>
      <c r="V78" s="204"/>
      <c r="W78" s="37" t="s">
        <v>70</v>
      </c>
      <c r="X78" s="192">
        <f>IFERROR(SUMPRODUCT(X75:X76*H75:H76),"0")</f>
        <v>50.4</v>
      </c>
      <c r="Y78" s="192">
        <f>IFERROR(SUMPRODUCT(Y75:Y76*H75:H76),"0")</f>
        <v>50.4</v>
      </c>
      <c r="Z78" s="37"/>
      <c r="AA78" s="193"/>
      <c r="AB78" s="193"/>
      <c r="AC78" s="193"/>
    </row>
    <row r="79" spans="1:68" ht="16.5" hidden="1" customHeight="1" x14ac:dyDescent="0.25">
      <c r="A79" s="212" t="s">
        <v>137</v>
      </c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185"/>
      <c r="AB79" s="185"/>
      <c r="AC79" s="185"/>
    </row>
    <row r="80" spans="1:68" ht="14.25" hidden="1" customHeight="1" x14ac:dyDescent="0.25">
      <c r="A80" s="215" t="s">
        <v>128</v>
      </c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186"/>
      <c r="AB80" s="186"/>
      <c r="AC80" s="186"/>
    </row>
    <row r="81" spans="1:68" ht="27" hidden="1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6"/>
      <c r="R81" s="206"/>
      <c r="S81" s="206"/>
      <c r="T81" s="207"/>
      <c r="U81" s="34"/>
      <c r="V81" s="34"/>
      <c r="W81" s="35" t="s">
        <v>68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hidden="1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2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6"/>
      <c r="R82" s="206"/>
      <c r="S82" s="206"/>
      <c r="T82" s="207"/>
      <c r="U82" s="34"/>
      <c r="V82" s="34"/>
      <c r="W82" s="35" t="s">
        <v>68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6"/>
      <c r="R83" s="206"/>
      <c r="S83" s="206"/>
      <c r="T83" s="207"/>
      <c r="U83" s="34"/>
      <c r="V83" s="34"/>
      <c r="W83" s="35" t="s">
        <v>68</v>
      </c>
      <c r="X83" s="190">
        <v>182</v>
      </c>
      <c r="Y83" s="191">
        <f t="shared" si="6"/>
        <v>182</v>
      </c>
      <c r="Z83" s="36">
        <f t="shared" si="7"/>
        <v>3.2541600000000002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783.25520000000006</v>
      </c>
      <c r="BN83" s="67">
        <f t="shared" si="9"/>
        <v>783.25520000000006</v>
      </c>
      <c r="BO83" s="67">
        <f t="shared" si="10"/>
        <v>2.6</v>
      </c>
      <c r="BP83" s="67">
        <f t="shared" si="11"/>
        <v>2.6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6"/>
      <c r="R84" s="206"/>
      <c r="S84" s="206"/>
      <c r="T84" s="207"/>
      <c r="U84" s="34"/>
      <c r="V84" s="34"/>
      <c r="W84" s="35" t="s">
        <v>68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2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6"/>
      <c r="R85" s="206"/>
      <c r="S85" s="206"/>
      <c r="T85" s="207"/>
      <c r="U85" s="34"/>
      <c r="V85" s="34"/>
      <c r="W85" s="35" t="s">
        <v>68</v>
      </c>
      <c r="X85" s="190">
        <v>210</v>
      </c>
      <c r="Y85" s="191">
        <f t="shared" si="6"/>
        <v>210</v>
      </c>
      <c r="Z85" s="36">
        <f t="shared" si="7"/>
        <v>3.7547999999999999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903.75600000000009</v>
      </c>
      <c r="BN85" s="67">
        <f t="shared" si="9"/>
        <v>903.75600000000009</v>
      </c>
      <c r="BO85" s="67">
        <f t="shared" si="10"/>
        <v>3</v>
      </c>
      <c r="BP85" s="67">
        <f t="shared" si="11"/>
        <v>3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6"/>
      <c r="R86" s="206"/>
      <c r="S86" s="206"/>
      <c r="T86" s="207"/>
      <c r="U86" s="34"/>
      <c r="V86" s="34"/>
      <c r="W86" s="35" t="s">
        <v>68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8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10"/>
      <c r="P87" s="211" t="s">
        <v>69</v>
      </c>
      <c r="Q87" s="203"/>
      <c r="R87" s="203"/>
      <c r="S87" s="203"/>
      <c r="T87" s="203"/>
      <c r="U87" s="203"/>
      <c r="V87" s="204"/>
      <c r="W87" s="37" t="s">
        <v>68</v>
      </c>
      <c r="X87" s="192">
        <f>IFERROR(SUM(X81:X86),"0")</f>
        <v>392</v>
      </c>
      <c r="Y87" s="192">
        <f>IFERROR(SUM(Y81:Y86),"0")</f>
        <v>392</v>
      </c>
      <c r="Z87" s="192">
        <f>IFERROR(IF(Z81="",0,Z81),"0")+IFERROR(IF(Z82="",0,Z82),"0")+IFERROR(IF(Z83="",0,Z83),"0")+IFERROR(IF(Z84="",0,Z84),"0")+IFERROR(IF(Z85="",0,Z85),"0")+IFERROR(IF(Z86="",0,Z86),"0")</f>
        <v>7.0089600000000001</v>
      </c>
      <c r="AA87" s="193"/>
      <c r="AB87" s="193"/>
      <c r="AC87" s="193"/>
    </row>
    <row r="88" spans="1:68" x14ac:dyDescent="0.2">
      <c r="A88" s="209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10"/>
      <c r="P88" s="211" t="s">
        <v>69</v>
      </c>
      <c r="Q88" s="203"/>
      <c r="R88" s="203"/>
      <c r="S88" s="203"/>
      <c r="T88" s="203"/>
      <c r="U88" s="203"/>
      <c r="V88" s="204"/>
      <c r="W88" s="37" t="s">
        <v>70</v>
      </c>
      <c r="X88" s="192">
        <f>IFERROR(SUMPRODUCT(X81:X86*H81:H86),"0")</f>
        <v>1411.2</v>
      </c>
      <c r="Y88" s="192">
        <f>IFERROR(SUMPRODUCT(Y81:Y86*H81:H86),"0")</f>
        <v>1411.2</v>
      </c>
      <c r="Z88" s="37"/>
      <c r="AA88" s="193"/>
      <c r="AB88" s="193"/>
      <c r="AC88" s="193"/>
    </row>
    <row r="89" spans="1:68" ht="16.5" hidden="1" customHeight="1" x14ac:dyDescent="0.25">
      <c r="A89" s="212" t="s">
        <v>150</v>
      </c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185"/>
      <c r="AB89" s="185"/>
      <c r="AC89" s="185"/>
    </row>
    <row r="90" spans="1:68" ht="14.25" hidden="1" customHeight="1" x14ac:dyDescent="0.25">
      <c r="A90" s="215" t="s">
        <v>151</v>
      </c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186"/>
      <c r="AB90" s="186"/>
      <c r="AC90" s="186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29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6"/>
      <c r="R91" s="206"/>
      <c r="S91" s="206"/>
      <c r="T91" s="207"/>
      <c r="U91" s="34"/>
      <c r="V91" s="34"/>
      <c r="W91" s="35" t="s">
        <v>68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36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6"/>
      <c r="R92" s="206"/>
      <c r="S92" s="206"/>
      <c r="T92" s="207"/>
      <c r="U92" s="34"/>
      <c r="V92" s="34"/>
      <c r="W92" s="35" t="s">
        <v>68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28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6"/>
      <c r="R93" s="206"/>
      <c r="S93" s="206"/>
      <c r="T93" s="207"/>
      <c r="U93" s="34"/>
      <c r="V93" s="34"/>
      <c r="W93" s="35" t="s">
        <v>68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8"/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10"/>
      <c r="P94" s="211" t="s">
        <v>69</v>
      </c>
      <c r="Q94" s="203"/>
      <c r="R94" s="203"/>
      <c r="S94" s="203"/>
      <c r="T94" s="203"/>
      <c r="U94" s="203"/>
      <c r="V94" s="204"/>
      <c r="W94" s="37" t="s">
        <v>68</v>
      </c>
      <c r="X94" s="192">
        <f>IFERROR(SUM(X91:X93),"0")</f>
        <v>14</v>
      </c>
      <c r="Y94" s="192">
        <f>IFERROR(SUM(Y91:Y93),"0")</f>
        <v>14</v>
      </c>
      <c r="Z94" s="192">
        <f>IFERROR(IF(Z91="",0,Z91),"0")+IFERROR(IF(Z92="",0,Z92),"0")+IFERROR(IF(Z93="",0,Z93),"0")</f>
        <v>0.13103999999999999</v>
      </c>
      <c r="AA94" s="193"/>
      <c r="AB94" s="193"/>
      <c r="AC94" s="193"/>
    </row>
    <row r="95" spans="1:68" x14ac:dyDescent="0.2">
      <c r="A95" s="209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10"/>
      <c r="P95" s="211" t="s">
        <v>69</v>
      </c>
      <c r="Q95" s="203"/>
      <c r="R95" s="203"/>
      <c r="S95" s="203"/>
      <c r="T95" s="203"/>
      <c r="U95" s="203"/>
      <c r="V95" s="204"/>
      <c r="W95" s="37" t="s">
        <v>70</v>
      </c>
      <c r="X95" s="192">
        <f>IFERROR(SUMPRODUCT(X91:X93*H91:H93),"0")</f>
        <v>30.240000000000002</v>
      </c>
      <c r="Y95" s="192">
        <f>IFERROR(SUMPRODUCT(Y91:Y93*H91:H93),"0")</f>
        <v>30.240000000000002</v>
      </c>
      <c r="Z95" s="37"/>
      <c r="AA95" s="193"/>
      <c r="AB95" s="193"/>
      <c r="AC95" s="193"/>
    </row>
    <row r="96" spans="1:68" ht="16.5" hidden="1" customHeight="1" x14ac:dyDescent="0.25">
      <c r="A96" s="212" t="s">
        <v>158</v>
      </c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185"/>
      <c r="AB96" s="185"/>
      <c r="AC96" s="185"/>
    </row>
    <row r="97" spans="1:68" ht="14.25" hidden="1" customHeight="1" x14ac:dyDescent="0.25">
      <c r="A97" s="215" t="s">
        <v>63</v>
      </c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186"/>
      <c r="AB97" s="186"/>
      <c r="AC97" s="186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2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6"/>
      <c r="R98" s="206"/>
      <c r="S98" s="206"/>
      <c r="T98" s="207"/>
      <c r="U98" s="34"/>
      <c r="V98" s="34"/>
      <c r="W98" s="35" t="s">
        <v>68</v>
      </c>
      <c r="X98" s="190">
        <v>24</v>
      </c>
      <c r="Y98" s="191">
        <f>IFERROR(IF(X98="","",X98),"")</f>
        <v>24</v>
      </c>
      <c r="Z98" s="36">
        <f>IFERROR(IF(X98="","",X98*0.0155),"")</f>
        <v>0.372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172.79040000000001</v>
      </c>
      <c r="BN98" s="67">
        <f>IFERROR(Y98*I98,"0")</f>
        <v>172.79040000000001</v>
      </c>
      <c r="BO98" s="67">
        <f>IFERROR(X98/J98,"0")</f>
        <v>0.2857142857142857</v>
      </c>
      <c r="BP98" s="67">
        <f>IFERROR(Y98/J98,"0")</f>
        <v>0.2857142857142857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8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6"/>
      <c r="R99" s="206"/>
      <c r="S99" s="206"/>
      <c r="T99" s="207"/>
      <c r="U99" s="34"/>
      <c r="V99" s="34"/>
      <c r="W99" s="35" t="s">
        <v>68</v>
      </c>
      <c r="X99" s="190">
        <v>264</v>
      </c>
      <c r="Y99" s="191">
        <f>IFERROR(IF(X99="","",X99),"")</f>
        <v>264</v>
      </c>
      <c r="Z99" s="36">
        <f>IFERROR(IF(X99="","",X99*0.0155),"")</f>
        <v>4.0919999999999996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1976.3039999999999</v>
      </c>
      <c r="BN99" s="67">
        <f>IFERROR(Y99*I99,"0")</f>
        <v>1976.3039999999999</v>
      </c>
      <c r="BO99" s="67">
        <f>IFERROR(X99/J99,"0")</f>
        <v>3.1428571428571428</v>
      </c>
      <c r="BP99" s="67">
        <f>IFERROR(Y99/J99,"0")</f>
        <v>3.1428571428571428</v>
      </c>
    </row>
    <row r="100" spans="1:68" ht="27" hidden="1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37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6"/>
      <c r="R100" s="206"/>
      <c r="S100" s="206"/>
      <c r="T100" s="207"/>
      <c r="U100" s="34"/>
      <c r="V100" s="34"/>
      <c r="W100" s="35" t="s">
        <v>68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26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6"/>
      <c r="R101" s="206"/>
      <c r="S101" s="206"/>
      <c r="T101" s="207"/>
      <c r="U101" s="34"/>
      <c r="V101" s="34"/>
      <c r="W101" s="35" t="s">
        <v>68</v>
      </c>
      <c r="X101" s="190">
        <v>468</v>
      </c>
      <c r="Y101" s="191">
        <f>IFERROR(IF(X101="","",X101),"")</f>
        <v>468</v>
      </c>
      <c r="Z101" s="36">
        <f>IFERROR(IF(X101="","",X101*0.0155),"")</f>
        <v>7.2539999999999996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3503.4479999999999</v>
      </c>
      <c r="BN101" s="67">
        <f>IFERROR(Y101*I101,"0")</f>
        <v>3503.4479999999999</v>
      </c>
      <c r="BO101" s="67">
        <f>IFERROR(X101/J101,"0")</f>
        <v>5.5714285714285712</v>
      </c>
      <c r="BP101" s="67">
        <f>IFERROR(Y101/J101,"0")</f>
        <v>5.5714285714285712</v>
      </c>
    </row>
    <row r="102" spans="1:68" ht="27" customHeight="1" x14ac:dyDescent="0.25">
      <c r="A102" s="54" t="s">
        <v>167</v>
      </c>
      <c r="B102" s="54" t="s">
        <v>168</v>
      </c>
      <c r="C102" s="31">
        <v>4301070958</v>
      </c>
      <c r="D102" s="196">
        <v>4607111038098</v>
      </c>
      <c r="E102" s="197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2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06"/>
      <c r="R102" s="206"/>
      <c r="S102" s="206"/>
      <c r="T102" s="207"/>
      <c r="U102" s="34"/>
      <c r="V102" s="34"/>
      <c r="W102" s="35" t="s">
        <v>68</v>
      </c>
      <c r="X102" s="190">
        <v>60</v>
      </c>
      <c r="Y102" s="191">
        <f>IFERROR(IF(X102="","",X102),"")</f>
        <v>60</v>
      </c>
      <c r="Z102" s="36">
        <f>IFERROR(IF(X102="","",X102*0.0155),"")</f>
        <v>0.92999999999999994</v>
      </c>
      <c r="AA102" s="56"/>
      <c r="AB102" s="57"/>
      <c r="AC102" s="68"/>
      <c r="AG102" s="67"/>
      <c r="AJ102" s="69"/>
      <c r="AK102" s="69"/>
      <c r="BB102" s="109" t="s">
        <v>1</v>
      </c>
      <c r="BM102" s="67">
        <f>IFERROR(X102*I102,"0")</f>
        <v>401.15999999999997</v>
      </c>
      <c r="BN102" s="67">
        <f>IFERROR(Y102*I102,"0")</f>
        <v>401.15999999999997</v>
      </c>
      <c r="BO102" s="67">
        <f>IFERROR(X102/J102,"0")</f>
        <v>0.7142857142857143</v>
      </c>
      <c r="BP102" s="67">
        <f>IFERROR(Y102/J102,"0")</f>
        <v>0.7142857142857143</v>
      </c>
    </row>
    <row r="103" spans="1:68" x14ac:dyDescent="0.2">
      <c r="A103" s="208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10"/>
      <c r="P103" s="211" t="s">
        <v>69</v>
      </c>
      <c r="Q103" s="203"/>
      <c r="R103" s="203"/>
      <c r="S103" s="203"/>
      <c r="T103" s="203"/>
      <c r="U103" s="203"/>
      <c r="V103" s="204"/>
      <c r="W103" s="37" t="s">
        <v>68</v>
      </c>
      <c r="X103" s="192">
        <f>IFERROR(SUM(X98:X102),"0")</f>
        <v>816</v>
      </c>
      <c r="Y103" s="192">
        <f>IFERROR(SUM(Y98:Y102),"0")</f>
        <v>816</v>
      </c>
      <c r="Z103" s="192">
        <f>IFERROR(IF(Z98="",0,Z98),"0")+IFERROR(IF(Z99="",0,Z99),"0")+IFERROR(IF(Z100="",0,Z100),"0")+IFERROR(IF(Z101="",0,Z101),"0")+IFERROR(IF(Z102="",0,Z102),"0")</f>
        <v>12.648</v>
      </c>
      <c r="AA103" s="193"/>
      <c r="AB103" s="193"/>
      <c r="AC103" s="193"/>
    </row>
    <row r="104" spans="1:68" x14ac:dyDescent="0.2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10"/>
      <c r="P104" s="211" t="s">
        <v>69</v>
      </c>
      <c r="Q104" s="203"/>
      <c r="R104" s="203"/>
      <c r="S104" s="203"/>
      <c r="T104" s="203"/>
      <c r="U104" s="203"/>
      <c r="V104" s="204"/>
      <c r="W104" s="37" t="s">
        <v>70</v>
      </c>
      <c r="X104" s="192">
        <f>IFERROR(SUMPRODUCT(X98:X102*H98:H102),"0")</f>
        <v>5819.52</v>
      </c>
      <c r="Y104" s="192">
        <f>IFERROR(SUMPRODUCT(Y98:Y102*H98:H102),"0")</f>
        <v>5819.52</v>
      </c>
      <c r="Z104" s="37"/>
      <c r="AA104" s="193"/>
      <c r="AB104" s="193"/>
      <c r="AC104" s="193"/>
    </row>
    <row r="105" spans="1:68" ht="16.5" hidden="1" customHeight="1" x14ac:dyDescent="0.25">
      <c r="A105" s="212" t="s">
        <v>169</v>
      </c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185"/>
      <c r="AB105" s="185"/>
      <c r="AC105" s="185"/>
    </row>
    <row r="106" spans="1:68" ht="14.25" hidden="1" customHeight="1" x14ac:dyDescent="0.25">
      <c r="A106" s="215" t="s">
        <v>128</v>
      </c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186"/>
      <c r="AB106" s="186"/>
      <c r="AC106" s="186"/>
    </row>
    <row r="107" spans="1:68" ht="27" customHeight="1" x14ac:dyDescent="0.25">
      <c r="A107" s="54" t="s">
        <v>170</v>
      </c>
      <c r="B107" s="54" t="s">
        <v>171</v>
      </c>
      <c r="C107" s="31">
        <v>4301135289</v>
      </c>
      <c r="D107" s="196">
        <v>4607111034014</v>
      </c>
      <c r="E107" s="197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268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6"/>
      <c r="R107" s="206"/>
      <c r="S107" s="206"/>
      <c r="T107" s="207"/>
      <c r="U107" s="34"/>
      <c r="V107" s="34"/>
      <c r="W107" s="35" t="s">
        <v>68</v>
      </c>
      <c r="X107" s="190">
        <v>210</v>
      </c>
      <c r="Y107" s="191">
        <f>IFERROR(IF(X107="","",X107),"")</f>
        <v>210</v>
      </c>
      <c r="Z107" s="36">
        <f>IFERROR(IF(X107="","",X107*0.01788),"")</f>
        <v>3.7547999999999999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777.75599999999997</v>
      </c>
      <c r="BN107" s="67">
        <f>IFERROR(Y107*I107,"0")</f>
        <v>777.75599999999997</v>
      </c>
      <c r="BO107" s="67">
        <f>IFERROR(X107/J107,"0")</f>
        <v>3</v>
      </c>
      <c r="BP107" s="67">
        <f>IFERROR(Y107/J107,"0")</f>
        <v>3</v>
      </c>
    </row>
    <row r="108" spans="1:68" ht="27" customHeight="1" x14ac:dyDescent="0.25">
      <c r="A108" s="54" t="s">
        <v>172</v>
      </c>
      <c r="B108" s="54" t="s">
        <v>173</v>
      </c>
      <c r="C108" s="31">
        <v>4301135299</v>
      </c>
      <c r="D108" s="196">
        <v>4607111033994</v>
      </c>
      <c r="E108" s="197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76</v>
      </c>
      <c r="L108" s="32"/>
      <c r="M108" s="33" t="s">
        <v>67</v>
      </c>
      <c r="N108" s="33"/>
      <c r="O108" s="32">
        <v>180</v>
      </c>
      <c r="P108" s="27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6"/>
      <c r="R108" s="206"/>
      <c r="S108" s="206"/>
      <c r="T108" s="207"/>
      <c r="U108" s="34"/>
      <c r="V108" s="34"/>
      <c r="W108" s="35" t="s">
        <v>68</v>
      </c>
      <c r="X108" s="190">
        <v>168</v>
      </c>
      <c r="Y108" s="191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/>
      <c r="AK108" s="69"/>
      <c r="BB108" s="111" t="s">
        <v>77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08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10"/>
      <c r="P109" s="211" t="s">
        <v>69</v>
      </c>
      <c r="Q109" s="203"/>
      <c r="R109" s="203"/>
      <c r="S109" s="203"/>
      <c r="T109" s="203"/>
      <c r="U109" s="203"/>
      <c r="V109" s="204"/>
      <c r="W109" s="37" t="s">
        <v>68</v>
      </c>
      <c r="X109" s="192">
        <f>IFERROR(SUM(X107:X108),"0")</f>
        <v>378</v>
      </c>
      <c r="Y109" s="192">
        <f>IFERROR(SUM(Y107:Y108),"0")</f>
        <v>378</v>
      </c>
      <c r="Z109" s="192">
        <f>IFERROR(IF(Z107="",0,Z107),"0")+IFERROR(IF(Z108="",0,Z108),"0")</f>
        <v>6.7586399999999998</v>
      </c>
      <c r="AA109" s="193"/>
      <c r="AB109" s="193"/>
      <c r="AC109" s="193"/>
    </row>
    <row r="110" spans="1:68" x14ac:dyDescent="0.2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10"/>
      <c r="P110" s="211" t="s">
        <v>69</v>
      </c>
      <c r="Q110" s="203"/>
      <c r="R110" s="203"/>
      <c r="S110" s="203"/>
      <c r="T110" s="203"/>
      <c r="U110" s="203"/>
      <c r="V110" s="204"/>
      <c r="W110" s="37" t="s">
        <v>70</v>
      </c>
      <c r="X110" s="192">
        <f>IFERROR(SUMPRODUCT(X107:X108*H107:H108),"0")</f>
        <v>1134</v>
      </c>
      <c r="Y110" s="192">
        <f>IFERROR(SUMPRODUCT(Y107:Y108*H107:H108),"0")</f>
        <v>1134</v>
      </c>
      <c r="Z110" s="37"/>
      <c r="AA110" s="193"/>
      <c r="AB110" s="193"/>
      <c r="AC110" s="193"/>
    </row>
    <row r="111" spans="1:68" ht="16.5" hidden="1" customHeight="1" x14ac:dyDescent="0.25">
      <c r="A111" s="212" t="s">
        <v>174</v>
      </c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185"/>
      <c r="AB111" s="185"/>
      <c r="AC111" s="185"/>
    </row>
    <row r="112" spans="1:68" ht="14.25" hidden="1" customHeight="1" x14ac:dyDescent="0.25">
      <c r="A112" s="215" t="s">
        <v>128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186"/>
      <c r="AB112" s="186"/>
      <c r="AC112" s="186"/>
    </row>
    <row r="113" spans="1:68" ht="27" hidden="1" customHeight="1" x14ac:dyDescent="0.25">
      <c r="A113" s="54" t="s">
        <v>175</v>
      </c>
      <c r="B113" s="54" t="s">
        <v>176</v>
      </c>
      <c r="C113" s="31">
        <v>4301135311</v>
      </c>
      <c r="D113" s="196">
        <v>4607111039095</v>
      </c>
      <c r="E113" s="197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351" t="s">
        <v>177</v>
      </c>
      <c r="Q113" s="206"/>
      <c r="R113" s="206"/>
      <c r="S113" s="206"/>
      <c r="T113" s="207"/>
      <c r="U113" s="34"/>
      <c r="V113" s="34"/>
      <c r="W113" s="35" t="s">
        <v>68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178</v>
      </c>
      <c r="B114" s="54" t="s">
        <v>179</v>
      </c>
      <c r="C114" s="31">
        <v>4301135282</v>
      </c>
      <c r="D114" s="196">
        <v>4607111034199</v>
      </c>
      <c r="E114" s="197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76</v>
      </c>
      <c r="L114" s="32"/>
      <c r="M114" s="33" t="s">
        <v>67</v>
      </c>
      <c r="N114" s="33"/>
      <c r="O114" s="32">
        <v>180</v>
      </c>
      <c r="P114" s="26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6"/>
      <c r="R114" s="206"/>
      <c r="S114" s="206"/>
      <c r="T114" s="207"/>
      <c r="U114" s="34"/>
      <c r="V114" s="34"/>
      <c r="W114" s="35" t="s">
        <v>68</v>
      </c>
      <c r="X114" s="190">
        <v>322</v>
      </c>
      <c r="Y114" s="191">
        <f>IFERROR(IF(X114="","",X114),"")</f>
        <v>322</v>
      </c>
      <c r="Z114" s="36">
        <f>IFERROR(IF(X114="","",X114*0.01788),"")</f>
        <v>5.7573600000000003</v>
      </c>
      <c r="AA114" s="56"/>
      <c r="AB114" s="57"/>
      <c r="AC114" s="68"/>
      <c r="AG114" s="67"/>
      <c r="AJ114" s="69"/>
      <c r="AK114" s="69"/>
      <c r="BB114" s="113" t="s">
        <v>77</v>
      </c>
      <c r="BM114" s="67">
        <f>IFERROR(X114*I114,"0")</f>
        <v>1192.5591999999999</v>
      </c>
      <c r="BN114" s="67">
        <f>IFERROR(Y114*I114,"0")</f>
        <v>1192.5591999999999</v>
      </c>
      <c r="BO114" s="67">
        <f>IFERROR(X114/J114,"0")</f>
        <v>4.5999999999999996</v>
      </c>
      <c r="BP114" s="67">
        <f>IFERROR(Y114/J114,"0")</f>
        <v>4.5999999999999996</v>
      </c>
    </row>
    <row r="115" spans="1:68" x14ac:dyDescent="0.2">
      <c r="A115" s="208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10"/>
      <c r="P115" s="211" t="s">
        <v>69</v>
      </c>
      <c r="Q115" s="203"/>
      <c r="R115" s="203"/>
      <c r="S115" s="203"/>
      <c r="T115" s="203"/>
      <c r="U115" s="203"/>
      <c r="V115" s="204"/>
      <c r="W115" s="37" t="s">
        <v>68</v>
      </c>
      <c r="X115" s="192">
        <f>IFERROR(SUM(X113:X114),"0")</f>
        <v>322</v>
      </c>
      <c r="Y115" s="192">
        <f>IFERROR(SUM(Y113:Y114),"0")</f>
        <v>322</v>
      </c>
      <c r="Z115" s="192">
        <f>IFERROR(IF(Z113="",0,Z113),"0")+IFERROR(IF(Z114="",0,Z114),"0")</f>
        <v>5.7573600000000003</v>
      </c>
      <c r="AA115" s="193"/>
      <c r="AB115" s="193"/>
      <c r="AC115" s="193"/>
    </row>
    <row r="116" spans="1:68" x14ac:dyDescent="0.2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10"/>
      <c r="P116" s="211" t="s">
        <v>69</v>
      </c>
      <c r="Q116" s="203"/>
      <c r="R116" s="203"/>
      <c r="S116" s="203"/>
      <c r="T116" s="203"/>
      <c r="U116" s="203"/>
      <c r="V116" s="204"/>
      <c r="W116" s="37" t="s">
        <v>70</v>
      </c>
      <c r="X116" s="192">
        <f>IFERROR(SUMPRODUCT(X113:X114*H113:H114),"0")</f>
        <v>966</v>
      </c>
      <c r="Y116" s="192">
        <f>IFERROR(SUMPRODUCT(Y113:Y114*H113:H114),"0")</f>
        <v>966</v>
      </c>
      <c r="Z116" s="37"/>
      <c r="AA116" s="193"/>
      <c r="AB116" s="193"/>
      <c r="AC116" s="193"/>
    </row>
    <row r="117" spans="1:68" ht="16.5" hidden="1" customHeight="1" x14ac:dyDescent="0.25">
      <c r="A117" s="212" t="s">
        <v>180</v>
      </c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185"/>
      <c r="AB117" s="185"/>
      <c r="AC117" s="185"/>
    </row>
    <row r="118" spans="1:68" ht="14.25" hidden="1" customHeight="1" x14ac:dyDescent="0.25">
      <c r="A118" s="215" t="s">
        <v>128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186"/>
      <c r="AB118" s="186"/>
      <c r="AC118" s="186"/>
    </row>
    <row r="119" spans="1:68" ht="27" hidden="1" customHeight="1" x14ac:dyDescent="0.25">
      <c r="A119" s="54" t="s">
        <v>181</v>
      </c>
      <c r="B119" s="54" t="s">
        <v>182</v>
      </c>
      <c r="C119" s="31">
        <v>4301135275</v>
      </c>
      <c r="D119" s="196">
        <v>4607111034380</v>
      </c>
      <c r="E119" s="197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33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6"/>
      <c r="R119" s="206"/>
      <c r="S119" s="206"/>
      <c r="T119" s="207"/>
      <c r="U119" s="34"/>
      <c r="V119" s="34"/>
      <c r="W119" s="35" t="s">
        <v>68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183</v>
      </c>
      <c r="B120" s="54" t="s">
        <v>184</v>
      </c>
      <c r="C120" s="31">
        <v>4301135277</v>
      </c>
      <c r="D120" s="196">
        <v>4607111034397</v>
      </c>
      <c r="E120" s="197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76</v>
      </c>
      <c r="L120" s="32"/>
      <c r="M120" s="33" t="s">
        <v>67</v>
      </c>
      <c r="N120" s="33"/>
      <c r="O120" s="32">
        <v>180</v>
      </c>
      <c r="P120" s="37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6"/>
      <c r="R120" s="206"/>
      <c r="S120" s="206"/>
      <c r="T120" s="207"/>
      <c r="U120" s="34"/>
      <c r="V120" s="34"/>
      <c r="W120" s="35" t="s">
        <v>68</v>
      </c>
      <c r="X120" s="190">
        <v>140</v>
      </c>
      <c r="Y120" s="191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68"/>
      <c r="AG120" s="67"/>
      <c r="AJ120" s="69"/>
      <c r="AK120" s="69"/>
      <c r="BB120" s="115" t="s">
        <v>77</v>
      </c>
      <c r="BM120" s="67">
        <f>IFERROR(X120*I120,"0")</f>
        <v>459.2</v>
      </c>
      <c r="BN120" s="67">
        <f>IFERROR(Y120*I120,"0")</f>
        <v>459.2</v>
      </c>
      <c r="BO120" s="67">
        <f>IFERROR(X120/J120,"0")</f>
        <v>2</v>
      </c>
      <c r="BP120" s="67">
        <f>IFERROR(Y120/J120,"0")</f>
        <v>2</v>
      </c>
    </row>
    <row r="121" spans="1:68" x14ac:dyDescent="0.2">
      <c r="A121" s="208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10"/>
      <c r="P121" s="211" t="s">
        <v>69</v>
      </c>
      <c r="Q121" s="203"/>
      <c r="R121" s="203"/>
      <c r="S121" s="203"/>
      <c r="T121" s="203"/>
      <c r="U121" s="203"/>
      <c r="V121" s="204"/>
      <c r="W121" s="37" t="s">
        <v>68</v>
      </c>
      <c r="X121" s="192">
        <f>IFERROR(SUM(X119:X120),"0")</f>
        <v>140</v>
      </c>
      <c r="Y121" s="192">
        <f>IFERROR(SUM(Y119:Y120),"0")</f>
        <v>140</v>
      </c>
      <c r="Z121" s="192">
        <f>IFERROR(IF(Z119="",0,Z119),"0")+IFERROR(IF(Z120="",0,Z120),"0")</f>
        <v>2.5032000000000001</v>
      </c>
      <c r="AA121" s="193"/>
      <c r="AB121" s="193"/>
      <c r="AC121" s="193"/>
    </row>
    <row r="122" spans="1:68" x14ac:dyDescent="0.2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10"/>
      <c r="P122" s="211" t="s">
        <v>69</v>
      </c>
      <c r="Q122" s="203"/>
      <c r="R122" s="203"/>
      <c r="S122" s="203"/>
      <c r="T122" s="203"/>
      <c r="U122" s="203"/>
      <c r="V122" s="204"/>
      <c r="W122" s="37" t="s">
        <v>70</v>
      </c>
      <c r="X122" s="192">
        <f>IFERROR(SUMPRODUCT(X119:X120*H119:H120),"0")</f>
        <v>420</v>
      </c>
      <c r="Y122" s="192">
        <f>IFERROR(SUMPRODUCT(Y119:Y120*H119:H120),"0")</f>
        <v>420</v>
      </c>
      <c r="Z122" s="37"/>
      <c r="AA122" s="193"/>
      <c r="AB122" s="193"/>
      <c r="AC122" s="193"/>
    </row>
    <row r="123" spans="1:68" ht="16.5" hidden="1" customHeight="1" x14ac:dyDescent="0.25">
      <c r="A123" s="212" t="s">
        <v>185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185"/>
      <c r="AB123" s="185"/>
      <c r="AC123" s="185"/>
    </row>
    <row r="124" spans="1:68" ht="14.25" hidden="1" customHeight="1" x14ac:dyDescent="0.25">
      <c r="A124" s="215" t="s">
        <v>128</v>
      </c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186"/>
      <c r="AB124" s="186"/>
      <c r="AC124" s="186"/>
    </row>
    <row r="125" spans="1:68" ht="27" hidden="1" customHeight="1" x14ac:dyDescent="0.25">
      <c r="A125" s="54" t="s">
        <v>186</v>
      </c>
      <c r="B125" s="54" t="s">
        <v>187</v>
      </c>
      <c r="C125" s="31">
        <v>4301135279</v>
      </c>
      <c r="D125" s="196">
        <v>4607111035806</v>
      </c>
      <c r="E125" s="197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76</v>
      </c>
      <c r="L125" s="32"/>
      <c r="M125" s="33" t="s">
        <v>67</v>
      </c>
      <c r="N125" s="33"/>
      <c r="O125" s="32">
        <v>180</v>
      </c>
      <c r="P125" s="26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6"/>
      <c r="R125" s="206"/>
      <c r="S125" s="206"/>
      <c r="T125" s="207"/>
      <c r="U125" s="34"/>
      <c r="V125" s="34"/>
      <c r="W125" s="35" t="s">
        <v>68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/>
      <c r="AK125" s="69"/>
      <c r="BB125" s="116" t="s">
        <v>77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8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10"/>
      <c r="P126" s="211" t="s">
        <v>69</v>
      </c>
      <c r="Q126" s="203"/>
      <c r="R126" s="203"/>
      <c r="S126" s="203"/>
      <c r="T126" s="203"/>
      <c r="U126" s="203"/>
      <c r="V126" s="204"/>
      <c r="W126" s="37" t="s">
        <v>68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9"/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10"/>
      <c r="P127" s="211" t="s">
        <v>69</v>
      </c>
      <c r="Q127" s="203"/>
      <c r="R127" s="203"/>
      <c r="S127" s="203"/>
      <c r="T127" s="203"/>
      <c r="U127" s="203"/>
      <c r="V127" s="204"/>
      <c r="W127" s="37" t="s">
        <v>70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12" t="s">
        <v>188</v>
      </c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185"/>
      <c r="AB128" s="185"/>
      <c r="AC128" s="185"/>
    </row>
    <row r="129" spans="1:68" ht="14.25" hidden="1" customHeight="1" x14ac:dyDescent="0.25">
      <c r="A129" s="215" t="s">
        <v>189</v>
      </c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186"/>
      <c r="AB129" s="186"/>
      <c r="AC129" s="186"/>
    </row>
    <row r="130" spans="1:68" ht="27" hidden="1" customHeight="1" x14ac:dyDescent="0.25">
      <c r="A130" s="54" t="s">
        <v>190</v>
      </c>
      <c r="B130" s="54" t="s">
        <v>191</v>
      </c>
      <c r="C130" s="31">
        <v>4301070768</v>
      </c>
      <c r="D130" s="196">
        <v>4607111035639</v>
      </c>
      <c r="E130" s="197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192</v>
      </c>
      <c r="L130" s="32"/>
      <c r="M130" s="33" t="s">
        <v>67</v>
      </c>
      <c r="N130" s="33"/>
      <c r="O130" s="32">
        <v>180</v>
      </c>
      <c r="P130" s="36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6"/>
      <c r="R130" s="206"/>
      <c r="S130" s="206"/>
      <c r="T130" s="207"/>
      <c r="U130" s="34"/>
      <c r="V130" s="34"/>
      <c r="W130" s="35" t="s">
        <v>68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193</v>
      </c>
      <c r="B131" s="54" t="s">
        <v>194</v>
      </c>
      <c r="C131" s="31">
        <v>4301135540</v>
      </c>
      <c r="D131" s="196">
        <v>4607111035646</v>
      </c>
      <c r="E131" s="197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195</v>
      </c>
      <c r="L131" s="32"/>
      <c r="M131" s="33" t="s">
        <v>67</v>
      </c>
      <c r="N131" s="33"/>
      <c r="O131" s="32">
        <v>180</v>
      </c>
      <c r="P131" s="356" t="s">
        <v>196</v>
      </c>
      <c r="Q131" s="206"/>
      <c r="R131" s="206"/>
      <c r="S131" s="206"/>
      <c r="T131" s="207"/>
      <c r="U131" s="34"/>
      <c r="V131" s="34"/>
      <c r="W131" s="35" t="s">
        <v>68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/>
      <c r="AK131" s="69"/>
      <c r="BB131" s="118" t="s">
        <v>77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8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10"/>
      <c r="P132" s="211" t="s">
        <v>69</v>
      </c>
      <c r="Q132" s="203"/>
      <c r="R132" s="203"/>
      <c r="S132" s="203"/>
      <c r="T132" s="203"/>
      <c r="U132" s="203"/>
      <c r="V132" s="204"/>
      <c r="W132" s="37" t="s">
        <v>68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10"/>
      <c r="P133" s="211" t="s">
        <v>69</v>
      </c>
      <c r="Q133" s="203"/>
      <c r="R133" s="203"/>
      <c r="S133" s="203"/>
      <c r="T133" s="203"/>
      <c r="U133" s="203"/>
      <c r="V133" s="204"/>
      <c r="W133" s="37" t="s">
        <v>70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12" t="s">
        <v>197</v>
      </c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185"/>
      <c r="AB134" s="185"/>
      <c r="AC134" s="185"/>
    </row>
    <row r="135" spans="1:68" ht="14.25" hidden="1" customHeight="1" x14ac:dyDescent="0.25">
      <c r="A135" s="215" t="s">
        <v>128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86"/>
      <c r="AB135" s="186"/>
      <c r="AC135" s="186"/>
    </row>
    <row r="136" spans="1:68" ht="27" hidden="1" customHeight="1" x14ac:dyDescent="0.25">
      <c r="A136" s="54" t="s">
        <v>198</v>
      </c>
      <c r="B136" s="54" t="s">
        <v>199</v>
      </c>
      <c r="C136" s="31">
        <v>4301135281</v>
      </c>
      <c r="D136" s="196">
        <v>4607111036568</v>
      </c>
      <c r="E136" s="197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76</v>
      </c>
      <c r="L136" s="32"/>
      <c r="M136" s="33" t="s">
        <v>67</v>
      </c>
      <c r="N136" s="33"/>
      <c r="O136" s="32">
        <v>180</v>
      </c>
      <c r="P136" s="23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6"/>
      <c r="R136" s="206"/>
      <c r="S136" s="206"/>
      <c r="T136" s="207"/>
      <c r="U136" s="34"/>
      <c r="V136" s="34"/>
      <c r="W136" s="35" t="s">
        <v>68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/>
      <c r="AK136" s="69"/>
      <c r="BB136" s="119" t="s">
        <v>77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8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10"/>
      <c r="P137" s="211" t="s">
        <v>69</v>
      </c>
      <c r="Q137" s="203"/>
      <c r="R137" s="203"/>
      <c r="S137" s="203"/>
      <c r="T137" s="203"/>
      <c r="U137" s="203"/>
      <c r="V137" s="204"/>
      <c r="W137" s="37" t="s">
        <v>68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10"/>
      <c r="P138" s="211" t="s">
        <v>69</v>
      </c>
      <c r="Q138" s="203"/>
      <c r="R138" s="203"/>
      <c r="S138" s="203"/>
      <c r="T138" s="203"/>
      <c r="U138" s="203"/>
      <c r="V138" s="204"/>
      <c r="W138" s="37" t="s">
        <v>70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4" t="s">
        <v>200</v>
      </c>
      <c r="B139" s="245"/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48"/>
      <c r="AB139" s="48"/>
      <c r="AC139" s="48"/>
    </row>
    <row r="140" spans="1:68" ht="16.5" hidden="1" customHeight="1" x14ac:dyDescent="0.25">
      <c r="A140" s="212" t="s">
        <v>201</v>
      </c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185"/>
      <c r="AB140" s="185"/>
      <c r="AC140" s="185"/>
    </row>
    <row r="141" spans="1:68" ht="14.25" hidden="1" customHeight="1" x14ac:dyDescent="0.25">
      <c r="A141" s="215" t="s">
        <v>128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186"/>
      <c r="AB141" s="186"/>
      <c r="AC141" s="186"/>
    </row>
    <row r="142" spans="1:68" ht="16.5" hidden="1" customHeight="1" x14ac:dyDescent="0.25">
      <c r="A142" s="54" t="s">
        <v>202</v>
      </c>
      <c r="B142" s="54" t="s">
        <v>203</v>
      </c>
      <c r="C142" s="31">
        <v>4301135317</v>
      </c>
      <c r="D142" s="196">
        <v>4607111039057</v>
      </c>
      <c r="E142" s="197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124</v>
      </c>
      <c r="L142" s="32"/>
      <c r="M142" s="33" t="s">
        <v>67</v>
      </c>
      <c r="N142" s="33"/>
      <c r="O142" s="32">
        <v>180</v>
      </c>
      <c r="P142" s="326" t="s">
        <v>204</v>
      </c>
      <c r="Q142" s="206"/>
      <c r="R142" s="206"/>
      <c r="S142" s="206"/>
      <c r="T142" s="207"/>
      <c r="U142" s="34"/>
      <c r="V142" s="34"/>
      <c r="W142" s="35" t="s">
        <v>68</v>
      </c>
      <c r="X142" s="190">
        <v>0</v>
      </c>
      <c r="Y142" s="191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/>
      <c r="AK142" s="69"/>
      <c r="BB142" s="120" t="s">
        <v>77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08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10"/>
      <c r="P143" s="211" t="s">
        <v>69</v>
      </c>
      <c r="Q143" s="203"/>
      <c r="R143" s="203"/>
      <c r="S143" s="203"/>
      <c r="T143" s="203"/>
      <c r="U143" s="203"/>
      <c r="V143" s="204"/>
      <c r="W143" s="37" t="s">
        <v>68</v>
      </c>
      <c r="X143" s="192">
        <f>IFERROR(SUM(X142:X142),"0")</f>
        <v>0</v>
      </c>
      <c r="Y143" s="192">
        <f>IFERROR(SUM(Y142:Y142),"0")</f>
        <v>0</v>
      </c>
      <c r="Z143" s="192">
        <f>IFERROR(IF(Z142="",0,Z142),"0")</f>
        <v>0</v>
      </c>
      <c r="AA143" s="193"/>
      <c r="AB143" s="193"/>
      <c r="AC143" s="193"/>
    </row>
    <row r="144" spans="1:68" hidden="1" x14ac:dyDescent="0.2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10"/>
      <c r="P144" s="211" t="s">
        <v>69</v>
      </c>
      <c r="Q144" s="203"/>
      <c r="R144" s="203"/>
      <c r="S144" s="203"/>
      <c r="T144" s="203"/>
      <c r="U144" s="203"/>
      <c r="V144" s="204"/>
      <c r="W144" s="37" t="s">
        <v>70</v>
      </c>
      <c r="X144" s="192">
        <f>IFERROR(SUMPRODUCT(X142:X142*H142:H142),"0")</f>
        <v>0</v>
      </c>
      <c r="Y144" s="192">
        <f>IFERROR(SUMPRODUCT(Y142:Y142*H142:H142),"0")</f>
        <v>0</v>
      </c>
      <c r="Z144" s="37"/>
      <c r="AA144" s="193"/>
      <c r="AB144" s="193"/>
      <c r="AC144" s="193"/>
    </row>
    <row r="145" spans="1:68" ht="14.25" hidden="1" customHeight="1" x14ac:dyDescent="0.25">
      <c r="A145" s="215" t="s">
        <v>189</v>
      </c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186"/>
      <c r="AB145" s="186"/>
      <c r="AC145" s="186"/>
    </row>
    <row r="146" spans="1:68" ht="16.5" hidden="1" customHeight="1" x14ac:dyDescent="0.25">
      <c r="A146" s="54" t="s">
        <v>205</v>
      </c>
      <c r="B146" s="54" t="s">
        <v>206</v>
      </c>
      <c r="C146" s="31">
        <v>4301071010</v>
      </c>
      <c r="D146" s="196">
        <v>4607111037701</v>
      </c>
      <c r="E146" s="197"/>
      <c r="F146" s="189">
        <v>5</v>
      </c>
      <c r="G146" s="32">
        <v>1</v>
      </c>
      <c r="H146" s="189">
        <v>5</v>
      </c>
      <c r="I146" s="189">
        <v>5.2</v>
      </c>
      <c r="J146" s="32">
        <v>144</v>
      </c>
      <c r="K146" s="32" t="s">
        <v>66</v>
      </c>
      <c r="L146" s="32"/>
      <c r="M146" s="33" t="s">
        <v>67</v>
      </c>
      <c r="N146" s="33"/>
      <c r="O146" s="32">
        <v>180</v>
      </c>
      <c r="P146" s="2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06"/>
      <c r="R146" s="206"/>
      <c r="S146" s="206"/>
      <c r="T146" s="207"/>
      <c r="U146" s="34"/>
      <c r="V146" s="34"/>
      <c r="W146" s="35" t="s">
        <v>68</v>
      </c>
      <c r="X146" s="190">
        <v>0</v>
      </c>
      <c r="Y146" s="191">
        <f>IFERROR(IF(X146="","",X146),"")</f>
        <v>0</v>
      </c>
      <c r="Z146" s="36">
        <f>IFERROR(IF(X146="","",X146*0.00866),"")</f>
        <v>0</v>
      </c>
      <c r="AA146" s="56"/>
      <c r="AB146" s="57"/>
      <c r="AC146" s="68"/>
      <c r="AG146" s="67"/>
      <c r="AJ146" s="69"/>
      <c r="AK146" s="69"/>
      <c r="BB146" s="121" t="s">
        <v>77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08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10"/>
      <c r="P147" s="211" t="s">
        <v>69</v>
      </c>
      <c r="Q147" s="203"/>
      <c r="R147" s="203"/>
      <c r="S147" s="203"/>
      <c r="T147" s="203"/>
      <c r="U147" s="203"/>
      <c r="V147" s="204"/>
      <c r="W147" s="37" t="s">
        <v>68</v>
      </c>
      <c r="X147" s="192">
        <f>IFERROR(SUM(X146:X146),"0")</f>
        <v>0</v>
      </c>
      <c r="Y147" s="192">
        <f>IFERROR(SUM(Y146:Y146),"0")</f>
        <v>0</v>
      </c>
      <c r="Z147" s="192">
        <f>IFERROR(IF(Z146="",0,Z146),"0")</f>
        <v>0</v>
      </c>
      <c r="AA147" s="193"/>
      <c r="AB147" s="193"/>
      <c r="AC147" s="193"/>
    </row>
    <row r="148" spans="1:68" hidden="1" x14ac:dyDescent="0.2">
      <c r="A148" s="209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10"/>
      <c r="P148" s="211" t="s">
        <v>69</v>
      </c>
      <c r="Q148" s="203"/>
      <c r="R148" s="203"/>
      <c r="S148" s="203"/>
      <c r="T148" s="203"/>
      <c r="U148" s="203"/>
      <c r="V148" s="204"/>
      <c r="W148" s="37" t="s">
        <v>70</v>
      </c>
      <c r="X148" s="192">
        <f>IFERROR(SUMPRODUCT(X146:X146*H146:H146),"0")</f>
        <v>0</v>
      </c>
      <c r="Y148" s="192">
        <f>IFERROR(SUMPRODUCT(Y146:Y146*H146:H146),"0")</f>
        <v>0</v>
      </c>
      <c r="Z148" s="37"/>
      <c r="AA148" s="193"/>
      <c r="AB148" s="193"/>
      <c r="AC148" s="193"/>
    </row>
    <row r="149" spans="1:68" ht="16.5" hidden="1" customHeight="1" x14ac:dyDescent="0.25">
      <c r="A149" s="212" t="s">
        <v>207</v>
      </c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185"/>
      <c r="AB149" s="185"/>
      <c r="AC149" s="185"/>
    </row>
    <row r="150" spans="1:68" ht="14.25" hidden="1" customHeight="1" x14ac:dyDescent="0.25">
      <c r="A150" s="215" t="s">
        <v>63</v>
      </c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186"/>
      <c r="AB150" s="186"/>
      <c r="AC150" s="186"/>
    </row>
    <row r="151" spans="1:68" ht="16.5" hidden="1" customHeight="1" x14ac:dyDescent="0.25">
      <c r="A151" s="54" t="s">
        <v>208</v>
      </c>
      <c r="B151" s="54" t="s">
        <v>209</v>
      </c>
      <c r="C151" s="31">
        <v>4301071062</v>
      </c>
      <c r="D151" s="196">
        <v>4607111036384</v>
      </c>
      <c r="E151" s="197"/>
      <c r="F151" s="189">
        <v>5</v>
      </c>
      <c r="G151" s="32">
        <v>1</v>
      </c>
      <c r="H151" s="189">
        <v>5</v>
      </c>
      <c r="I151" s="189">
        <v>5.2106000000000003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205" t="s">
        <v>210</v>
      </c>
      <c r="Q151" s="206"/>
      <c r="R151" s="206"/>
      <c r="S151" s="206"/>
      <c r="T151" s="207"/>
      <c r="U151" s="34"/>
      <c r="V151" s="34"/>
      <c r="W151" s="35" t="s">
        <v>68</v>
      </c>
      <c r="X151" s="190">
        <v>0</v>
      </c>
      <c r="Y151" s="191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211</v>
      </c>
      <c r="B152" s="54" t="s">
        <v>212</v>
      </c>
      <c r="C152" s="31">
        <v>4301070956</v>
      </c>
      <c r="D152" s="196">
        <v>4640242180250</v>
      </c>
      <c r="E152" s="197"/>
      <c r="F152" s="189">
        <v>5</v>
      </c>
      <c r="G152" s="32">
        <v>1</v>
      </c>
      <c r="H152" s="189">
        <v>5</v>
      </c>
      <c r="I152" s="189">
        <v>5.2131999999999996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385" t="s">
        <v>213</v>
      </c>
      <c r="Q152" s="206"/>
      <c r="R152" s="206"/>
      <c r="S152" s="206"/>
      <c r="T152" s="207"/>
      <c r="U152" s="34"/>
      <c r="V152" s="34"/>
      <c r="W152" s="35" t="s">
        <v>68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214</v>
      </c>
      <c r="B153" s="54" t="s">
        <v>215</v>
      </c>
      <c r="C153" s="31">
        <v>4301071028</v>
      </c>
      <c r="D153" s="196">
        <v>4607111036216</v>
      </c>
      <c r="E153" s="197"/>
      <c r="F153" s="189">
        <v>1</v>
      </c>
      <c r="G153" s="32">
        <v>5</v>
      </c>
      <c r="H153" s="189">
        <v>5</v>
      </c>
      <c r="I153" s="189">
        <v>5.266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37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06"/>
      <c r="R153" s="206"/>
      <c r="S153" s="206"/>
      <c r="T153" s="207"/>
      <c r="U153" s="34"/>
      <c r="V153" s="34"/>
      <c r="W153" s="35" t="s">
        <v>68</v>
      </c>
      <c r="X153" s="190">
        <v>24</v>
      </c>
      <c r="Y153" s="191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126.384</v>
      </c>
      <c r="BN153" s="67">
        <f>IFERROR(Y153*I153,"0")</f>
        <v>126.384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hidden="1" customHeight="1" x14ac:dyDescent="0.25">
      <c r="A154" s="54" t="s">
        <v>216</v>
      </c>
      <c r="B154" s="54" t="s">
        <v>217</v>
      </c>
      <c r="C154" s="31">
        <v>4301071027</v>
      </c>
      <c r="D154" s="196">
        <v>4607111036278</v>
      </c>
      <c r="E154" s="197"/>
      <c r="F154" s="189">
        <v>1</v>
      </c>
      <c r="G154" s="32">
        <v>5</v>
      </c>
      <c r="H154" s="189">
        <v>5</v>
      </c>
      <c r="I154" s="189">
        <v>5.2830000000000004</v>
      </c>
      <c r="J154" s="32">
        <v>84</v>
      </c>
      <c r="K154" s="32" t="s">
        <v>66</v>
      </c>
      <c r="L154" s="32"/>
      <c r="M154" s="33" t="s">
        <v>67</v>
      </c>
      <c r="N154" s="33"/>
      <c r="O154" s="32">
        <v>180</v>
      </c>
      <c r="P154" s="292" t="s">
        <v>218</v>
      </c>
      <c r="Q154" s="206"/>
      <c r="R154" s="206"/>
      <c r="S154" s="206"/>
      <c r="T154" s="207"/>
      <c r="U154" s="34"/>
      <c r="V154" s="34"/>
      <c r="W154" s="35" t="s">
        <v>68</v>
      </c>
      <c r="X154" s="190">
        <v>0</v>
      </c>
      <c r="Y154" s="191">
        <f>IFERROR(IF(X154="","",X154),"")</f>
        <v>0</v>
      </c>
      <c r="Z154" s="36">
        <f>IFERROR(IF(X154="","",X154*0.0155),"")</f>
        <v>0</v>
      </c>
      <c r="AA154" s="56"/>
      <c r="AB154" s="57"/>
      <c r="AC154" s="68"/>
      <c r="AG154" s="67"/>
      <c r="AJ154" s="69"/>
      <c r="AK154" s="69"/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208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10"/>
      <c r="P155" s="211" t="s">
        <v>69</v>
      </c>
      <c r="Q155" s="203"/>
      <c r="R155" s="203"/>
      <c r="S155" s="203"/>
      <c r="T155" s="203"/>
      <c r="U155" s="203"/>
      <c r="V155" s="204"/>
      <c r="W155" s="37" t="s">
        <v>68</v>
      </c>
      <c r="X155" s="192">
        <f>IFERROR(SUM(X151:X154),"0")</f>
        <v>24</v>
      </c>
      <c r="Y155" s="192">
        <f>IFERROR(SUM(Y151:Y154),"0")</f>
        <v>24</v>
      </c>
      <c r="Z155" s="192">
        <f>IFERROR(IF(Z151="",0,Z151),"0")+IFERROR(IF(Z152="",0,Z152),"0")+IFERROR(IF(Z153="",0,Z153),"0")+IFERROR(IF(Z154="",0,Z154),"0")</f>
        <v>0.20783999999999997</v>
      </c>
      <c r="AA155" s="193"/>
      <c r="AB155" s="193"/>
      <c r="AC155" s="193"/>
    </row>
    <row r="156" spans="1:68" x14ac:dyDescent="0.2">
      <c r="A156" s="209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10"/>
      <c r="P156" s="211" t="s">
        <v>69</v>
      </c>
      <c r="Q156" s="203"/>
      <c r="R156" s="203"/>
      <c r="S156" s="203"/>
      <c r="T156" s="203"/>
      <c r="U156" s="203"/>
      <c r="V156" s="204"/>
      <c r="W156" s="37" t="s">
        <v>70</v>
      </c>
      <c r="X156" s="192">
        <f>IFERROR(SUMPRODUCT(X151:X154*H151:H154),"0")</f>
        <v>120</v>
      </c>
      <c r="Y156" s="192">
        <f>IFERROR(SUMPRODUCT(Y151:Y154*H151:H154),"0")</f>
        <v>120</v>
      </c>
      <c r="Z156" s="37"/>
      <c r="AA156" s="193"/>
      <c r="AB156" s="193"/>
      <c r="AC156" s="193"/>
    </row>
    <row r="157" spans="1:68" ht="14.25" hidden="1" customHeight="1" x14ac:dyDescent="0.25">
      <c r="A157" s="215" t="s">
        <v>219</v>
      </c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186"/>
      <c r="AB157" s="186"/>
      <c r="AC157" s="186"/>
    </row>
    <row r="158" spans="1:68" ht="27" hidden="1" customHeight="1" x14ac:dyDescent="0.25">
      <c r="A158" s="54" t="s">
        <v>220</v>
      </c>
      <c r="B158" s="54" t="s">
        <v>221</v>
      </c>
      <c r="C158" s="31">
        <v>4301080153</v>
      </c>
      <c r="D158" s="196">
        <v>4607111036827</v>
      </c>
      <c r="E158" s="197"/>
      <c r="F158" s="189">
        <v>1</v>
      </c>
      <c r="G158" s="32">
        <v>5</v>
      </c>
      <c r="H158" s="189">
        <v>5</v>
      </c>
      <c r="I158" s="189">
        <v>5.2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37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06"/>
      <c r="R158" s="206"/>
      <c r="S158" s="206"/>
      <c r="T158" s="207"/>
      <c r="U158" s="34"/>
      <c r="V158" s="34"/>
      <c r="W158" s="35" t="s">
        <v>68</v>
      </c>
      <c r="X158" s="190">
        <v>0</v>
      </c>
      <c r="Y158" s="19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222</v>
      </c>
      <c r="B159" s="54" t="s">
        <v>223</v>
      </c>
      <c r="C159" s="31">
        <v>4301080154</v>
      </c>
      <c r="D159" s="196">
        <v>4607111036834</v>
      </c>
      <c r="E159" s="197"/>
      <c r="F159" s="189">
        <v>1</v>
      </c>
      <c r="G159" s="32">
        <v>5</v>
      </c>
      <c r="H159" s="189">
        <v>5</v>
      </c>
      <c r="I159" s="189">
        <v>5.2530000000000001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06"/>
      <c r="R159" s="206"/>
      <c r="S159" s="206"/>
      <c r="T159" s="207"/>
      <c r="U159" s="34"/>
      <c r="V159" s="34"/>
      <c r="W159" s="35" t="s">
        <v>68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/>
      <c r="AK159" s="69"/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208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10"/>
      <c r="P160" s="211" t="s">
        <v>69</v>
      </c>
      <c r="Q160" s="203"/>
      <c r="R160" s="203"/>
      <c r="S160" s="203"/>
      <c r="T160" s="203"/>
      <c r="U160" s="203"/>
      <c r="V160" s="204"/>
      <c r="W160" s="37" t="s">
        <v>68</v>
      </c>
      <c r="X160" s="192">
        <f>IFERROR(SUM(X158:X159),"0")</f>
        <v>0</v>
      </c>
      <c r="Y160" s="192">
        <f>IFERROR(SUM(Y158:Y159),"0")</f>
        <v>0</v>
      </c>
      <c r="Z160" s="192">
        <f>IFERROR(IF(Z158="",0,Z158),"0")+IFERROR(IF(Z159="",0,Z159),"0")</f>
        <v>0</v>
      </c>
      <c r="AA160" s="193"/>
      <c r="AB160" s="193"/>
      <c r="AC160" s="193"/>
    </row>
    <row r="161" spans="1:68" hidden="1" x14ac:dyDescent="0.2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10"/>
      <c r="P161" s="211" t="s">
        <v>69</v>
      </c>
      <c r="Q161" s="203"/>
      <c r="R161" s="203"/>
      <c r="S161" s="203"/>
      <c r="T161" s="203"/>
      <c r="U161" s="203"/>
      <c r="V161" s="204"/>
      <c r="W161" s="37" t="s">
        <v>70</v>
      </c>
      <c r="X161" s="192">
        <f>IFERROR(SUMPRODUCT(X158:X159*H158:H159),"0")</f>
        <v>0</v>
      </c>
      <c r="Y161" s="192">
        <f>IFERROR(SUMPRODUCT(Y158:Y159*H158:H159),"0")</f>
        <v>0</v>
      </c>
      <c r="Z161" s="37"/>
      <c r="AA161" s="193"/>
      <c r="AB161" s="193"/>
      <c r="AC161" s="193"/>
    </row>
    <row r="162" spans="1:68" ht="27.75" hidden="1" customHeight="1" x14ac:dyDescent="0.2">
      <c r="A162" s="244" t="s">
        <v>224</v>
      </c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48"/>
      <c r="AB162" s="48"/>
      <c r="AC162" s="48"/>
    </row>
    <row r="163" spans="1:68" ht="16.5" hidden="1" customHeight="1" x14ac:dyDescent="0.25">
      <c r="A163" s="212" t="s">
        <v>225</v>
      </c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185"/>
      <c r="AB163" s="185"/>
      <c r="AC163" s="185"/>
    </row>
    <row r="164" spans="1:68" ht="14.25" hidden="1" customHeight="1" x14ac:dyDescent="0.25">
      <c r="A164" s="215" t="s">
        <v>73</v>
      </c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186"/>
      <c r="AB164" s="186"/>
      <c r="AC164" s="186"/>
    </row>
    <row r="165" spans="1:68" ht="16.5" customHeight="1" x14ac:dyDescent="0.25">
      <c r="A165" s="54" t="s">
        <v>226</v>
      </c>
      <c r="B165" s="54" t="s">
        <v>227</v>
      </c>
      <c r="C165" s="31">
        <v>4301132097</v>
      </c>
      <c r="D165" s="196">
        <v>4607111035721</v>
      </c>
      <c r="E165" s="197"/>
      <c r="F165" s="189">
        <v>0.25</v>
      </c>
      <c r="G165" s="32">
        <v>12</v>
      </c>
      <c r="H165" s="189">
        <v>3</v>
      </c>
      <c r="I165" s="189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3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06"/>
      <c r="R165" s="206"/>
      <c r="S165" s="206"/>
      <c r="T165" s="207"/>
      <c r="U165" s="34"/>
      <c r="V165" s="34"/>
      <c r="W165" s="35" t="s">
        <v>68</v>
      </c>
      <c r="X165" s="190">
        <v>42</v>
      </c>
      <c r="Y165" s="191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228</v>
      </c>
      <c r="B166" s="54" t="s">
        <v>229</v>
      </c>
      <c r="C166" s="31">
        <v>4301132100</v>
      </c>
      <c r="D166" s="196">
        <v>4607111035691</v>
      </c>
      <c r="E166" s="197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365</v>
      </c>
      <c r="P166" s="36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06"/>
      <c r="R166" s="206"/>
      <c r="S166" s="206"/>
      <c r="T166" s="207"/>
      <c r="U166" s="34"/>
      <c r="V166" s="34"/>
      <c r="W166" s="35" t="s">
        <v>68</v>
      </c>
      <c r="X166" s="190">
        <v>112</v>
      </c>
      <c r="Y166" s="191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230</v>
      </c>
      <c r="B167" s="54" t="s">
        <v>231</v>
      </c>
      <c r="C167" s="31">
        <v>4301132079</v>
      </c>
      <c r="D167" s="196">
        <v>4607111038487</v>
      </c>
      <c r="E167" s="197"/>
      <c r="F167" s="189">
        <v>0.25</v>
      </c>
      <c r="G167" s="32">
        <v>12</v>
      </c>
      <c r="H167" s="189">
        <v>3</v>
      </c>
      <c r="I167" s="189">
        <v>3.7360000000000002</v>
      </c>
      <c r="J167" s="32">
        <v>70</v>
      </c>
      <c r="K167" s="32" t="s">
        <v>76</v>
      </c>
      <c r="L167" s="32"/>
      <c r="M167" s="33" t="s">
        <v>67</v>
      </c>
      <c r="N167" s="33"/>
      <c r="O167" s="32">
        <v>180</v>
      </c>
      <c r="P167" s="32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06"/>
      <c r="R167" s="206"/>
      <c r="S167" s="206"/>
      <c r="T167" s="207"/>
      <c r="U167" s="34"/>
      <c r="V167" s="34"/>
      <c r="W167" s="35" t="s">
        <v>68</v>
      </c>
      <c r="X167" s="190">
        <v>14</v>
      </c>
      <c r="Y167" s="19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68"/>
      <c r="AG167" s="67"/>
      <c r="AJ167" s="69"/>
      <c r="AK167" s="69"/>
      <c r="BB167" s="130" t="s">
        <v>77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208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10"/>
      <c r="P168" s="211" t="s">
        <v>69</v>
      </c>
      <c r="Q168" s="203"/>
      <c r="R168" s="203"/>
      <c r="S168" s="203"/>
      <c r="T168" s="203"/>
      <c r="U168" s="203"/>
      <c r="V168" s="204"/>
      <c r="W168" s="37" t="s">
        <v>68</v>
      </c>
      <c r="X168" s="192">
        <f>IFERROR(SUM(X165:X167),"0")</f>
        <v>168</v>
      </c>
      <c r="Y168" s="192">
        <f>IFERROR(SUM(Y165:Y167),"0")</f>
        <v>168</v>
      </c>
      <c r="Z168" s="192">
        <f>IFERROR(IF(Z165="",0,Z165),"0")+IFERROR(IF(Z166="",0,Z166),"0")+IFERROR(IF(Z167="",0,Z167),"0")</f>
        <v>3.0038399999999998</v>
      </c>
      <c r="AA168" s="193"/>
      <c r="AB168" s="193"/>
      <c r="AC168" s="193"/>
    </row>
    <row r="169" spans="1:68" x14ac:dyDescent="0.2">
      <c r="A169" s="209"/>
      <c r="B169" s="209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10"/>
      <c r="P169" s="211" t="s">
        <v>69</v>
      </c>
      <c r="Q169" s="203"/>
      <c r="R169" s="203"/>
      <c r="S169" s="203"/>
      <c r="T169" s="203"/>
      <c r="U169" s="203"/>
      <c r="V169" s="204"/>
      <c r="W169" s="37" t="s">
        <v>70</v>
      </c>
      <c r="X169" s="192">
        <f>IFERROR(SUMPRODUCT(X165:X167*H165:H167),"0")</f>
        <v>504</v>
      </c>
      <c r="Y169" s="192">
        <f>IFERROR(SUMPRODUCT(Y165:Y167*H165:H167),"0")</f>
        <v>504</v>
      </c>
      <c r="Z169" s="37"/>
      <c r="AA169" s="193"/>
      <c r="AB169" s="193"/>
      <c r="AC169" s="193"/>
    </row>
    <row r="170" spans="1:68" ht="14.25" hidden="1" customHeight="1" x14ac:dyDescent="0.25">
      <c r="A170" s="215" t="s">
        <v>232</v>
      </c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186"/>
      <c r="AB170" s="186"/>
      <c r="AC170" s="186"/>
    </row>
    <row r="171" spans="1:68" ht="27" hidden="1" customHeight="1" x14ac:dyDescent="0.25">
      <c r="A171" s="54" t="s">
        <v>233</v>
      </c>
      <c r="B171" s="54" t="s">
        <v>234</v>
      </c>
      <c r="C171" s="31">
        <v>4301051319</v>
      </c>
      <c r="D171" s="196">
        <v>4680115881204</v>
      </c>
      <c r="E171" s="197"/>
      <c r="F171" s="189">
        <v>0.33</v>
      </c>
      <c r="G171" s="32">
        <v>6</v>
      </c>
      <c r="H171" s="189">
        <v>1.98</v>
      </c>
      <c r="I171" s="189">
        <v>2.246</v>
      </c>
      <c r="J171" s="32">
        <v>156</v>
      </c>
      <c r="K171" s="32" t="s">
        <v>66</v>
      </c>
      <c r="L171" s="32"/>
      <c r="M171" s="33" t="s">
        <v>235</v>
      </c>
      <c r="N171" s="33"/>
      <c r="O171" s="32">
        <v>365</v>
      </c>
      <c r="P171" s="3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06"/>
      <c r="R171" s="206"/>
      <c r="S171" s="206"/>
      <c r="T171" s="207"/>
      <c r="U171" s="34"/>
      <c r="V171" s="34"/>
      <c r="W171" s="35" t="s">
        <v>68</v>
      </c>
      <c r="X171" s="190">
        <v>0</v>
      </c>
      <c r="Y171" s="191">
        <f>IFERROR(IF(X171="","",X171),"")</f>
        <v>0</v>
      </c>
      <c r="Z171" s="36">
        <f>IFERROR(IF(X171="","",X171*0.00753),"")</f>
        <v>0</v>
      </c>
      <c r="AA171" s="56"/>
      <c r="AB171" s="57"/>
      <c r="AC171" s="68"/>
      <c r="AG171" s="67"/>
      <c r="AJ171" s="69"/>
      <c r="AK171" s="69"/>
      <c r="BB171" s="131" t="s">
        <v>236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08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10"/>
      <c r="P172" s="211" t="s">
        <v>69</v>
      </c>
      <c r="Q172" s="203"/>
      <c r="R172" s="203"/>
      <c r="S172" s="203"/>
      <c r="T172" s="203"/>
      <c r="U172" s="203"/>
      <c r="V172" s="204"/>
      <c r="W172" s="37" t="s">
        <v>68</v>
      </c>
      <c r="X172" s="192">
        <f>IFERROR(SUM(X171:X171),"0")</f>
        <v>0</v>
      </c>
      <c r="Y172" s="192">
        <f>IFERROR(SUM(Y171:Y171),"0")</f>
        <v>0</v>
      </c>
      <c r="Z172" s="192">
        <f>IFERROR(IF(Z171="",0,Z171),"0")</f>
        <v>0</v>
      </c>
      <c r="AA172" s="193"/>
      <c r="AB172" s="193"/>
      <c r="AC172" s="193"/>
    </row>
    <row r="173" spans="1:68" hidden="1" x14ac:dyDescent="0.2">
      <c r="A173" s="209"/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10"/>
      <c r="P173" s="211" t="s">
        <v>69</v>
      </c>
      <c r="Q173" s="203"/>
      <c r="R173" s="203"/>
      <c r="S173" s="203"/>
      <c r="T173" s="203"/>
      <c r="U173" s="203"/>
      <c r="V173" s="204"/>
      <c r="W173" s="37" t="s">
        <v>70</v>
      </c>
      <c r="X173" s="192">
        <f>IFERROR(SUMPRODUCT(X171:X171*H171:H171),"0")</f>
        <v>0</v>
      </c>
      <c r="Y173" s="192">
        <f>IFERROR(SUMPRODUCT(Y171:Y171*H171:H171),"0")</f>
        <v>0</v>
      </c>
      <c r="Z173" s="37"/>
      <c r="AA173" s="193"/>
      <c r="AB173" s="193"/>
      <c r="AC173" s="193"/>
    </row>
    <row r="174" spans="1:68" ht="16.5" hidden="1" customHeight="1" x14ac:dyDescent="0.25">
      <c r="A174" s="212" t="s">
        <v>237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185"/>
      <c r="AB174" s="185"/>
      <c r="AC174" s="185"/>
    </row>
    <row r="175" spans="1:68" ht="14.25" hidden="1" customHeight="1" x14ac:dyDescent="0.25">
      <c r="A175" s="215" t="s">
        <v>237</v>
      </c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186"/>
      <c r="AB175" s="186"/>
      <c r="AC175" s="186"/>
    </row>
    <row r="176" spans="1:68" ht="27" hidden="1" customHeight="1" x14ac:dyDescent="0.25">
      <c r="A176" s="54" t="s">
        <v>238</v>
      </c>
      <c r="B176" s="54" t="s">
        <v>239</v>
      </c>
      <c r="C176" s="31">
        <v>4301133002</v>
      </c>
      <c r="D176" s="196">
        <v>4607111035783</v>
      </c>
      <c r="E176" s="197"/>
      <c r="F176" s="189">
        <v>0.2</v>
      </c>
      <c r="G176" s="32">
        <v>8</v>
      </c>
      <c r="H176" s="189">
        <v>1.6</v>
      </c>
      <c r="I176" s="189">
        <v>2.12</v>
      </c>
      <c r="J176" s="32">
        <v>72</v>
      </c>
      <c r="K176" s="32" t="s">
        <v>195</v>
      </c>
      <c r="L176" s="32"/>
      <c r="M176" s="33" t="s">
        <v>67</v>
      </c>
      <c r="N176" s="33"/>
      <c r="O176" s="32">
        <v>180</v>
      </c>
      <c r="P176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06"/>
      <c r="R176" s="206"/>
      <c r="S176" s="206"/>
      <c r="T176" s="207"/>
      <c r="U176" s="34"/>
      <c r="V176" s="34"/>
      <c r="W176" s="35" t="s">
        <v>68</v>
      </c>
      <c r="X176" s="190">
        <v>0</v>
      </c>
      <c r="Y176" s="191">
        <f>IFERROR(IF(X176="","",X176),"")</f>
        <v>0</v>
      </c>
      <c r="Z176" s="36">
        <f>IFERROR(IF(X176="","",X176*0.01157),"")</f>
        <v>0</v>
      </c>
      <c r="AA176" s="56"/>
      <c r="AB176" s="57"/>
      <c r="AC176" s="68"/>
      <c r="AG176" s="67"/>
      <c r="AJ176" s="69"/>
      <c r="AK176" s="69"/>
      <c r="BB176" s="132" t="s">
        <v>77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08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10"/>
      <c r="P177" s="211" t="s">
        <v>69</v>
      </c>
      <c r="Q177" s="203"/>
      <c r="R177" s="203"/>
      <c r="S177" s="203"/>
      <c r="T177" s="203"/>
      <c r="U177" s="203"/>
      <c r="V177" s="204"/>
      <c r="W177" s="37" t="s">
        <v>68</v>
      </c>
      <c r="X177" s="192">
        <f>IFERROR(SUM(X176:X176),"0")</f>
        <v>0</v>
      </c>
      <c r="Y177" s="192">
        <f>IFERROR(SUM(Y176:Y176),"0")</f>
        <v>0</v>
      </c>
      <c r="Z177" s="192">
        <f>IFERROR(IF(Z176="",0,Z176),"0")</f>
        <v>0</v>
      </c>
      <c r="AA177" s="193"/>
      <c r="AB177" s="193"/>
      <c r="AC177" s="193"/>
    </row>
    <row r="178" spans="1:68" hidden="1" x14ac:dyDescent="0.2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10"/>
      <c r="P178" s="211" t="s">
        <v>69</v>
      </c>
      <c r="Q178" s="203"/>
      <c r="R178" s="203"/>
      <c r="S178" s="203"/>
      <c r="T178" s="203"/>
      <c r="U178" s="203"/>
      <c r="V178" s="204"/>
      <c r="W178" s="37" t="s">
        <v>70</v>
      </c>
      <c r="X178" s="192">
        <f>IFERROR(SUMPRODUCT(X176:X176*H176:H176),"0")</f>
        <v>0</v>
      </c>
      <c r="Y178" s="192">
        <f>IFERROR(SUMPRODUCT(Y176:Y176*H176:H176),"0")</f>
        <v>0</v>
      </c>
      <c r="Z178" s="37"/>
      <c r="AA178" s="193"/>
      <c r="AB178" s="193"/>
      <c r="AC178" s="193"/>
    </row>
    <row r="179" spans="1:68" ht="27.75" hidden="1" customHeight="1" x14ac:dyDescent="0.2">
      <c r="A179" s="244" t="s">
        <v>240</v>
      </c>
      <c r="B179" s="245"/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245"/>
      <c r="W179" s="245"/>
      <c r="X179" s="245"/>
      <c r="Y179" s="245"/>
      <c r="Z179" s="245"/>
      <c r="AA179" s="48"/>
      <c r="AB179" s="48"/>
      <c r="AC179" s="48"/>
    </row>
    <row r="180" spans="1:68" ht="16.5" hidden="1" customHeight="1" x14ac:dyDescent="0.25">
      <c r="A180" s="212" t="s">
        <v>241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185"/>
      <c r="AB180" s="185"/>
      <c r="AC180" s="185"/>
    </row>
    <row r="181" spans="1:68" ht="14.25" hidden="1" customHeight="1" x14ac:dyDescent="0.25">
      <c r="A181" s="215" t="s">
        <v>63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09"/>
      <c r="AA181" s="186"/>
      <c r="AB181" s="186"/>
      <c r="AC181" s="186"/>
    </row>
    <row r="182" spans="1:68" ht="16.5" hidden="1" customHeight="1" x14ac:dyDescent="0.25">
      <c r="A182" s="54" t="s">
        <v>242</v>
      </c>
      <c r="B182" s="54" t="s">
        <v>243</v>
      </c>
      <c r="C182" s="31">
        <v>4301070913</v>
      </c>
      <c r="D182" s="196">
        <v>4607111036957</v>
      </c>
      <c r="E182" s="197"/>
      <c r="F182" s="189">
        <v>0.4</v>
      </c>
      <c r="G182" s="32">
        <v>8</v>
      </c>
      <c r="H182" s="189">
        <v>3.2</v>
      </c>
      <c r="I182" s="189">
        <v>3.44</v>
      </c>
      <c r="J182" s="32">
        <v>144</v>
      </c>
      <c r="K182" s="32" t="s">
        <v>66</v>
      </c>
      <c r="L182" s="32"/>
      <c r="M182" s="33" t="s">
        <v>67</v>
      </c>
      <c r="N182" s="33"/>
      <c r="O182" s="32">
        <v>180</v>
      </c>
      <c r="P182" s="3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06"/>
      <c r="R182" s="206"/>
      <c r="S182" s="206"/>
      <c r="T182" s="207"/>
      <c r="U182" s="34"/>
      <c r="V182" s="34"/>
      <c r="W182" s="35" t="s">
        <v>68</v>
      </c>
      <c r="X182" s="190">
        <v>0</v>
      </c>
      <c r="Y182" s="191">
        <f>IFERROR(IF(X182="","",X182),"")</f>
        <v>0</v>
      </c>
      <c r="Z182" s="36">
        <f>IFERROR(IF(X182="","",X182*0.00866),"")</f>
        <v>0</v>
      </c>
      <c r="AA182" s="56"/>
      <c r="AB182" s="57"/>
      <c r="AC182" s="68"/>
      <c r="AG182" s="67"/>
      <c r="AJ182" s="69"/>
      <c r="AK182" s="69"/>
      <c r="BB182" s="133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208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10"/>
      <c r="P183" s="211" t="s">
        <v>69</v>
      </c>
      <c r="Q183" s="203"/>
      <c r="R183" s="203"/>
      <c r="S183" s="203"/>
      <c r="T183" s="203"/>
      <c r="U183" s="203"/>
      <c r="V183" s="204"/>
      <c r="W183" s="37" t="s">
        <v>68</v>
      </c>
      <c r="X183" s="192">
        <f>IFERROR(SUM(X182:X182),"0")</f>
        <v>0</v>
      </c>
      <c r="Y183" s="192">
        <f>IFERROR(SUM(Y182:Y182),"0")</f>
        <v>0</v>
      </c>
      <c r="Z183" s="192">
        <f>IFERROR(IF(Z182="",0,Z182),"0")</f>
        <v>0</v>
      </c>
      <c r="AA183" s="193"/>
      <c r="AB183" s="193"/>
      <c r="AC183" s="193"/>
    </row>
    <row r="184" spans="1:68" hidden="1" x14ac:dyDescent="0.2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10"/>
      <c r="P184" s="211" t="s">
        <v>69</v>
      </c>
      <c r="Q184" s="203"/>
      <c r="R184" s="203"/>
      <c r="S184" s="203"/>
      <c r="T184" s="203"/>
      <c r="U184" s="203"/>
      <c r="V184" s="204"/>
      <c r="W184" s="37" t="s">
        <v>70</v>
      </c>
      <c r="X184" s="192">
        <f>IFERROR(SUMPRODUCT(X182:X182*H182:H182),"0")</f>
        <v>0</v>
      </c>
      <c r="Y184" s="192">
        <f>IFERROR(SUMPRODUCT(Y182:Y182*H182:H182),"0")</f>
        <v>0</v>
      </c>
      <c r="Z184" s="37"/>
      <c r="AA184" s="193"/>
      <c r="AB184" s="193"/>
      <c r="AC184" s="193"/>
    </row>
    <row r="185" spans="1:68" ht="16.5" hidden="1" customHeight="1" x14ac:dyDescent="0.25">
      <c r="A185" s="212" t="s">
        <v>244</v>
      </c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  <c r="AA185" s="185"/>
      <c r="AB185" s="185"/>
      <c r="AC185" s="185"/>
    </row>
    <row r="186" spans="1:68" ht="14.25" hidden="1" customHeight="1" x14ac:dyDescent="0.25">
      <c r="A186" s="215" t="s">
        <v>63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186"/>
      <c r="AB186" s="186"/>
      <c r="AC186" s="186"/>
    </row>
    <row r="187" spans="1:68" ht="16.5" customHeight="1" x14ac:dyDescent="0.25">
      <c r="A187" s="54" t="s">
        <v>245</v>
      </c>
      <c r="B187" s="54" t="s">
        <v>246</v>
      </c>
      <c r="C187" s="31">
        <v>4301070948</v>
      </c>
      <c r="D187" s="196">
        <v>4607111037022</v>
      </c>
      <c r="E187" s="197"/>
      <c r="F187" s="189">
        <v>0.7</v>
      </c>
      <c r="G187" s="32">
        <v>8</v>
      </c>
      <c r="H187" s="189">
        <v>5.6</v>
      </c>
      <c r="I187" s="189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3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6"/>
      <c r="R187" s="206"/>
      <c r="S187" s="206"/>
      <c r="T187" s="207"/>
      <c r="U187" s="34"/>
      <c r="V187" s="34"/>
      <c r="W187" s="35" t="s">
        <v>68</v>
      </c>
      <c r="X187" s="190">
        <v>36</v>
      </c>
      <c r="Y187" s="191">
        <f>IFERROR(IF(X187="","",X187),"")</f>
        <v>36</v>
      </c>
      <c r="Z187" s="36">
        <f>IFERROR(IF(X187="","",X187*0.0155),"")</f>
        <v>0.55800000000000005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211.32</v>
      </c>
      <c r="BN187" s="67">
        <f>IFERROR(Y187*I187,"0")</f>
        <v>211.32</v>
      </c>
      <c r="BO187" s="67">
        <f>IFERROR(X187/J187,"0")</f>
        <v>0.42857142857142855</v>
      </c>
      <c r="BP187" s="67">
        <f>IFERROR(Y187/J187,"0")</f>
        <v>0.42857142857142855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4301070990</v>
      </c>
      <c r="D188" s="196">
        <v>4607111038494</v>
      </c>
      <c r="E188" s="197"/>
      <c r="F188" s="189">
        <v>0.7</v>
      </c>
      <c r="G188" s="32">
        <v>8</v>
      </c>
      <c r="H188" s="189">
        <v>5.6</v>
      </c>
      <c r="I188" s="189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6"/>
      <c r="R188" s="206"/>
      <c r="S188" s="206"/>
      <c r="T188" s="207"/>
      <c r="U188" s="34"/>
      <c r="V188" s="34"/>
      <c r="W188" s="35" t="s">
        <v>68</v>
      </c>
      <c r="X188" s="190">
        <v>0</v>
      </c>
      <c r="Y188" s="191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249</v>
      </c>
      <c r="B189" s="54" t="s">
        <v>250</v>
      </c>
      <c r="C189" s="31">
        <v>4301070966</v>
      </c>
      <c r="D189" s="196">
        <v>4607111038135</v>
      </c>
      <c r="E189" s="197"/>
      <c r="F189" s="189">
        <v>0.7</v>
      </c>
      <c r="G189" s="32">
        <v>8</v>
      </c>
      <c r="H189" s="189">
        <v>5.6</v>
      </c>
      <c r="I189" s="189">
        <v>5.87</v>
      </c>
      <c r="J189" s="32">
        <v>84</v>
      </c>
      <c r="K189" s="32" t="s">
        <v>66</v>
      </c>
      <c r="L189" s="32"/>
      <c r="M189" s="33" t="s">
        <v>67</v>
      </c>
      <c r="N189" s="33"/>
      <c r="O189" s="32">
        <v>180</v>
      </c>
      <c r="P189" s="3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6"/>
      <c r="R189" s="206"/>
      <c r="S189" s="206"/>
      <c r="T189" s="207"/>
      <c r="U189" s="34"/>
      <c r="V189" s="34"/>
      <c r="W189" s="35" t="s">
        <v>68</v>
      </c>
      <c r="X189" s="190">
        <v>0</v>
      </c>
      <c r="Y189" s="191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/>
      <c r="AK189" s="69"/>
      <c r="BB189" s="136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08"/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10"/>
      <c r="P190" s="211" t="s">
        <v>69</v>
      </c>
      <c r="Q190" s="203"/>
      <c r="R190" s="203"/>
      <c r="S190" s="203"/>
      <c r="T190" s="203"/>
      <c r="U190" s="203"/>
      <c r="V190" s="204"/>
      <c r="W190" s="37" t="s">
        <v>68</v>
      </c>
      <c r="X190" s="192">
        <f>IFERROR(SUM(X187:X189),"0")</f>
        <v>36</v>
      </c>
      <c r="Y190" s="192">
        <f>IFERROR(SUM(Y187:Y189),"0")</f>
        <v>36</v>
      </c>
      <c r="Z190" s="192">
        <f>IFERROR(IF(Z187="",0,Z187),"0")+IFERROR(IF(Z188="",0,Z188),"0")+IFERROR(IF(Z189="",0,Z189),"0")</f>
        <v>0.55800000000000005</v>
      </c>
      <c r="AA190" s="193"/>
      <c r="AB190" s="193"/>
      <c r="AC190" s="193"/>
    </row>
    <row r="191" spans="1:68" x14ac:dyDescent="0.2">
      <c r="A191" s="209"/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10"/>
      <c r="P191" s="211" t="s">
        <v>69</v>
      </c>
      <c r="Q191" s="203"/>
      <c r="R191" s="203"/>
      <c r="S191" s="203"/>
      <c r="T191" s="203"/>
      <c r="U191" s="203"/>
      <c r="V191" s="204"/>
      <c r="W191" s="37" t="s">
        <v>70</v>
      </c>
      <c r="X191" s="192">
        <f>IFERROR(SUMPRODUCT(X187:X189*H187:H189),"0")</f>
        <v>201.6</v>
      </c>
      <c r="Y191" s="192">
        <f>IFERROR(SUMPRODUCT(Y187:Y189*H187:H189),"0")</f>
        <v>201.6</v>
      </c>
      <c r="Z191" s="37"/>
      <c r="AA191" s="193"/>
      <c r="AB191" s="193"/>
      <c r="AC191" s="193"/>
    </row>
    <row r="192" spans="1:68" ht="16.5" hidden="1" customHeight="1" x14ac:dyDescent="0.25">
      <c r="A192" s="212" t="s">
        <v>251</v>
      </c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  <c r="AA192" s="185"/>
      <c r="AB192" s="185"/>
      <c r="AC192" s="185"/>
    </row>
    <row r="193" spans="1:68" ht="14.25" hidden="1" customHeight="1" x14ac:dyDescent="0.25">
      <c r="A193" s="215" t="s">
        <v>63</v>
      </c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  <c r="AA193" s="186"/>
      <c r="AB193" s="186"/>
      <c r="AC193" s="186"/>
    </row>
    <row r="194" spans="1:68" ht="27" hidden="1" customHeight="1" x14ac:dyDescent="0.25">
      <c r="A194" s="54" t="s">
        <v>252</v>
      </c>
      <c r="B194" s="54" t="s">
        <v>253</v>
      </c>
      <c r="C194" s="31">
        <v>4301070996</v>
      </c>
      <c r="D194" s="196">
        <v>4607111038654</v>
      </c>
      <c r="E194" s="197"/>
      <c r="F194" s="189">
        <v>0.4</v>
      </c>
      <c r="G194" s="32">
        <v>16</v>
      </c>
      <c r="H194" s="189">
        <v>6.4</v>
      </c>
      <c r="I194" s="189">
        <v>6.63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3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6"/>
      <c r="R194" s="206"/>
      <c r="S194" s="206"/>
      <c r="T194" s="207"/>
      <c r="U194" s="34"/>
      <c r="V194" s="34"/>
      <c r="W194" s="35" t="s">
        <v>68</v>
      </c>
      <c r="X194" s="190">
        <v>0</v>
      </c>
      <c r="Y194" s="191">
        <f t="shared" ref="Y194:Y199" si="12">IFERROR(IF(X194="","",X194),"")</f>
        <v>0</v>
      </c>
      <c r="Z194" s="36">
        <f t="shared" ref="Z194:Z199" si="13">IFERROR(IF(X194="","",X194*0.0155),"")</f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ref="BM194:BM199" si="14">IFERROR(X194*I194,"0")</f>
        <v>0</v>
      </c>
      <c r="BN194" s="67">
        <f t="shared" ref="BN194:BN199" si="15">IFERROR(Y194*I194,"0")</f>
        <v>0</v>
      </c>
      <c r="BO194" s="67">
        <f t="shared" ref="BO194:BO199" si="16">IFERROR(X194/J194,"0")</f>
        <v>0</v>
      </c>
      <c r="BP194" s="67">
        <f t="shared" ref="BP194:BP199" si="17">IFERROR(Y194/J194,"0")</f>
        <v>0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4301070997</v>
      </c>
      <c r="D195" s="196">
        <v>4607111038586</v>
      </c>
      <c r="E195" s="197"/>
      <c r="F195" s="189">
        <v>0.7</v>
      </c>
      <c r="G195" s="32">
        <v>8</v>
      </c>
      <c r="H195" s="189">
        <v>5.6</v>
      </c>
      <c r="I195" s="189">
        <v>5.83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3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6"/>
      <c r="R195" s="206"/>
      <c r="S195" s="206"/>
      <c r="T195" s="207"/>
      <c r="U195" s="34"/>
      <c r="V195" s="34"/>
      <c r="W195" s="35" t="s">
        <v>68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hidden="1" customHeight="1" x14ac:dyDescent="0.25">
      <c r="A196" s="54" t="s">
        <v>256</v>
      </c>
      <c r="B196" s="54" t="s">
        <v>257</v>
      </c>
      <c r="C196" s="31">
        <v>4301070962</v>
      </c>
      <c r="D196" s="196">
        <v>4607111038609</v>
      </c>
      <c r="E196" s="197"/>
      <c r="F196" s="189">
        <v>0.4</v>
      </c>
      <c r="G196" s="32">
        <v>16</v>
      </c>
      <c r="H196" s="189">
        <v>6.4</v>
      </c>
      <c r="I196" s="189">
        <v>6.71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2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6"/>
      <c r="R196" s="206"/>
      <c r="S196" s="206"/>
      <c r="T196" s="207"/>
      <c r="U196" s="34"/>
      <c r="V196" s="34"/>
      <c r="W196" s="35" t="s">
        <v>68</v>
      </c>
      <c r="X196" s="190">
        <v>0</v>
      </c>
      <c r="Y196" s="191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4301070963</v>
      </c>
      <c r="D197" s="196">
        <v>4607111038630</v>
      </c>
      <c r="E197" s="197"/>
      <c r="F197" s="189">
        <v>0.7</v>
      </c>
      <c r="G197" s="32">
        <v>8</v>
      </c>
      <c r="H197" s="189">
        <v>5.6</v>
      </c>
      <c r="I197" s="189">
        <v>5.87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37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6"/>
      <c r="R197" s="206"/>
      <c r="S197" s="206"/>
      <c r="T197" s="207"/>
      <c r="U197" s="34"/>
      <c r="V197" s="34"/>
      <c r="W197" s="35" t="s">
        <v>68</v>
      </c>
      <c r="X197" s="190">
        <v>0</v>
      </c>
      <c r="Y197" s="191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4301070959</v>
      </c>
      <c r="D198" s="196">
        <v>4607111038616</v>
      </c>
      <c r="E198" s="197"/>
      <c r="F198" s="189">
        <v>0.4</v>
      </c>
      <c r="G198" s="32">
        <v>16</v>
      </c>
      <c r="H198" s="189">
        <v>6.4</v>
      </c>
      <c r="I198" s="189">
        <v>6.71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25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6"/>
      <c r="R198" s="206"/>
      <c r="S198" s="206"/>
      <c r="T198" s="207"/>
      <c r="U198" s="34"/>
      <c r="V198" s="34"/>
      <c r="W198" s="35" t="s">
        <v>68</v>
      </c>
      <c r="X198" s="190">
        <v>0</v>
      </c>
      <c r="Y198" s="191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262</v>
      </c>
      <c r="B199" s="54" t="s">
        <v>263</v>
      </c>
      <c r="C199" s="31">
        <v>4301070960</v>
      </c>
      <c r="D199" s="196">
        <v>4607111038623</v>
      </c>
      <c r="E199" s="197"/>
      <c r="F199" s="189">
        <v>0.7</v>
      </c>
      <c r="G199" s="32">
        <v>8</v>
      </c>
      <c r="H199" s="189">
        <v>5.6</v>
      </c>
      <c r="I199" s="189">
        <v>5.87</v>
      </c>
      <c r="J199" s="32">
        <v>84</v>
      </c>
      <c r="K199" s="32" t="s">
        <v>66</v>
      </c>
      <c r="L199" s="32"/>
      <c r="M199" s="33" t="s">
        <v>67</v>
      </c>
      <c r="N199" s="33"/>
      <c r="O199" s="32">
        <v>180</v>
      </c>
      <c r="P199" s="2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6"/>
      <c r="R199" s="206"/>
      <c r="S199" s="206"/>
      <c r="T199" s="207"/>
      <c r="U199" s="34"/>
      <c r="V199" s="34"/>
      <c r="W199" s="35" t="s">
        <v>68</v>
      </c>
      <c r="X199" s="190">
        <v>0</v>
      </c>
      <c r="Y199" s="191">
        <f t="shared" si="12"/>
        <v>0</v>
      </c>
      <c r="Z199" s="36">
        <f t="shared" si="13"/>
        <v>0</v>
      </c>
      <c r="AA199" s="56"/>
      <c r="AB199" s="57"/>
      <c r="AC199" s="68"/>
      <c r="AG199" s="67"/>
      <c r="AJ199" s="69"/>
      <c r="AK199" s="69"/>
      <c r="BB199" s="142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idden="1" x14ac:dyDescent="0.2">
      <c r="A200" s="208"/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10"/>
      <c r="P200" s="211" t="s">
        <v>69</v>
      </c>
      <c r="Q200" s="203"/>
      <c r="R200" s="203"/>
      <c r="S200" s="203"/>
      <c r="T200" s="203"/>
      <c r="U200" s="203"/>
      <c r="V200" s="204"/>
      <c r="W200" s="37" t="s">
        <v>68</v>
      </c>
      <c r="X200" s="192">
        <f>IFERROR(SUM(X194:X199),"0")</f>
        <v>0</v>
      </c>
      <c r="Y200" s="192">
        <f>IFERROR(SUM(Y194:Y199),"0")</f>
        <v>0</v>
      </c>
      <c r="Z200" s="192">
        <f>IFERROR(IF(Z194="",0,Z194),"0")+IFERROR(IF(Z195="",0,Z195),"0")+IFERROR(IF(Z196="",0,Z196),"0")+IFERROR(IF(Z197="",0,Z197),"0")+IFERROR(IF(Z198="",0,Z198),"0")+IFERROR(IF(Z199="",0,Z199),"0")</f>
        <v>0</v>
      </c>
      <c r="AA200" s="193"/>
      <c r="AB200" s="193"/>
      <c r="AC200" s="193"/>
    </row>
    <row r="201" spans="1:68" hidden="1" x14ac:dyDescent="0.2">
      <c r="A201" s="209"/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10"/>
      <c r="P201" s="211" t="s">
        <v>69</v>
      </c>
      <c r="Q201" s="203"/>
      <c r="R201" s="203"/>
      <c r="S201" s="203"/>
      <c r="T201" s="203"/>
      <c r="U201" s="203"/>
      <c r="V201" s="204"/>
      <c r="W201" s="37" t="s">
        <v>70</v>
      </c>
      <c r="X201" s="192">
        <f>IFERROR(SUMPRODUCT(X194:X199*H194:H199),"0")</f>
        <v>0</v>
      </c>
      <c r="Y201" s="192">
        <f>IFERROR(SUMPRODUCT(Y194:Y199*H194:H199),"0")</f>
        <v>0</v>
      </c>
      <c r="Z201" s="37"/>
      <c r="AA201" s="193"/>
      <c r="AB201" s="193"/>
      <c r="AC201" s="193"/>
    </row>
    <row r="202" spans="1:68" ht="16.5" hidden="1" customHeight="1" x14ac:dyDescent="0.25">
      <c r="A202" s="212" t="s">
        <v>264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185"/>
      <c r="AB202" s="185"/>
      <c r="AC202" s="185"/>
    </row>
    <row r="203" spans="1:68" ht="14.25" hidden="1" customHeight="1" x14ac:dyDescent="0.25">
      <c r="A203" s="215" t="s">
        <v>63</v>
      </c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186"/>
      <c r="AB203" s="186"/>
      <c r="AC203" s="186"/>
    </row>
    <row r="204" spans="1:68" ht="27" hidden="1" customHeight="1" x14ac:dyDescent="0.25">
      <c r="A204" s="54" t="s">
        <v>265</v>
      </c>
      <c r="B204" s="54" t="s">
        <v>266</v>
      </c>
      <c r="C204" s="31">
        <v>4301070915</v>
      </c>
      <c r="D204" s="196">
        <v>4607111035882</v>
      </c>
      <c r="E204" s="197"/>
      <c r="F204" s="189">
        <v>0.43</v>
      </c>
      <c r="G204" s="32">
        <v>16</v>
      </c>
      <c r="H204" s="189">
        <v>6.88</v>
      </c>
      <c r="I204" s="189">
        <v>7.19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6"/>
      <c r="R204" s="206"/>
      <c r="S204" s="206"/>
      <c r="T204" s="207"/>
      <c r="U204" s="34"/>
      <c r="V204" s="34"/>
      <c r="W204" s="35" t="s">
        <v>68</v>
      </c>
      <c r="X204" s="190">
        <v>0</v>
      </c>
      <c r="Y204" s="19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4301070921</v>
      </c>
      <c r="D205" s="196">
        <v>4607111035905</v>
      </c>
      <c r="E205" s="197"/>
      <c r="F205" s="189">
        <v>0.9</v>
      </c>
      <c r="G205" s="32">
        <v>8</v>
      </c>
      <c r="H205" s="189">
        <v>7.2</v>
      </c>
      <c r="I205" s="189">
        <v>7.47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33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6"/>
      <c r="R205" s="206"/>
      <c r="S205" s="206"/>
      <c r="T205" s="207"/>
      <c r="U205" s="34"/>
      <c r="V205" s="34"/>
      <c r="W205" s="35" t="s">
        <v>68</v>
      </c>
      <c r="X205" s="190">
        <v>0</v>
      </c>
      <c r="Y205" s="191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269</v>
      </c>
      <c r="B206" s="54" t="s">
        <v>270</v>
      </c>
      <c r="C206" s="31">
        <v>4301070917</v>
      </c>
      <c r="D206" s="196">
        <v>4607111035912</v>
      </c>
      <c r="E206" s="197"/>
      <c r="F206" s="189">
        <v>0.43</v>
      </c>
      <c r="G206" s="32">
        <v>16</v>
      </c>
      <c r="H206" s="189">
        <v>6.88</v>
      </c>
      <c r="I206" s="189">
        <v>7.19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6"/>
      <c r="R206" s="206"/>
      <c r="S206" s="206"/>
      <c r="T206" s="207"/>
      <c r="U206" s="34"/>
      <c r="V206" s="34"/>
      <c r="W206" s="35" t="s">
        <v>68</v>
      </c>
      <c r="X206" s="190">
        <v>0</v>
      </c>
      <c r="Y206" s="191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271</v>
      </c>
      <c r="B207" s="54" t="s">
        <v>272</v>
      </c>
      <c r="C207" s="31">
        <v>4301070920</v>
      </c>
      <c r="D207" s="196">
        <v>4607111035929</v>
      </c>
      <c r="E207" s="197"/>
      <c r="F207" s="189">
        <v>0.9</v>
      </c>
      <c r="G207" s="32">
        <v>8</v>
      </c>
      <c r="H207" s="189">
        <v>7.2</v>
      </c>
      <c r="I207" s="189">
        <v>7.47</v>
      </c>
      <c r="J207" s="32">
        <v>84</v>
      </c>
      <c r="K207" s="32" t="s">
        <v>66</v>
      </c>
      <c r="L207" s="32"/>
      <c r="M207" s="33" t="s">
        <v>67</v>
      </c>
      <c r="N207" s="33"/>
      <c r="O207" s="32">
        <v>180</v>
      </c>
      <c r="P207" s="2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6"/>
      <c r="R207" s="206"/>
      <c r="S207" s="206"/>
      <c r="T207" s="207"/>
      <c r="U207" s="34"/>
      <c r="V207" s="34"/>
      <c r="W207" s="35" t="s">
        <v>68</v>
      </c>
      <c r="X207" s="190">
        <v>0</v>
      </c>
      <c r="Y207" s="191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/>
      <c r="AK207" s="69"/>
      <c r="BB207" s="146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208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10"/>
      <c r="P208" s="211" t="s">
        <v>69</v>
      </c>
      <c r="Q208" s="203"/>
      <c r="R208" s="203"/>
      <c r="S208" s="203"/>
      <c r="T208" s="203"/>
      <c r="U208" s="203"/>
      <c r="V208" s="204"/>
      <c r="W208" s="37" t="s">
        <v>68</v>
      </c>
      <c r="X208" s="192">
        <f>IFERROR(SUM(X204:X207),"0")</f>
        <v>0</v>
      </c>
      <c r="Y208" s="192">
        <f>IFERROR(SUM(Y204:Y207),"0")</f>
        <v>0</v>
      </c>
      <c r="Z208" s="192">
        <f>IFERROR(IF(Z204="",0,Z204),"0")+IFERROR(IF(Z205="",0,Z205),"0")+IFERROR(IF(Z206="",0,Z206),"0")+IFERROR(IF(Z207="",0,Z207),"0")</f>
        <v>0</v>
      </c>
      <c r="AA208" s="193"/>
      <c r="AB208" s="193"/>
      <c r="AC208" s="193"/>
    </row>
    <row r="209" spans="1:68" hidden="1" x14ac:dyDescent="0.2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10"/>
      <c r="P209" s="211" t="s">
        <v>69</v>
      </c>
      <c r="Q209" s="203"/>
      <c r="R209" s="203"/>
      <c r="S209" s="203"/>
      <c r="T209" s="203"/>
      <c r="U209" s="203"/>
      <c r="V209" s="204"/>
      <c r="W209" s="37" t="s">
        <v>70</v>
      </c>
      <c r="X209" s="192">
        <f>IFERROR(SUMPRODUCT(X204:X207*H204:H207),"0")</f>
        <v>0</v>
      </c>
      <c r="Y209" s="192">
        <f>IFERROR(SUMPRODUCT(Y204:Y207*H204:H207),"0")</f>
        <v>0</v>
      </c>
      <c r="Z209" s="37"/>
      <c r="AA209" s="193"/>
      <c r="AB209" s="193"/>
      <c r="AC209" s="193"/>
    </row>
    <row r="210" spans="1:68" ht="16.5" hidden="1" customHeight="1" x14ac:dyDescent="0.25">
      <c r="A210" s="212" t="s">
        <v>273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185"/>
      <c r="AB210" s="185"/>
      <c r="AC210" s="185"/>
    </row>
    <row r="211" spans="1:68" ht="14.25" hidden="1" customHeight="1" x14ac:dyDescent="0.25">
      <c r="A211" s="215" t="s">
        <v>232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186"/>
      <c r="AB211" s="186"/>
      <c r="AC211" s="186"/>
    </row>
    <row r="212" spans="1:68" ht="27" hidden="1" customHeight="1" x14ac:dyDescent="0.25">
      <c r="A212" s="54" t="s">
        <v>274</v>
      </c>
      <c r="B212" s="54" t="s">
        <v>275</v>
      </c>
      <c r="C212" s="31">
        <v>4301051320</v>
      </c>
      <c r="D212" s="196">
        <v>4680115881334</v>
      </c>
      <c r="E212" s="197"/>
      <c r="F212" s="189">
        <v>0.33</v>
      </c>
      <c r="G212" s="32">
        <v>6</v>
      </c>
      <c r="H212" s="189">
        <v>1.98</v>
      </c>
      <c r="I212" s="189">
        <v>2.27</v>
      </c>
      <c r="J212" s="32">
        <v>156</v>
      </c>
      <c r="K212" s="32" t="s">
        <v>66</v>
      </c>
      <c r="L212" s="32"/>
      <c r="M212" s="33" t="s">
        <v>235</v>
      </c>
      <c r="N212" s="33"/>
      <c r="O212" s="32">
        <v>365</v>
      </c>
      <c r="P212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6"/>
      <c r="R212" s="206"/>
      <c r="S212" s="206"/>
      <c r="T212" s="207"/>
      <c r="U212" s="34"/>
      <c r="V212" s="34"/>
      <c r="W212" s="35" t="s">
        <v>68</v>
      </c>
      <c r="X212" s="190">
        <v>0</v>
      </c>
      <c r="Y212" s="191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/>
      <c r="AK212" s="69"/>
      <c r="BB212" s="147" t="s">
        <v>236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08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10"/>
      <c r="P213" s="211" t="s">
        <v>69</v>
      </c>
      <c r="Q213" s="203"/>
      <c r="R213" s="203"/>
      <c r="S213" s="203"/>
      <c r="T213" s="203"/>
      <c r="U213" s="203"/>
      <c r="V213" s="204"/>
      <c r="W213" s="37" t="s">
        <v>68</v>
      </c>
      <c r="X213" s="192">
        <f>IFERROR(SUM(X212:X212),"0")</f>
        <v>0</v>
      </c>
      <c r="Y213" s="192">
        <f>IFERROR(SUM(Y212:Y212),"0")</f>
        <v>0</v>
      </c>
      <c r="Z213" s="192">
        <f>IFERROR(IF(Z212="",0,Z212),"0")</f>
        <v>0</v>
      </c>
      <c r="AA213" s="193"/>
      <c r="AB213" s="193"/>
      <c r="AC213" s="193"/>
    </row>
    <row r="214" spans="1:68" hidden="1" x14ac:dyDescent="0.2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10"/>
      <c r="P214" s="211" t="s">
        <v>69</v>
      </c>
      <c r="Q214" s="203"/>
      <c r="R214" s="203"/>
      <c r="S214" s="203"/>
      <c r="T214" s="203"/>
      <c r="U214" s="203"/>
      <c r="V214" s="204"/>
      <c r="W214" s="37" t="s">
        <v>70</v>
      </c>
      <c r="X214" s="192">
        <f>IFERROR(SUMPRODUCT(X212:X212*H212:H212),"0")</f>
        <v>0</v>
      </c>
      <c r="Y214" s="192">
        <f>IFERROR(SUMPRODUCT(Y212:Y212*H212:H212),"0")</f>
        <v>0</v>
      </c>
      <c r="Z214" s="37"/>
      <c r="AA214" s="193"/>
      <c r="AB214" s="193"/>
      <c r="AC214" s="193"/>
    </row>
    <row r="215" spans="1:68" ht="16.5" hidden="1" customHeight="1" x14ac:dyDescent="0.25">
      <c r="A215" s="212" t="s">
        <v>276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185"/>
      <c r="AB215" s="185"/>
      <c r="AC215" s="185"/>
    </row>
    <row r="216" spans="1:68" ht="14.25" hidden="1" customHeight="1" x14ac:dyDescent="0.25">
      <c r="A216" s="215" t="s">
        <v>63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186"/>
      <c r="AB216" s="186"/>
      <c r="AC216" s="186"/>
    </row>
    <row r="217" spans="1:68" ht="16.5" hidden="1" customHeight="1" x14ac:dyDescent="0.25">
      <c r="A217" s="54" t="s">
        <v>277</v>
      </c>
      <c r="B217" s="54" t="s">
        <v>278</v>
      </c>
      <c r="C217" s="31">
        <v>4301071033</v>
      </c>
      <c r="D217" s="196">
        <v>4607111035332</v>
      </c>
      <c r="E217" s="197"/>
      <c r="F217" s="189">
        <v>0.43</v>
      </c>
      <c r="G217" s="32">
        <v>16</v>
      </c>
      <c r="H217" s="189">
        <v>6.88</v>
      </c>
      <c r="I217" s="189">
        <v>7.2060000000000004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291" t="s">
        <v>279</v>
      </c>
      <c r="Q217" s="206"/>
      <c r="R217" s="206"/>
      <c r="S217" s="206"/>
      <c r="T217" s="207"/>
      <c r="U217" s="34"/>
      <c r="V217" s="34"/>
      <c r="W217" s="35" t="s">
        <v>68</v>
      </c>
      <c r="X217" s="190">
        <v>0</v>
      </c>
      <c r="Y217" s="191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280</v>
      </c>
      <c r="B218" s="54" t="s">
        <v>281</v>
      </c>
      <c r="C218" s="31">
        <v>4301071000</v>
      </c>
      <c r="D218" s="196">
        <v>4607111038708</v>
      </c>
      <c r="E218" s="197"/>
      <c r="F218" s="189">
        <v>0.8</v>
      </c>
      <c r="G218" s="32">
        <v>8</v>
      </c>
      <c r="H218" s="189">
        <v>6.4</v>
      </c>
      <c r="I218" s="189">
        <v>6.67</v>
      </c>
      <c r="J218" s="32">
        <v>84</v>
      </c>
      <c r="K218" s="32" t="s">
        <v>66</v>
      </c>
      <c r="L218" s="32"/>
      <c r="M218" s="33" t="s">
        <v>67</v>
      </c>
      <c r="N218" s="33"/>
      <c r="O218" s="32">
        <v>180</v>
      </c>
      <c r="P218" s="2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6"/>
      <c r="R218" s="206"/>
      <c r="S218" s="206"/>
      <c r="T218" s="207"/>
      <c r="U218" s="34"/>
      <c r="V218" s="34"/>
      <c r="W218" s="35" t="s">
        <v>68</v>
      </c>
      <c r="X218" s="190">
        <v>0</v>
      </c>
      <c r="Y218" s="191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/>
      <c r="AK218" s="69"/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08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10"/>
      <c r="P219" s="211" t="s">
        <v>69</v>
      </c>
      <c r="Q219" s="203"/>
      <c r="R219" s="203"/>
      <c r="S219" s="203"/>
      <c r="T219" s="203"/>
      <c r="U219" s="203"/>
      <c r="V219" s="204"/>
      <c r="W219" s="37" t="s">
        <v>68</v>
      </c>
      <c r="X219" s="192">
        <f>IFERROR(SUM(X217:X218),"0")</f>
        <v>0</v>
      </c>
      <c r="Y219" s="192">
        <f>IFERROR(SUM(Y217:Y218),"0")</f>
        <v>0</v>
      </c>
      <c r="Z219" s="192">
        <f>IFERROR(IF(Z217="",0,Z217),"0")+IFERROR(IF(Z218="",0,Z218),"0")</f>
        <v>0</v>
      </c>
      <c r="AA219" s="193"/>
      <c r="AB219" s="193"/>
      <c r="AC219" s="193"/>
    </row>
    <row r="220" spans="1:68" hidden="1" x14ac:dyDescent="0.2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10"/>
      <c r="P220" s="211" t="s">
        <v>69</v>
      </c>
      <c r="Q220" s="203"/>
      <c r="R220" s="203"/>
      <c r="S220" s="203"/>
      <c r="T220" s="203"/>
      <c r="U220" s="203"/>
      <c r="V220" s="204"/>
      <c r="W220" s="37" t="s">
        <v>70</v>
      </c>
      <c r="X220" s="192">
        <f>IFERROR(SUMPRODUCT(X217:X218*H217:H218),"0")</f>
        <v>0</v>
      </c>
      <c r="Y220" s="192">
        <f>IFERROR(SUMPRODUCT(Y217:Y218*H217:H218),"0")</f>
        <v>0</v>
      </c>
      <c r="Z220" s="37"/>
      <c r="AA220" s="193"/>
      <c r="AB220" s="193"/>
      <c r="AC220" s="193"/>
    </row>
    <row r="221" spans="1:68" ht="27.75" hidden="1" customHeight="1" x14ac:dyDescent="0.2">
      <c r="A221" s="244" t="s">
        <v>282</v>
      </c>
      <c r="B221" s="245"/>
      <c r="C221" s="245"/>
      <c r="D221" s="245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245"/>
      <c r="W221" s="245"/>
      <c r="X221" s="245"/>
      <c r="Y221" s="245"/>
      <c r="Z221" s="245"/>
      <c r="AA221" s="48"/>
      <c r="AB221" s="48"/>
      <c r="AC221" s="48"/>
    </row>
    <row r="222" spans="1:68" ht="16.5" hidden="1" customHeight="1" x14ac:dyDescent="0.25">
      <c r="A222" s="212" t="s">
        <v>283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185"/>
      <c r="AB222" s="185"/>
      <c r="AC222" s="185"/>
    </row>
    <row r="223" spans="1:68" ht="14.25" hidden="1" customHeight="1" x14ac:dyDescent="0.25">
      <c r="A223" s="215" t="s">
        <v>63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186"/>
      <c r="AB223" s="186"/>
      <c r="AC223" s="186"/>
    </row>
    <row r="224" spans="1:68" ht="27" customHeight="1" x14ac:dyDescent="0.25">
      <c r="A224" s="54" t="s">
        <v>284</v>
      </c>
      <c r="B224" s="54" t="s">
        <v>285</v>
      </c>
      <c r="C224" s="31">
        <v>4301071029</v>
      </c>
      <c r="D224" s="196">
        <v>4607111035899</v>
      </c>
      <c r="E224" s="197"/>
      <c r="F224" s="189">
        <v>1</v>
      </c>
      <c r="G224" s="32">
        <v>5</v>
      </c>
      <c r="H224" s="189">
        <v>5</v>
      </c>
      <c r="I224" s="189">
        <v>5.2619999999999996</v>
      </c>
      <c r="J224" s="32">
        <v>84</v>
      </c>
      <c r="K224" s="32" t="s">
        <v>66</v>
      </c>
      <c r="L224" s="32"/>
      <c r="M224" s="33" t="s">
        <v>67</v>
      </c>
      <c r="N224" s="33"/>
      <c r="O224" s="32">
        <v>180</v>
      </c>
      <c r="P224" s="315" t="s">
        <v>286</v>
      </c>
      <c r="Q224" s="206"/>
      <c r="R224" s="206"/>
      <c r="S224" s="206"/>
      <c r="T224" s="207"/>
      <c r="U224" s="34"/>
      <c r="V224" s="34"/>
      <c r="W224" s="35" t="s">
        <v>68</v>
      </c>
      <c r="X224" s="190">
        <v>36</v>
      </c>
      <c r="Y224" s="191">
        <f>IFERROR(IF(X224="","",X224),"")</f>
        <v>36</v>
      </c>
      <c r="Z224" s="36">
        <f>IFERROR(IF(X224="","",X224*0.0155),"")</f>
        <v>0.55800000000000005</v>
      </c>
      <c r="AA224" s="56"/>
      <c r="AB224" s="57"/>
      <c r="AC224" s="68"/>
      <c r="AG224" s="67"/>
      <c r="AJ224" s="69"/>
      <c r="AK224" s="69"/>
      <c r="BB224" s="150" t="s">
        <v>1</v>
      </c>
      <c r="BM224" s="67">
        <f>IFERROR(X224*I224,"0")</f>
        <v>189.43199999999999</v>
      </c>
      <c r="BN224" s="67">
        <f>IFERROR(Y224*I224,"0")</f>
        <v>189.43199999999999</v>
      </c>
      <c r="BO224" s="67">
        <f>IFERROR(X224/J224,"0")</f>
        <v>0.42857142857142855</v>
      </c>
      <c r="BP224" s="67">
        <f>IFERROR(Y224/J224,"0")</f>
        <v>0.42857142857142855</v>
      </c>
    </row>
    <row r="225" spans="1:68" x14ac:dyDescent="0.2">
      <c r="A225" s="208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10"/>
      <c r="P225" s="211" t="s">
        <v>69</v>
      </c>
      <c r="Q225" s="203"/>
      <c r="R225" s="203"/>
      <c r="S225" s="203"/>
      <c r="T225" s="203"/>
      <c r="U225" s="203"/>
      <c r="V225" s="204"/>
      <c r="W225" s="37" t="s">
        <v>68</v>
      </c>
      <c r="X225" s="192">
        <f>IFERROR(SUM(X224:X224),"0")</f>
        <v>36</v>
      </c>
      <c r="Y225" s="192">
        <f>IFERROR(SUM(Y224:Y224),"0")</f>
        <v>36</v>
      </c>
      <c r="Z225" s="192">
        <f>IFERROR(IF(Z224="",0,Z224),"0")</f>
        <v>0.55800000000000005</v>
      </c>
      <c r="AA225" s="193"/>
      <c r="AB225" s="193"/>
      <c r="AC225" s="193"/>
    </row>
    <row r="226" spans="1:68" x14ac:dyDescent="0.2">
      <c r="A226" s="20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10"/>
      <c r="P226" s="211" t="s">
        <v>69</v>
      </c>
      <c r="Q226" s="203"/>
      <c r="R226" s="203"/>
      <c r="S226" s="203"/>
      <c r="T226" s="203"/>
      <c r="U226" s="203"/>
      <c r="V226" s="204"/>
      <c r="W226" s="37" t="s">
        <v>70</v>
      </c>
      <c r="X226" s="192">
        <f>IFERROR(SUMPRODUCT(X224:X224*H224:H224),"0")</f>
        <v>180</v>
      </c>
      <c r="Y226" s="192">
        <f>IFERROR(SUMPRODUCT(Y224:Y224*H224:H224),"0")</f>
        <v>180</v>
      </c>
      <c r="Z226" s="37"/>
      <c r="AA226" s="193"/>
      <c r="AB226" s="193"/>
      <c r="AC226" s="193"/>
    </row>
    <row r="227" spans="1:68" ht="16.5" hidden="1" customHeight="1" x14ac:dyDescent="0.25">
      <c r="A227" s="212" t="s">
        <v>287</v>
      </c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185"/>
      <c r="AB227" s="185"/>
      <c r="AC227" s="185"/>
    </row>
    <row r="228" spans="1:68" ht="14.25" hidden="1" customHeight="1" x14ac:dyDescent="0.25">
      <c r="A228" s="215" t="s">
        <v>63</v>
      </c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186"/>
      <c r="AB228" s="186"/>
      <c r="AC228" s="186"/>
    </row>
    <row r="229" spans="1:68" ht="27" hidden="1" customHeight="1" x14ac:dyDescent="0.25">
      <c r="A229" s="54" t="s">
        <v>288</v>
      </c>
      <c r="B229" s="54" t="s">
        <v>289</v>
      </c>
      <c r="C229" s="31">
        <v>4301070991</v>
      </c>
      <c r="D229" s="196">
        <v>4607111038180</v>
      </c>
      <c r="E229" s="197"/>
      <c r="F229" s="189">
        <v>0.4</v>
      </c>
      <c r="G229" s="32">
        <v>16</v>
      </c>
      <c r="H229" s="189">
        <v>6.4</v>
      </c>
      <c r="I229" s="189">
        <v>6.71</v>
      </c>
      <c r="J229" s="32">
        <v>84</v>
      </c>
      <c r="K229" s="32" t="s">
        <v>66</v>
      </c>
      <c r="L229" s="32"/>
      <c r="M229" s="33" t="s">
        <v>67</v>
      </c>
      <c r="N229" s="33"/>
      <c r="O229" s="32">
        <v>180</v>
      </c>
      <c r="P229" s="335" t="s">
        <v>290</v>
      </c>
      <c r="Q229" s="206"/>
      <c r="R229" s="206"/>
      <c r="S229" s="206"/>
      <c r="T229" s="207"/>
      <c r="U229" s="34"/>
      <c r="V229" s="34"/>
      <c r="W229" s="35" t="s">
        <v>68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/>
      <c r="AK229" s="69"/>
      <c r="BB229" s="15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08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10"/>
      <c r="P230" s="211" t="s">
        <v>69</v>
      </c>
      <c r="Q230" s="203"/>
      <c r="R230" s="203"/>
      <c r="S230" s="203"/>
      <c r="T230" s="203"/>
      <c r="U230" s="203"/>
      <c r="V230" s="204"/>
      <c r="W230" s="37" t="s">
        <v>68</v>
      </c>
      <c r="X230" s="192">
        <f>IFERROR(SUM(X229:X229),"0")</f>
        <v>0</v>
      </c>
      <c r="Y230" s="192">
        <f>IFERROR(SUM(Y229:Y229),"0")</f>
        <v>0</v>
      </c>
      <c r="Z230" s="192">
        <f>IFERROR(IF(Z229="",0,Z229),"0")</f>
        <v>0</v>
      </c>
      <c r="AA230" s="193"/>
      <c r="AB230" s="193"/>
      <c r="AC230" s="193"/>
    </row>
    <row r="231" spans="1:68" hidden="1" x14ac:dyDescent="0.2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10"/>
      <c r="P231" s="211" t="s">
        <v>69</v>
      </c>
      <c r="Q231" s="203"/>
      <c r="R231" s="203"/>
      <c r="S231" s="203"/>
      <c r="T231" s="203"/>
      <c r="U231" s="203"/>
      <c r="V231" s="204"/>
      <c r="W231" s="37" t="s">
        <v>70</v>
      </c>
      <c r="X231" s="192">
        <f>IFERROR(SUMPRODUCT(X229:X229*H229:H229),"0")</f>
        <v>0</v>
      </c>
      <c r="Y231" s="192">
        <f>IFERROR(SUMPRODUCT(Y229:Y229*H229:H229),"0")</f>
        <v>0</v>
      </c>
      <c r="Z231" s="37"/>
      <c r="AA231" s="193"/>
      <c r="AB231" s="193"/>
      <c r="AC231" s="193"/>
    </row>
    <row r="232" spans="1:68" ht="27.75" hidden="1" customHeight="1" x14ac:dyDescent="0.2">
      <c r="A232" s="244" t="s">
        <v>201</v>
      </c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245"/>
      <c r="W232" s="245"/>
      <c r="X232" s="245"/>
      <c r="Y232" s="245"/>
      <c r="Z232" s="245"/>
      <c r="AA232" s="48"/>
      <c r="AB232" s="48"/>
      <c r="AC232" s="48"/>
    </row>
    <row r="233" spans="1:68" ht="16.5" hidden="1" customHeight="1" x14ac:dyDescent="0.25">
      <c r="A233" s="212" t="s">
        <v>201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  <c r="AA233" s="185"/>
      <c r="AB233" s="185"/>
      <c r="AC233" s="185"/>
    </row>
    <row r="234" spans="1:68" ht="14.25" hidden="1" customHeight="1" x14ac:dyDescent="0.25">
      <c r="A234" s="215" t="s">
        <v>63</v>
      </c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  <c r="AA234" s="186"/>
      <c r="AB234" s="186"/>
      <c r="AC234" s="186"/>
    </row>
    <row r="235" spans="1:68" ht="27" hidden="1" customHeight="1" x14ac:dyDescent="0.25">
      <c r="A235" s="54" t="s">
        <v>291</v>
      </c>
      <c r="B235" s="54" t="s">
        <v>292</v>
      </c>
      <c r="C235" s="31">
        <v>4301071014</v>
      </c>
      <c r="D235" s="196">
        <v>4640242181264</v>
      </c>
      <c r="E235" s="197"/>
      <c r="F235" s="189">
        <v>0.7</v>
      </c>
      <c r="G235" s="32">
        <v>10</v>
      </c>
      <c r="H235" s="189">
        <v>7</v>
      </c>
      <c r="I235" s="189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43" t="s">
        <v>293</v>
      </c>
      <c r="Q235" s="206"/>
      <c r="R235" s="206"/>
      <c r="S235" s="206"/>
      <c r="T235" s="207"/>
      <c r="U235" s="34"/>
      <c r="V235" s="34"/>
      <c r="W235" s="35" t="s">
        <v>68</v>
      </c>
      <c r="X235" s="190">
        <v>0</v>
      </c>
      <c r="Y235" s="19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294</v>
      </c>
      <c r="B236" s="54" t="s">
        <v>295</v>
      </c>
      <c r="C236" s="31">
        <v>4301071021</v>
      </c>
      <c r="D236" s="196">
        <v>4640242181325</v>
      </c>
      <c r="E236" s="197"/>
      <c r="F236" s="189">
        <v>0.7</v>
      </c>
      <c r="G236" s="32">
        <v>10</v>
      </c>
      <c r="H236" s="189">
        <v>7</v>
      </c>
      <c r="I236" s="189">
        <v>7.28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367" t="s">
        <v>296</v>
      </c>
      <c r="Q236" s="206"/>
      <c r="R236" s="206"/>
      <c r="S236" s="206"/>
      <c r="T236" s="207"/>
      <c r="U236" s="34"/>
      <c r="V236" s="34"/>
      <c r="W236" s="35" t="s">
        <v>68</v>
      </c>
      <c r="X236" s="190">
        <v>0</v>
      </c>
      <c r="Y236" s="19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hidden="1" customHeight="1" x14ac:dyDescent="0.25">
      <c r="A237" s="54" t="s">
        <v>297</v>
      </c>
      <c r="B237" s="54" t="s">
        <v>298</v>
      </c>
      <c r="C237" s="31">
        <v>4301070993</v>
      </c>
      <c r="D237" s="196">
        <v>4640242180670</v>
      </c>
      <c r="E237" s="197"/>
      <c r="F237" s="189">
        <v>1</v>
      </c>
      <c r="G237" s="32">
        <v>6</v>
      </c>
      <c r="H237" s="189">
        <v>6</v>
      </c>
      <c r="I237" s="189">
        <v>6.23</v>
      </c>
      <c r="J237" s="32">
        <v>84</v>
      </c>
      <c r="K237" s="32" t="s">
        <v>66</v>
      </c>
      <c r="L237" s="32"/>
      <c r="M237" s="33" t="s">
        <v>67</v>
      </c>
      <c r="N237" s="33"/>
      <c r="O237" s="32">
        <v>180</v>
      </c>
      <c r="P237" s="372" t="s">
        <v>299</v>
      </c>
      <c r="Q237" s="206"/>
      <c r="R237" s="206"/>
      <c r="S237" s="206"/>
      <c r="T237" s="207"/>
      <c r="U237" s="34"/>
      <c r="V237" s="34"/>
      <c r="W237" s="35" t="s">
        <v>68</v>
      </c>
      <c r="X237" s="190">
        <v>0</v>
      </c>
      <c r="Y237" s="19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/>
      <c r="AK237" s="69"/>
      <c r="BB237" s="154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208"/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10"/>
      <c r="P238" s="211" t="s">
        <v>69</v>
      </c>
      <c r="Q238" s="203"/>
      <c r="R238" s="203"/>
      <c r="S238" s="203"/>
      <c r="T238" s="203"/>
      <c r="U238" s="203"/>
      <c r="V238" s="204"/>
      <c r="W238" s="37" t="s">
        <v>68</v>
      </c>
      <c r="X238" s="192">
        <f>IFERROR(SUM(X235:X237),"0")</f>
        <v>0</v>
      </c>
      <c r="Y238" s="192">
        <f>IFERROR(SUM(Y235:Y237),"0")</f>
        <v>0</v>
      </c>
      <c r="Z238" s="192">
        <f>IFERROR(IF(Z235="",0,Z235),"0")+IFERROR(IF(Z236="",0,Z236),"0")+IFERROR(IF(Z237="",0,Z237),"0")</f>
        <v>0</v>
      </c>
      <c r="AA238" s="193"/>
      <c r="AB238" s="193"/>
      <c r="AC238" s="193"/>
    </row>
    <row r="239" spans="1:68" hidden="1" x14ac:dyDescent="0.2">
      <c r="A239" s="209"/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10"/>
      <c r="P239" s="211" t="s">
        <v>69</v>
      </c>
      <c r="Q239" s="203"/>
      <c r="R239" s="203"/>
      <c r="S239" s="203"/>
      <c r="T239" s="203"/>
      <c r="U239" s="203"/>
      <c r="V239" s="204"/>
      <c r="W239" s="37" t="s">
        <v>70</v>
      </c>
      <c r="X239" s="192">
        <f>IFERROR(SUMPRODUCT(X235:X237*H235:H237),"0")</f>
        <v>0</v>
      </c>
      <c r="Y239" s="192">
        <f>IFERROR(SUMPRODUCT(Y235:Y237*H235:H237),"0")</f>
        <v>0</v>
      </c>
      <c r="Z239" s="37"/>
      <c r="AA239" s="193"/>
      <c r="AB239" s="193"/>
      <c r="AC239" s="193"/>
    </row>
    <row r="240" spans="1:68" ht="14.25" hidden="1" customHeight="1" x14ac:dyDescent="0.25">
      <c r="A240" s="215" t="s">
        <v>132</v>
      </c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  <c r="AA240" s="186"/>
      <c r="AB240" s="186"/>
      <c r="AC240" s="186"/>
    </row>
    <row r="241" spans="1:68" ht="27" hidden="1" customHeight="1" x14ac:dyDescent="0.25">
      <c r="A241" s="54" t="s">
        <v>300</v>
      </c>
      <c r="B241" s="54" t="s">
        <v>301</v>
      </c>
      <c r="C241" s="31">
        <v>4301131019</v>
      </c>
      <c r="D241" s="196">
        <v>4640242180427</v>
      </c>
      <c r="E241" s="197"/>
      <c r="F241" s="189">
        <v>1.8</v>
      </c>
      <c r="G241" s="32">
        <v>1</v>
      </c>
      <c r="H241" s="189">
        <v>1.8</v>
      </c>
      <c r="I241" s="189">
        <v>1.915</v>
      </c>
      <c r="J241" s="32">
        <v>234</v>
      </c>
      <c r="K241" s="32" t="s">
        <v>124</v>
      </c>
      <c r="L241" s="32"/>
      <c r="M241" s="33" t="s">
        <v>67</v>
      </c>
      <c r="N241" s="33"/>
      <c r="O241" s="32">
        <v>180</v>
      </c>
      <c r="P241" s="265" t="s">
        <v>302</v>
      </c>
      <c r="Q241" s="206"/>
      <c r="R241" s="206"/>
      <c r="S241" s="206"/>
      <c r="T241" s="207"/>
      <c r="U241" s="34"/>
      <c r="V241" s="34"/>
      <c r="W241" s="35" t="s">
        <v>68</v>
      </c>
      <c r="X241" s="190">
        <v>0</v>
      </c>
      <c r="Y241" s="19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/>
      <c r="AK241" s="69"/>
      <c r="BB241" s="155" t="s">
        <v>77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208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10"/>
      <c r="P242" s="211" t="s">
        <v>69</v>
      </c>
      <c r="Q242" s="203"/>
      <c r="R242" s="203"/>
      <c r="S242" s="203"/>
      <c r="T242" s="203"/>
      <c r="U242" s="203"/>
      <c r="V242" s="204"/>
      <c r="W242" s="37" t="s">
        <v>68</v>
      </c>
      <c r="X242" s="192">
        <f>IFERROR(SUM(X241:X241),"0")</f>
        <v>0</v>
      </c>
      <c r="Y242" s="192">
        <f>IFERROR(SUM(Y241:Y241),"0")</f>
        <v>0</v>
      </c>
      <c r="Z242" s="192">
        <f>IFERROR(IF(Z241="",0,Z241),"0")</f>
        <v>0</v>
      </c>
      <c r="AA242" s="193"/>
      <c r="AB242" s="193"/>
      <c r="AC242" s="193"/>
    </row>
    <row r="243" spans="1:68" hidden="1" x14ac:dyDescent="0.2">
      <c r="A243" s="209"/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10"/>
      <c r="P243" s="211" t="s">
        <v>69</v>
      </c>
      <c r="Q243" s="203"/>
      <c r="R243" s="203"/>
      <c r="S243" s="203"/>
      <c r="T243" s="203"/>
      <c r="U243" s="203"/>
      <c r="V243" s="204"/>
      <c r="W243" s="37" t="s">
        <v>70</v>
      </c>
      <c r="X243" s="192">
        <f>IFERROR(SUMPRODUCT(X241:X241*H241:H241),"0")</f>
        <v>0</v>
      </c>
      <c r="Y243" s="192">
        <f>IFERROR(SUMPRODUCT(Y241:Y241*H241:H241),"0")</f>
        <v>0</v>
      </c>
      <c r="Z243" s="37"/>
      <c r="AA243" s="193"/>
      <c r="AB243" s="193"/>
      <c r="AC243" s="193"/>
    </row>
    <row r="244" spans="1:68" ht="14.25" hidden="1" customHeight="1" x14ac:dyDescent="0.25">
      <c r="A244" s="215" t="s">
        <v>73</v>
      </c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186"/>
      <c r="AB244" s="186"/>
      <c r="AC244" s="186"/>
    </row>
    <row r="245" spans="1:68" ht="27" hidden="1" customHeight="1" x14ac:dyDescent="0.25">
      <c r="A245" s="54" t="s">
        <v>303</v>
      </c>
      <c r="B245" s="54" t="s">
        <v>304</v>
      </c>
      <c r="C245" s="31">
        <v>4301132080</v>
      </c>
      <c r="D245" s="196">
        <v>4640242180397</v>
      </c>
      <c r="E245" s="197"/>
      <c r="F245" s="189">
        <v>1</v>
      </c>
      <c r="G245" s="32">
        <v>6</v>
      </c>
      <c r="H245" s="189">
        <v>6</v>
      </c>
      <c r="I245" s="189">
        <v>6.26</v>
      </c>
      <c r="J245" s="32">
        <v>84</v>
      </c>
      <c r="K245" s="32" t="s">
        <v>66</v>
      </c>
      <c r="L245" s="32"/>
      <c r="M245" s="33" t="s">
        <v>67</v>
      </c>
      <c r="N245" s="33"/>
      <c r="O245" s="32">
        <v>180</v>
      </c>
      <c r="P245" s="314" t="s">
        <v>305</v>
      </c>
      <c r="Q245" s="206"/>
      <c r="R245" s="206"/>
      <c r="S245" s="206"/>
      <c r="T245" s="207"/>
      <c r="U245" s="34"/>
      <c r="V245" s="34"/>
      <c r="W245" s="35" t="s">
        <v>68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306</v>
      </c>
      <c r="B246" s="54" t="s">
        <v>307</v>
      </c>
      <c r="C246" s="31">
        <v>4301132104</v>
      </c>
      <c r="D246" s="196">
        <v>4640242181219</v>
      </c>
      <c r="E246" s="197"/>
      <c r="F246" s="189">
        <v>0.3</v>
      </c>
      <c r="G246" s="32">
        <v>9</v>
      </c>
      <c r="H246" s="189">
        <v>2.7</v>
      </c>
      <c r="I246" s="189">
        <v>2.8450000000000002</v>
      </c>
      <c r="J246" s="32">
        <v>234</v>
      </c>
      <c r="K246" s="32" t="s">
        <v>124</v>
      </c>
      <c r="L246" s="32"/>
      <c r="M246" s="33" t="s">
        <v>67</v>
      </c>
      <c r="N246" s="33"/>
      <c r="O246" s="32">
        <v>180</v>
      </c>
      <c r="P246" s="377" t="s">
        <v>308</v>
      </c>
      <c r="Q246" s="206"/>
      <c r="R246" s="206"/>
      <c r="S246" s="206"/>
      <c r="T246" s="207"/>
      <c r="U246" s="34"/>
      <c r="V246" s="34"/>
      <c r="W246" s="35" t="s">
        <v>68</v>
      </c>
      <c r="X246" s="190">
        <v>0</v>
      </c>
      <c r="Y246" s="19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/>
      <c r="AK246" s="69"/>
      <c r="BB246" s="157" t="s">
        <v>77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08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10"/>
      <c r="P247" s="211" t="s">
        <v>69</v>
      </c>
      <c r="Q247" s="203"/>
      <c r="R247" s="203"/>
      <c r="S247" s="203"/>
      <c r="T247" s="203"/>
      <c r="U247" s="203"/>
      <c r="V247" s="204"/>
      <c r="W247" s="37" t="s">
        <v>68</v>
      </c>
      <c r="X247" s="192">
        <f>IFERROR(SUM(X245:X246),"0")</f>
        <v>0</v>
      </c>
      <c r="Y247" s="192">
        <f>IFERROR(SUM(Y245:Y246),"0")</f>
        <v>0</v>
      </c>
      <c r="Z247" s="192">
        <f>IFERROR(IF(Z245="",0,Z245),"0")+IFERROR(IF(Z246="",0,Z246),"0")</f>
        <v>0</v>
      </c>
      <c r="AA247" s="193"/>
      <c r="AB247" s="193"/>
      <c r="AC247" s="193"/>
    </row>
    <row r="248" spans="1:68" hidden="1" x14ac:dyDescent="0.2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10"/>
      <c r="P248" s="211" t="s">
        <v>69</v>
      </c>
      <c r="Q248" s="203"/>
      <c r="R248" s="203"/>
      <c r="S248" s="203"/>
      <c r="T248" s="203"/>
      <c r="U248" s="203"/>
      <c r="V248" s="204"/>
      <c r="W248" s="37" t="s">
        <v>70</v>
      </c>
      <c r="X248" s="192">
        <f>IFERROR(SUMPRODUCT(X245:X246*H245:H246),"0")</f>
        <v>0</v>
      </c>
      <c r="Y248" s="192">
        <f>IFERROR(SUMPRODUCT(Y245:Y246*H245:H246),"0")</f>
        <v>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151</v>
      </c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  <c r="AA249" s="186"/>
      <c r="AB249" s="186"/>
      <c r="AC249" s="186"/>
    </row>
    <row r="250" spans="1:68" ht="27" hidden="1" customHeight="1" x14ac:dyDescent="0.25">
      <c r="A250" s="54" t="s">
        <v>309</v>
      </c>
      <c r="B250" s="54" t="s">
        <v>310</v>
      </c>
      <c r="C250" s="31">
        <v>4301136028</v>
      </c>
      <c r="D250" s="196">
        <v>4640242180304</v>
      </c>
      <c r="E250" s="197"/>
      <c r="F250" s="189">
        <v>2.7</v>
      </c>
      <c r="G250" s="32">
        <v>1</v>
      </c>
      <c r="H250" s="189">
        <v>2.7</v>
      </c>
      <c r="I250" s="189">
        <v>2.8906000000000001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355" t="s">
        <v>311</v>
      </c>
      <c r="Q250" s="206"/>
      <c r="R250" s="206"/>
      <c r="S250" s="206"/>
      <c r="T250" s="207"/>
      <c r="U250" s="34"/>
      <c r="V250" s="34"/>
      <c r="W250" s="35" t="s">
        <v>68</v>
      </c>
      <c r="X250" s="190">
        <v>0</v>
      </c>
      <c r="Y250" s="19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37.5" hidden="1" customHeight="1" x14ac:dyDescent="0.25">
      <c r="A251" s="54" t="s">
        <v>312</v>
      </c>
      <c r="B251" s="54" t="s">
        <v>313</v>
      </c>
      <c r="C251" s="31">
        <v>4301136027</v>
      </c>
      <c r="D251" s="196">
        <v>4640242180298</v>
      </c>
      <c r="E251" s="197"/>
      <c r="F251" s="189">
        <v>2.7</v>
      </c>
      <c r="G251" s="32">
        <v>1</v>
      </c>
      <c r="H251" s="189">
        <v>2.7</v>
      </c>
      <c r="I251" s="189">
        <v>2.8919999999999999</v>
      </c>
      <c r="J251" s="32">
        <v>126</v>
      </c>
      <c r="K251" s="32" t="s">
        <v>76</v>
      </c>
      <c r="L251" s="32"/>
      <c r="M251" s="33" t="s">
        <v>67</v>
      </c>
      <c r="N251" s="33"/>
      <c r="O251" s="32">
        <v>180</v>
      </c>
      <c r="P251" s="34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06"/>
      <c r="R251" s="206"/>
      <c r="S251" s="206"/>
      <c r="T251" s="207"/>
      <c r="U251" s="34"/>
      <c r="V251" s="34"/>
      <c r="W251" s="35" t="s">
        <v>68</v>
      </c>
      <c r="X251" s="190">
        <v>0</v>
      </c>
      <c r="Y251" s="191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314</v>
      </c>
      <c r="B252" s="54" t="s">
        <v>315</v>
      </c>
      <c r="C252" s="31">
        <v>4301136026</v>
      </c>
      <c r="D252" s="196">
        <v>4640242180236</v>
      </c>
      <c r="E252" s="197"/>
      <c r="F252" s="189">
        <v>5</v>
      </c>
      <c r="G252" s="32">
        <v>1</v>
      </c>
      <c r="H252" s="189">
        <v>5</v>
      </c>
      <c r="I252" s="189">
        <v>5.2350000000000003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397" t="s">
        <v>316</v>
      </c>
      <c r="Q252" s="206"/>
      <c r="R252" s="206"/>
      <c r="S252" s="206"/>
      <c r="T252" s="207"/>
      <c r="U252" s="34"/>
      <c r="V252" s="34"/>
      <c r="W252" s="35" t="s">
        <v>68</v>
      </c>
      <c r="X252" s="190">
        <v>48</v>
      </c>
      <c r="Y252" s="19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251.28000000000003</v>
      </c>
      <c r="BN252" s="67">
        <f>IFERROR(Y252*I252,"0")</f>
        <v>251.28000000000003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hidden="1" customHeight="1" x14ac:dyDescent="0.25">
      <c r="A253" s="54" t="s">
        <v>317</v>
      </c>
      <c r="B253" s="54" t="s">
        <v>318</v>
      </c>
      <c r="C253" s="31">
        <v>4301136029</v>
      </c>
      <c r="D253" s="196">
        <v>4640242180410</v>
      </c>
      <c r="E253" s="197"/>
      <c r="F253" s="189">
        <v>2.2400000000000002</v>
      </c>
      <c r="G253" s="32">
        <v>1</v>
      </c>
      <c r="H253" s="189">
        <v>2.2400000000000002</v>
      </c>
      <c r="I253" s="189">
        <v>2.4319999999999999</v>
      </c>
      <c r="J253" s="32">
        <v>126</v>
      </c>
      <c r="K253" s="32" t="s">
        <v>76</v>
      </c>
      <c r="L253" s="32"/>
      <c r="M253" s="33" t="s">
        <v>67</v>
      </c>
      <c r="N253" s="33"/>
      <c r="O253" s="32">
        <v>180</v>
      </c>
      <c r="P253" s="2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06"/>
      <c r="R253" s="206"/>
      <c r="S253" s="206"/>
      <c r="T253" s="207"/>
      <c r="U253" s="34"/>
      <c r="V253" s="34"/>
      <c r="W253" s="35" t="s">
        <v>68</v>
      </c>
      <c r="X253" s="190">
        <v>0</v>
      </c>
      <c r="Y253" s="191">
        <f>IFERROR(IF(X253="","",X253),"")</f>
        <v>0</v>
      </c>
      <c r="Z253" s="36">
        <f>IFERROR(IF(X253="","",X253*0.00936),"")</f>
        <v>0</v>
      </c>
      <c r="AA253" s="56"/>
      <c r="AB253" s="57"/>
      <c r="AC253" s="68"/>
      <c r="AG253" s="67"/>
      <c r="AJ253" s="69"/>
      <c r="AK253" s="69"/>
      <c r="BB253" s="161" t="s">
        <v>77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08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10"/>
      <c r="P254" s="211" t="s">
        <v>69</v>
      </c>
      <c r="Q254" s="203"/>
      <c r="R254" s="203"/>
      <c r="S254" s="203"/>
      <c r="T254" s="203"/>
      <c r="U254" s="203"/>
      <c r="V254" s="204"/>
      <c r="W254" s="37" t="s">
        <v>68</v>
      </c>
      <c r="X254" s="192">
        <f>IFERROR(SUM(X250:X253),"0")</f>
        <v>48</v>
      </c>
      <c r="Y254" s="192">
        <f>IFERROR(SUM(Y250:Y253),"0")</f>
        <v>48</v>
      </c>
      <c r="Z254" s="192">
        <f>IFERROR(IF(Z250="",0,Z250),"0")+IFERROR(IF(Z251="",0,Z251),"0")+IFERROR(IF(Z252="",0,Z252),"0")+IFERROR(IF(Z253="",0,Z253),"0")</f>
        <v>0.74399999999999999</v>
      </c>
      <c r="AA254" s="193"/>
      <c r="AB254" s="193"/>
      <c r="AC254" s="193"/>
    </row>
    <row r="255" spans="1:68" x14ac:dyDescent="0.2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10"/>
      <c r="P255" s="211" t="s">
        <v>69</v>
      </c>
      <c r="Q255" s="203"/>
      <c r="R255" s="203"/>
      <c r="S255" s="203"/>
      <c r="T255" s="203"/>
      <c r="U255" s="203"/>
      <c r="V255" s="204"/>
      <c r="W255" s="37" t="s">
        <v>70</v>
      </c>
      <c r="X255" s="192">
        <f>IFERROR(SUMPRODUCT(X250:X253*H250:H253),"0")</f>
        <v>240</v>
      </c>
      <c r="Y255" s="192">
        <f>IFERROR(SUMPRODUCT(Y250:Y253*H250:H253),"0")</f>
        <v>240</v>
      </c>
      <c r="Z255" s="37"/>
      <c r="AA255" s="193"/>
      <c r="AB255" s="193"/>
      <c r="AC255" s="193"/>
    </row>
    <row r="256" spans="1:68" ht="14.25" hidden="1" customHeight="1" x14ac:dyDescent="0.25">
      <c r="A256" s="215" t="s">
        <v>128</v>
      </c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209"/>
      <c r="AA256" s="186"/>
      <c r="AB256" s="186"/>
      <c r="AC256" s="186"/>
    </row>
    <row r="257" spans="1:68" ht="27" hidden="1" customHeight="1" x14ac:dyDescent="0.25">
      <c r="A257" s="54" t="s">
        <v>319</v>
      </c>
      <c r="B257" s="54" t="s">
        <v>320</v>
      </c>
      <c r="C257" s="31">
        <v>4301135405</v>
      </c>
      <c r="D257" s="196">
        <v>4640242181523</v>
      </c>
      <c r="E257" s="197"/>
      <c r="F257" s="189">
        <v>3</v>
      </c>
      <c r="G257" s="32">
        <v>1</v>
      </c>
      <c r="H257" s="189">
        <v>3</v>
      </c>
      <c r="I257" s="189">
        <v>3.1920000000000002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8" t="s">
        <v>321</v>
      </c>
      <c r="Q257" s="206"/>
      <c r="R257" s="206"/>
      <c r="S257" s="206"/>
      <c r="T257" s="207"/>
      <c r="U257" s="34"/>
      <c r="V257" s="34"/>
      <c r="W257" s="35" t="s">
        <v>68</v>
      </c>
      <c r="X257" s="190">
        <v>0</v>
      </c>
      <c r="Y257" s="191">
        <f t="shared" ref="Y257:Y275" si="18">IFERROR(IF(X257="","",X257),"")</f>
        <v>0</v>
      </c>
      <c r="Z257" s="36">
        <f t="shared" ref="Z257:Z262" si="19">IFERROR(IF(X257="","",X257*0.00936),"")</f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ref="BM257:BM275" si="20">IFERROR(X257*I257,"0")</f>
        <v>0</v>
      </c>
      <c r="BN257" s="67">
        <f t="shared" ref="BN257:BN275" si="21">IFERROR(Y257*I257,"0")</f>
        <v>0</v>
      </c>
      <c r="BO257" s="67">
        <f t="shared" ref="BO257:BO275" si="22">IFERROR(X257/J257,"0")</f>
        <v>0</v>
      </c>
      <c r="BP257" s="67">
        <f t="shared" ref="BP257:BP275" si="23">IFERROR(Y257/J257,"0")</f>
        <v>0</v>
      </c>
    </row>
    <row r="258" spans="1:68" ht="27" hidden="1" customHeight="1" x14ac:dyDescent="0.25">
      <c r="A258" s="54" t="s">
        <v>322</v>
      </c>
      <c r="B258" s="54" t="s">
        <v>323</v>
      </c>
      <c r="C258" s="31">
        <v>4301135195</v>
      </c>
      <c r="D258" s="196">
        <v>4640242180366</v>
      </c>
      <c r="E258" s="197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358" t="s">
        <v>324</v>
      </c>
      <c r="Q258" s="206"/>
      <c r="R258" s="206"/>
      <c r="S258" s="206"/>
      <c r="T258" s="207"/>
      <c r="U258" s="34"/>
      <c r="V258" s="34"/>
      <c r="W258" s="35" t="s">
        <v>68</v>
      </c>
      <c r="X258" s="190">
        <v>0</v>
      </c>
      <c r="Y258" s="191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27" customHeight="1" x14ac:dyDescent="0.25">
      <c r="A259" s="54" t="s">
        <v>325</v>
      </c>
      <c r="B259" s="54" t="s">
        <v>326</v>
      </c>
      <c r="C259" s="31">
        <v>4301135375</v>
      </c>
      <c r="D259" s="196">
        <v>4640242181486</v>
      </c>
      <c r="E259" s="197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337" t="s">
        <v>327</v>
      </c>
      <c r="Q259" s="206"/>
      <c r="R259" s="206"/>
      <c r="S259" s="206"/>
      <c r="T259" s="207"/>
      <c r="U259" s="34"/>
      <c r="V259" s="34"/>
      <c r="W259" s="35" t="s">
        <v>68</v>
      </c>
      <c r="X259" s="190">
        <v>14</v>
      </c>
      <c r="Y259" s="191">
        <f t="shared" si="18"/>
        <v>14</v>
      </c>
      <c r="Z259" s="36">
        <f t="shared" si="19"/>
        <v>0.13103999999999999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54.488</v>
      </c>
      <c r="BN259" s="67">
        <f t="shared" si="21"/>
        <v>54.488</v>
      </c>
      <c r="BO259" s="67">
        <f t="shared" si="22"/>
        <v>0.1111111111111111</v>
      </c>
      <c r="BP259" s="67">
        <f t="shared" si="23"/>
        <v>0.1111111111111111</v>
      </c>
    </row>
    <row r="260" spans="1:68" ht="37.5" hidden="1" customHeight="1" x14ac:dyDescent="0.25">
      <c r="A260" s="54" t="s">
        <v>328</v>
      </c>
      <c r="B260" s="54" t="s">
        <v>329</v>
      </c>
      <c r="C260" s="31">
        <v>4301135402</v>
      </c>
      <c r="D260" s="196">
        <v>4640242181493</v>
      </c>
      <c r="E260" s="197"/>
      <c r="F260" s="189">
        <v>3.7</v>
      </c>
      <c r="G260" s="32">
        <v>1</v>
      </c>
      <c r="H260" s="189">
        <v>3.7</v>
      </c>
      <c r="I260" s="189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6" t="s">
        <v>330</v>
      </c>
      <c r="Q260" s="206"/>
      <c r="R260" s="206"/>
      <c r="S260" s="206"/>
      <c r="T260" s="207"/>
      <c r="U260" s="34"/>
      <c r="V260" s="34"/>
      <c r="W260" s="35" t="s">
        <v>68</v>
      </c>
      <c r="X260" s="190">
        <v>0</v>
      </c>
      <c r="Y260" s="191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331</v>
      </c>
      <c r="B261" s="54" t="s">
        <v>332</v>
      </c>
      <c r="C261" s="31">
        <v>4301135403</v>
      </c>
      <c r="D261" s="196">
        <v>4640242181509</v>
      </c>
      <c r="E261" s="197"/>
      <c r="F261" s="189">
        <v>3.7</v>
      </c>
      <c r="G261" s="32">
        <v>1</v>
      </c>
      <c r="H261" s="189">
        <v>3.7</v>
      </c>
      <c r="I261" s="189">
        <v>3.8919999999999999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290" t="s">
        <v>333</v>
      </c>
      <c r="Q261" s="206"/>
      <c r="R261" s="206"/>
      <c r="S261" s="206"/>
      <c r="T261" s="207"/>
      <c r="U261" s="34"/>
      <c r="V261" s="34"/>
      <c r="W261" s="35" t="s">
        <v>68</v>
      </c>
      <c r="X261" s="190">
        <v>0</v>
      </c>
      <c r="Y261" s="191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37.5" hidden="1" customHeight="1" x14ac:dyDescent="0.25">
      <c r="A262" s="54" t="s">
        <v>334</v>
      </c>
      <c r="B262" s="54" t="s">
        <v>335</v>
      </c>
      <c r="C262" s="31">
        <v>4301135187</v>
      </c>
      <c r="D262" s="196">
        <v>4640242180328</v>
      </c>
      <c r="E262" s="197"/>
      <c r="F262" s="189">
        <v>3.5</v>
      </c>
      <c r="G262" s="32">
        <v>1</v>
      </c>
      <c r="H262" s="189">
        <v>3.5</v>
      </c>
      <c r="I262" s="189">
        <v>3.6920000000000002</v>
      </c>
      <c r="J262" s="32">
        <v>126</v>
      </c>
      <c r="K262" s="32" t="s">
        <v>76</v>
      </c>
      <c r="L262" s="32"/>
      <c r="M262" s="33" t="s">
        <v>67</v>
      </c>
      <c r="N262" s="33"/>
      <c r="O262" s="32">
        <v>180</v>
      </c>
      <c r="P262" s="229" t="s">
        <v>336</v>
      </c>
      <c r="Q262" s="206"/>
      <c r="R262" s="206"/>
      <c r="S262" s="206"/>
      <c r="T262" s="207"/>
      <c r="U262" s="34"/>
      <c r="V262" s="34"/>
      <c r="W262" s="35" t="s">
        <v>68</v>
      </c>
      <c r="X262" s="190">
        <v>0</v>
      </c>
      <c r="Y262" s="191">
        <f t="shared" si="18"/>
        <v>0</v>
      </c>
      <c r="Z262" s="36">
        <f t="shared" si="19"/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hidden="1" customHeight="1" x14ac:dyDescent="0.25">
      <c r="A263" s="54" t="s">
        <v>337</v>
      </c>
      <c r="B263" s="54" t="s">
        <v>338</v>
      </c>
      <c r="C263" s="31">
        <v>4301135186</v>
      </c>
      <c r="D263" s="196">
        <v>4640242180311</v>
      </c>
      <c r="E263" s="197"/>
      <c r="F263" s="189">
        <v>5.5</v>
      </c>
      <c r="G263" s="32">
        <v>1</v>
      </c>
      <c r="H263" s="189">
        <v>5.5</v>
      </c>
      <c r="I263" s="189">
        <v>5.7350000000000003</v>
      </c>
      <c r="J263" s="32">
        <v>84</v>
      </c>
      <c r="K263" s="32" t="s">
        <v>66</v>
      </c>
      <c r="L263" s="32"/>
      <c r="M263" s="33" t="s">
        <v>67</v>
      </c>
      <c r="N263" s="33"/>
      <c r="O263" s="32">
        <v>180</v>
      </c>
      <c r="P263" s="234" t="s">
        <v>339</v>
      </c>
      <c r="Q263" s="206"/>
      <c r="R263" s="206"/>
      <c r="S263" s="206"/>
      <c r="T263" s="207"/>
      <c r="U263" s="34"/>
      <c r="V263" s="34"/>
      <c r="W263" s="35" t="s">
        <v>68</v>
      </c>
      <c r="X263" s="190">
        <v>0</v>
      </c>
      <c r="Y263" s="191">
        <f t="shared" si="18"/>
        <v>0</v>
      </c>
      <c r="Z263" s="36">
        <f>IFERROR(IF(X263="","",X263*0.0155),"")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customHeight="1" x14ac:dyDescent="0.25">
      <c r="A264" s="54" t="s">
        <v>340</v>
      </c>
      <c r="B264" s="54" t="s">
        <v>341</v>
      </c>
      <c r="C264" s="31">
        <v>4301135394</v>
      </c>
      <c r="D264" s="196">
        <v>4640242181561</v>
      </c>
      <c r="E264" s="197"/>
      <c r="F264" s="189">
        <v>3.7</v>
      </c>
      <c r="G264" s="32">
        <v>1</v>
      </c>
      <c r="H264" s="189">
        <v>3.7</v>
      </c>
      <c r="I264" s="189">
        <v>3.8919999999999999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319" t="s">
        <v>342</v>
      </c>
      <c r="Q264" s="206"/>
      <c r="R264" s="206"/>
      <c r="S264" s="206"/>
      <c r="T264" s="207"/>
      <c r="U264" s="34"/>
      <c r="V264" s="34"/>
      <c r="W264" s="35" t="s">
        <v>68</v>
      </c>
      <c r="X264" s="190">
        <v>14</v>
      </c>
      <c r="Y264" s="191">
        <f t="shared" si="18"/>
        <v>14</v>
      </c>
      <c r="Z264" s="36">
        <f>IFERROR(IF(X264="","",X264*0.00936),"")</f>
        <v>0.13103999999999999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54.488</v>
      </c>
      <c r="BN264" s="67">
        <f t="shared" si="21"/>
        <v>54.488</v>
      </c>
      <c r="BO264" s="67">
        <f t="shared" si="22"/>
        <v>0.1111111111111111</v>
      </c>
      <c r="BP264" s="67">
        <f t="shared" si="23"/>
        <v>0.1111111111111111</v>
      </c>
    </row>
    <row r="265" spans="1:68" ht="27" hidden="1" customHeight="1" x14ac:dyDescent="0.25">
      <c r="A265" s="54" t="s">
        <v>343</v>
      </c>
      <c r="B265" s="54" t="s">
        <v>344</v>
      </c>
      <c r="C265" s="31">
        <v>4301135320</v>
      </c>
      <c r="D265" s="196">
        <v>4640242181592</v>
      </c>
      <c r="E265" s="197"/>
      <c r="F265" s="189">
        <v>3.5</v>
      </c>
      <c r="G265" s="32">
        <v>1</v>
      </c>
      <c r="H265" s="189">
        <v>3.5</v>
      </c>
      <c r="I265" s="189">
        <v>3.6850000000000001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371" t="s">
        <v>345</v>
      </c>
      <c r="Q265" s="206"/>
      <c r="R265" s="206"/>
      <c r="S265" s="206"/>
      <c r="T265" s="207"/>
      <c r="U265" s="34"/>
      <c r="V265" s="34"/>
      <c r="W265" s="35" t="s">
        <v>68</v>
      </c>
      <c r="X265" s="190">
        <v>0</v>
      </c>
      <c r="Y265" s="191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346</v>
      </c>
      <c r="B266" s="54" t="s">
        <v>347</v>
      </c>
      <c r="C266" s="31">
        <v>4301135193</v>
      </c>
      <c r="D266" s="196">
        <v>4640242180403</v>
      </c>
      <c r="E266" s="197"/>
      <c r="F266" s="189">
        <v>3</v>
      </c>
      <c r="G266" s="32">
        <v>1</v>
      </c>
      <c r="H266" s="189">
        <v>3</v>
      </c>
      <c r="I266" s="189">
        <v>3.1920000000000002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374" t="s">
        <v>348</v>
      </c>
      <c r="Q266" s="206"/>
      <c r="R266" s="206"/>
      <c r="S266" s="206"/>
      <c r="T266" s="207"/>
      <c r="U266" s="34"/>
      <c r="V266" s="34"/>
      <c r="W266" s="35" t="s">
        <v>68</v>
      </c>
      <c r="X266" s="190">
        <v>0</v>
      </c>
      <c r="Y266" s="191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349</v>
      </c>
      <c r="B267" s="54" t="s">
        <v>350</v>
      </c>
      <c r="C267" s="31">
        <v>4301135304</v>
      </c>
      <c r="D267" s="196">
        <v>4640242181240</v>
      </c>
      <c r="E267" s="197"/>
      <c r="F267" s="189">
        <v>0.3</v>
      </c>
      <c r="G267" s="32">
        <v>9</v>
      </c>
      <c r="H267" s="189">
        <v>2.7</v>
      </c>
      <c r="I267" s="189">
        <v>2.88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6" t="s">
        <v>351</v>
      </c>
      <c r="Q267" s="206"/>
      <c r="R267" s="206"/>
      <c r="S267" s="206"/>
      <c r="T267" s="207"/>
      <c r="U267" s="34"/>
      <c r="V267" s="34"/>
      <c r="W267" s="35" t="s">
        <v>68</v>
      </c>
      <c r="X267" s="190">
        <v>0</v>
      </c>
      <c r="Y267" s="191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352</v>
      </c>
      <c r="B268" s="54" t="s">
        <v>353</v>
      </c>
      <c r="C268" s="31">
        <v>4301135310</v>
      </c>
      <c r="D268" s="196">
        <v>4640242181318</v>
      </c>
      <c r="E268" s="197"/>
      <c r="F268" s="189">
        <v>0.3</v>
      </c>
      <c r="G268" s="32">
        <v>9</v>
      </c>
      <c r="H268" s="189">
        <v>2.7</v>
      </c>
      <c r="I268" s="189">
        <v>2.988</v>
      </c>
      <c r="J268" s="32">
        <v>126</v>
      </c>
      <c r="K268" s="32" t="s">
        <v>76</v>
      </c>
      <c r="L268" s="32"/>
      <c r="M268" s="33" t="s">
        <v>67</v>
      </c>
      <c r="N268" s="33"/>
      <c r="O268" s="32">
        <v>180</v>
      </c>
      <c r="P268" s="361" t="s">
        <v>354</v>
      </c>
      <c r="Q268" s="206"/>
      <c r="R268" s="206"/>
      <c r="S268" s="206"/>
      <c r="T268" s="207"/>
      <c r="U268" s="34"/>
      <c r="V268" s="34"/>
      <c r="W268" s="35" t="s">
        <v>68</v>
      </c>
      <c r="X268" s="190">
        <v>0</v>
      </c>
      <c r="Y268" s="191">
        <f t="shared" si="18"/>
        <v>0</v>
      </c>
      <c r="Z268" s="36">
        <f>IFERROR(IF(X268="","",X268*0.00936),"")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355</v>
      </c>
      <c r="B269" s="54" t="s">
        <v>356</v>
      </c>
      <c r="C269" s="31">
        <v>4301135306</v>
      </c>
      <c r="D269" s="196">
        <v>4640242181578</v>
      </c>
      <c r="E269" s="197"/>
      <c r="F269" s="189">
        <v>0.3</v>
      </c>
      <c r="G269" s="32">
        <v>9</v>
      </c>
      <c r="H269" s="189">
        <v>2.7</v>
      </c>
      <c r="I269" s="189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282" t="s">
        <v>357</v>
      </c>
      <c r="Q269" s="206"/>
      <c r="R269" s="206"/>
      <c r="S269" s="206"/>
      <c r="T269" s="207"/>
      <c r="U269" s="34"/>
      <c r="V269" s="34"/>
      <c r="W269" s="35" t="s">
        <v>68</v>
      </c>
      <c r="X269" s="190">
        <v>0</v>
      </c>
      <c r="Y269" s="191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358</v>
      </c>
      <c r="B270" s="54" t="s">
        <v>359</v>
      </c>
      <c r="C270" s="31">
        <v>4301135305</v>
      </c>
      <c r="D270" s="196">
        <v>4640242181394</v>
      </c>
      <c r="E270" s="197"/>
      <c r="F270" s="189">
        <v>0.3</v>
      </c>
      <c r="G270" s="32">
        <v>9</v>
      </c>
      <c r="H270" s="189">
        <v>2.7</v>
      </c>
      <c r="I270" s="189">
        <v>2.8450000000000002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266" t="s">
        <v>360</v>
      </c>
      <c r="Q270" s="206"/>
      <c r="R270" s="206"/>
      <c r="S270" s="206"/>
      <c r="T270" s="207"/>
      <c r="U270" s="34"/>
      <c r="V270" s="34"/>
      <c r="W270" s="35" t="s">
        <v>68</v>
      </c>
      <c r="X270" s="190">
        <v>0</v>
      </c>
      <c r="Y270" s="191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361</v>
      </c>
      <c r="B271" s="54" t="s">
        <v>362</v>
      </c>
      <c r="C271" s="31">
        <v>4301135309</v>
      </c>
      <c r="D271" s="196">
        <v>4640242181332</v>
      </c>
      <c r="E271" s="197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369" t="s">
        <v>363</v>
      </c>
      <c r="Q271" s="206"/>
      <c r="R271" s="206"/>
      <c r="S271" s="206"/>
      <c r="T271" s="207"/>
      <c r="U271" s="34"/>
      <c r="V271" s="34"/>
      <c r="W271" s="35" t="s">
        <v>68</v>
      </c>
      <c r="X271" s="190">
        <v>0</v>
      </c>
      <c r="Y271" s="191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364</v>
      </c>
      <c r="B272" s="54" t="s">
        <v>365</v>
      </c>
      <c r="C272" s="31">
        <v>4301135308</v>
      </c>
      <c r="D272" s="196">
        <v>4640242181349</v>
      </c>
      <c r="E272" s="197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22" t="s">
        <v>366</v>
      </c>
      <c r="Q272" s="206"/>
      <c r="R272" s="206"/>
      <c r="S272" s="206"/>
      <c r="T272" s="207"/>
      <c r="U272" s="34"/>
      <c r="V272" s="34"/>
      <c r="W272" s="35" t="s">
        <v>68</v>
      </c>
      <c r="X272" s="190">
        <v>0</v>
      </c>
      <c r="Y272" s="191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367</v>
      </c>
      <c r="B273" s="54" t="s">
        <v>368</v>
      </c>
      <c r="C273" s="31">
        <v>4301135307</v>
      </c>
      <c r="D273" s="196">
        <v>4640242181370</v>
      </c>
      <c r="E273" s="197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124</v>
      </c>
      <c r="L273" s="32"/>
      <c r="M273" s="33" t="s">
        <v>67</v>
      </c>
      <c r="N273" s="33"/>
      <c r="O273" s="32">
        <v>180</v>
      </c>
      <c r="P273" s="376" t="s">
        <v>369</v>
      </c>
      <c r="Q273" s="206"/>
      <c r="R273" s="206"/>
      <c r="S273" s="206"/>
      <c r="T273" s="207"/>
      <c r="U273" s="34"/>
      <c r="V273" s="34"/>
      <c r="W273" s="35" t="s">
        <v>68</v>
      </c>
      <c r="X273" s="190">
        <v>0</v>
      </c>
      <c r="Y273" s="191">
        <f t="shared" si="18"/>
        <v>0</v>
      </c>
      <c r="Z273" s="36">
        <f>IFERROR(IF(X273="","",X273*0.00502),"")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370</v>
      </c>
      <c r="B274" s="54" t="s">
        <v>371</v>
      </c>
      <c r="C274" s="31">
        <v>4301135319</v>
      </c>
      <c r="D274" s="196">
        <v>4607111037473</v>
      </c>
      <c r="E274" s="197"/>
      <c r="F274" s="189">
        <v>1</v>
      </c>
      <c r="G274" s="32">
        <v>4</v>
      </c>
      <c r="H274" s="189">
        <v>4</v>
      </c>
      <c r="I274" s="189">
        <v>4.2300000000000004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45" t="s">
        <v>372</v>
      </c>
      <c r="Q274" s="206"/>
      <c r="R274" s="206"/>
      <c r="S274" s="206"/>
      <c r="T274" s="207"/>
      <c r="U274" s="34"/>
      <c r="V274" s="34"/>
      <c r="W274" s="35" t="s">
        <v>68</v>
      </c>
      <c r="X274" s="190">
        <v>0</v>
      </c>
      <c r="Y274" s="191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t="27" hidden="1" customHeight="1" x14ac:dyDescent="0.25">
      <c r="A275" s="54" t="s">
        <v>373</v>
      </c>
      <c r="B275" s="54" t="s">
        <v>374</v>
      </c>
      <c r="C275" s="31">
        <v>4301135198</v>
      </c>
      <c r="D275" s="196">
        <v>4640242180663</v>
      </c>
      <c r="E275" s="197"/>
      <c r="F275" s="189">
        <v>0.9</v>
      </c>
      <c r="G275" s="32">
        <v>4</v>
      </c>
      <c r="H275" s="189">
        <v>3.6</v>
      </c>
      <c r="I275" s="189">
        <v>3.83</v>
      </c>
      <c r="J275" s="32">
        <v>84</v>
      </c>
      <c r="K275" s="32" t="s">
        <v>66</v>
      </c>
      <c r="L275" s="32"/>
      <c r="M275" s="33" t="s">
        <v>67</v>
      </c>
      <c r="N275" s="33"/>
      <c r="O275" s="32">
        <v>180</v>
      </c>
      <c r="P275" s="396" t="s">
        <v>375</v>
      </c>
      <c r="Q275" s="206"/>
      <c r="R275" s="206"/>
      <c r="S275" s="206"/>
      <c r="T275" s="207"/>
      <c r="U275" s="34"/>
      <c r="V275" s="34"/>
      <c r="W275" s="35" t="s">
        <v>68</v>
      </c>
      <c r="X275" s="190">
        <v>0</v>
      </c>
      <c r="Y275" s="191">
        <f t="shared" si="18"/>
        <v>0</v>
      </c>
      <c r="Z275" s="36">
        <f>IFERROR(IF(X275="","",X275*0.0155),"")</f>
        <v>0</v>
      </c>
      <c r="AA275" s="56"/>
      <c r="AB275" s="57"/>
      <c r="AC275" s="68"/>
      <c r="AG275" s="67"/>
      <c r="AJ275" s="69"/>
      <c r="AK275" s="69"/>
      <c r="BB275" s="180" t="s">
        <v>77</v>
      </c>
      <c r="BM275" s="67">
        <f t="shared" si="20"/>
        <v>0</v>
      </c>
      <c r="BN275" s="67">
        <f t="shared" si="21"/>
        <v>0</v>
      </c>
      <c r="BO275" s="67">
        <f t="shared" si="22"/>
        <v>0</v>
      </c>
      <c r="BP275" s="67">
        <f t="shared" si="23"/>
        <v>0</v>
      </c>
    </row>
    <row r="276" spans="1:68" x14ac:dyDescent="0.2">
      <c r="A276" s="208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10"/>
      <c r="P276" s="211" t="s">
        <v>69</v>
      </c>
      <c r="Q276" s="203"/>
      <c r="R276" s="203"/>
      <c r="S276" s="203"/>
      <c r="T276" s="203"/>
      <c r="U276" s="203"/>
      <c r="V276" s="204"/>
      <c r="W276" s="37" t="s">
        <v>68</v>
      </c>
      <c r="X276" s="192">
        <f>IFERROR(SUM(X257:X275),"0")</f>
        <v>28</v>
      </c>
      <c r="Y276" s="192">
        <f>IFERROR(SUM(Y257:Y275),"0")</f>
        <v>28</v>
      </c>
      <c r="Z276" s="192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0.26207999999999998</v>
      </c>
      <c r="AA276" s="193"/>
      <c r="AB276" s="193"/>
      <c r="AC276" s="193"/>
    </row>
    <row r="277" spans="1:68" x14ac:dyDescent="0.2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210"/>
      <c r="P277" s="211" t="s">
        <v>69</v>
      </c>
      <c r="Q277" s="203"/>
      <c r="R277" s="203"/>
      <c r="S277" s="203"/>
      <c r="T277" s="203"/>
      <c r="U277" s="203"/>
      <c r="V277" s="204"/>
      <c r="W277" s="37" t="s">
        <v>70</v>
      </c>
      <c r="X277" s="192">
        <f>IFERROR(SUMPRODUCT(X257:X275*H257:H275),"0")</f>
        <v>103.60000000000001</v>
      </c>
      <c r="Y277" s="192">
        <f>IFERROR(SUMPRODUCT(Y257:Y275*H257:H275),"0")</f>
        <v>103.60000000000001</v>
      </c>
      <c r="Z277" s="37"/>
      <c r="AA277" s="193"/>
      <c r="AB277" s="193"/>
      <c r="AC277" s="193"/>
    </row>
    <row r="278" spans="1:68" ht="15" customHeight="1" x14ac:dyDescent="0.2">
      <c r="A278" s="283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84"/>
      <c r="P278" s="222" t="s">
        <v>376</v>
      </c>
      <c r="Q278" s="223"/>
      <c r="R278" s="223"/>
      <c r="S278" s="223"/>
      <c r="T278" s="223"/>
      <c r="U278" s="223"/>
      <c r="V278" s="199"/>
      <c r="W278" s="37" t="s">
        <v>70</v>
      </c>
      <c r="X278" s="192">
        <f>IFERROR(X24+X33+X40+X49+X61+X67+X72+X78+X88+X95+X104+X110+X116+X122+X127+X133+X138+X144+X148+X156+X161+X169+X173+X178+X184+X191+X201+X209+X214+X220+X226+X231+X239+X243+X248+X255+X277,"0")</f>
        <v>12724.480000000001</v>
      </c>
      <c r="Y278" s="192">
        <f>IFERROR(Y24+Y33+Y40+Y49+Y61+Y67+Y72+Y78+Y88+Y95+Y104+Y110+Y116+Y122+Y127+Y133+Y138+Y144+Y148+Y156+Y161+Y169+Y173+Y178+Y184+Y191+Y201+Y209+Y214+Y220+Y226+Y231+Y239+Y243+Y248+Y255+Y277,"0")</f>
        <v>12724.480000000001</v>
      </c>
      <c r="Z278" s="37"/>
      <c r="AA278" s="193"/>
      <c r="AB278" s="193"/>
      <c r="AC278" s="193"/>
    </row>
    <row r="279" spans="1:68" x14ac:dyDescent="0.2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84"/>
      <c r="P279" s="222" t="s">
        <v>377</v>
      </c>
      <c r="Q279" s="223"/>
      <c r="R279" s="223"/>
      <c r="S279" s="223"/>
      <c r="T279" s="223"/>
      <c r="U279" s="223"/>
      <c r="V279" s="199"/>
      <c r="W279" s="37" t="s">
        <v>70</v>
      </c>
      <c r="X279" s="192">
        <f>IFERROR(SUM(BM22:BM275),"0")</f>
        <v>14037.9776</v>
      </c>
      <c r="Y279" s="192">
        <f>IFERROR(SUM(BN22:BN275),"0")</f>
        <v>14037.9776</v>
      </c>
      <c r="Z279" s="37"/>
      <c r="AA279" s="193"/>
      <c r="AB279" s="193"/>
      <c r="AC279" s="193"/>
    </row>
    <row r="280" spans="1:68" x14ac:dyDescent="0.2">
      <c r="A280" s="209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84"/>
      <c r="P280" s="222" t="s">
        <v>378</v>
      </c>
      <c r="Q280" s="223"/>
      <c r="R280" s="223"/>
      <c r="S280" s="223"/>
      <c r="T280" s="223"/>
      <c r="U280" s="223"/>
      <c r="V280" s="199"/>
      <c r="W280" s="37" t="s">
        <v>379</v>
      </c>
      <c r="X280" s="38">
        <f>ROUNDUP(SUM(BO22:BO275),0)</f>
        <v>36</v>
      </c>
      <c r="Y280" s="38">
        <f>ROUNDUP(SUM(BP22:BP275),0)</f>
        <v>36</v>
      </c>
      <c r="Z280" s="37"/>
      <c r="AA280" s="193"/>
      <c r="AB280" s="193"/>
      <c r="AC280" s="193"/>
    </row>
    <row r="281" spans="1:68" x14ac:dyDescent="0.2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84"/>
      <c r="P281" s="222" t="s">
        <v>380</v>
      </c>
      <c r="Q281" s="223"/>
      <c r="R281" s="223"/>
      <c r="S281" s="223"/>
      <c r="T281" s="223"/>
      <c r="U281" s="223"/>
      <c r="V281" s="199"/>
      <c r="W281" s="37" t="s">
        <v>70</v>
      </c>
      <c r="X281" s="192">
        <f>GrossWeightTotal+PalletQtyTotal*25</f>
        <v>14937.9776</v>
      </c>
      <c r="Y281" s="192">
        <f>GrossWeightTotalR+PalletQtyTotalR*25</f>
        <v>14937.9776</v>
      </c>
      <c r="Z281" s="37"/>
      <c r="AA281" s="193"/>
      <c r="AB281" s="193"/>
      <c r="AC281" s="193"/>
    </row>
    <row r="282" spans="1:68" x14ac:dyDescent="0.2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84"/>
      <c r="P282" s="222" t="s">
        <v>381</v>
      </c>
      <c r="Q282" s="223"/>
      <c r="R282" s="223"/>
      <c r="S282" s="223"/>
      <c r="T282" s="223"/>
      <c r="U282" s="223"/>
      <c r="V282" s="199"/>
      <c r="W282" s="37" t="s">
        <v>379</v>
      </c>
      <c r="X282" s="192">
        <f>IFERROR(X23+X32+X39+X48+X60+X66+X71+X77+X87+X94+X103+X109+X115+X121+X126+X132+X137+X143+X147+X155+X160+X168+X172+X177+X183+X190+X200+X208+X213+X219+X225+X230+X238+X242+X247+X254+X276,"0")</f>
        <v>2820</v>
      </c>
      <c r="Y282" s="192">
        <f>IFERROR(Y23+Y32+Y39+Y48+Y60+Y66+Y71+Y77+Y87+Y94+Y103+Y109+Y115+Y121+Y126+Y132+Y137+Y143+Y147+Y155+Y160+Y168+Y172+Y177+Y183+Y190+Y200+Y208+Y213+Y219+Y225+Y230+Y238+Y242+Y247+Y254+Y276,"0")</f>
        <v>2820</v>
      </c>
      <c r="Z282" s="37"/>
      <c r="AA282" s="193"/>
      <c r="AB282" s="193"/>
      <c r="AC282" s="193"/>
    </row>
    <row r="283" spans="1:68" ht="14.25" hidden="1" customHeight="1" x14ac:dyDescent="0.2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84"/>
      <c r="P283" s="222" t="s">
        <v>382</v>
      </c>
      <c r="Q283" s="223"/>
      <c r="R283" s="223"/>
      <c r="S283" s="223"/>
      <c r="T283" s="223"/>
      <c r="U283" s="223"/>
      <c r="V283" s="199"/>
      <c r="W283" s="39" t="s">
        <v>383</v>
      </c>
      <c r="X283" s="37"/>
      <c r="Y283" s="37"/>
      <c r="Z283" s="37">
        <f>IFERROR(Z23+Z32+Z39+Z48+Z60+Z66+Z71+Z77+Z87+Z94+Z103+Z109+Z115+Z121+Z126+Z132+Z137+Z143+Z147+Z155+Z160+Z168+Z172+Z177+Z183+Z190+Z200+Z208+Z213+Z219+Z225+Z230+Z238+Z242+Z247+Z254+Z276,"0")</f>
        <v>45.209839999999993</v>
      </c>
      <c r="AA283" s="193"/>
      <c r="AB283" s="193"/>
      <c r="AC283" s="193"/>
    </row>
    <row r="284" spans="1:68" ht="13.5" customHeight="1" thickBot="1" x14ac:dyDescent="0.25"/>
    <row r="285" spans="1:68" ht="27" customHeight="1" thickTop="1" thickBot="1" x14ac:dyDescent="0.25">
      <c r="A285" s="40" t="s">
        <v>384</v>
      </c>
      <c r="B285" s="187" t="s">
        <v>62</v>
      </c>
      <c r="C285" s="194" t="s">
        <v>71</v>
      </c>
      <c r="D285" s="235"/>
      <c r="E285" s="235"/>
      <c r="F285" s="235"/>
      <c r="G285" s="235"/>
      <c r="H285" s="235"/>
      <c r="I285" s="235"/>
      <c r="J285" s="23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6"/>
      <c r="U285" s="194" t="s">
        <v>200</v>
      </c>
      <c r="V285" s="236"/>
      <c r="W285" s="194" t="s">
        <v>224</v>
      </c>
      <c r="X285" s="236"/>
      <c r="Y285" s="194" t="s">
        <v>240</v>
      </c>
      <c r="Z285" s="235"/>
      <c r="AA285" s="235"/>
      <c r="AB285" s="235"/>
      <c r="AC285" s="235"/>
      <c r="AD285" s="236"/>
      <c r="AE285" s="194" t="s">
        <v>282</v>
      </c>
      <c r="AF285" s="236"/>
      <c r="AG285" s="187" t="s">
        <v>201</v>
      </c>
    </row>
    <row r="286" spans="1:68" ht="14.25" customHeight="1" thickTop="1" x14ac:dyDescent="0.2">
      <c r="A286" s="362" t="s">
        <v>385</v>
      </c>
      <c r="B286" s="194" t="s">
        <v>62</v>
      </c>
      <c r="C286" s="194" t="s">
        <v>72</v>
      </c>
      <c r="D286" s="194" t="s">
        <v>84</v>
      </c>
      <c r="E286" s="194" t="s">
        <v>92</v>
      </c>
      <c r="F286" s="194" t="s">
        <v>105</v>
      </c>
      <c r="G286" s="194" t="s">
        <v>121</v>
      </c>
      <c r="H286" s="194" t="s">
        <v>127</v>
      </c>
      <c r="I286" s="194" t="s">
        <v>131</v>
      </c>
      <c r="J286" s="194" t="s">
        <v>137</v>
      </c>
      <c r="K286" s="194" t="s">
        <v>150</v>
      </c>
      <c r="L286" s="188"/>
      <c r="M286" s="194" t="s">
        <v>158</v>
      </c>
      <c r="N286" s="188"/>
      <c r="O286" s="194" t="s">
        <v>169</v>
      </c>
      <c r="P286" s="194" t="s">
        <v>174</v>
      </c>
      <c r="Q286" s="194" t="s">
        <v>180</v>
      </c>
      <c r="R286" s="194" t="s">
        <v>185</v>
      </c>
      <c r="S286" s="194" t="s">
        <v>188</v>
      </c>
      <c r="T286" s="194" t="s">
        <v>197</v>
      </c>
      <c r="U286" s="194" t="s">
        <v>201</v>
      </c>
      <c r="V286" s="194" t="s">
        <v>207</v>
      </c>
      <c r="W286" s="194" t="s">
        <v>225</v>
      </c>
      <c r="X286" s="194" t="s">
        <v>237</v>
      </c>
      <c r="Y286" s="194" t="s">
        <v>241</v>
      </c>
      <c r="Z286" s="194" t="s">
        <v>244</v>
      </c>
      <c r="AA286" s="194" t="s">
        <v>251</v>
      </c>
      <c r="AB286" s="194" t="s">
        <v>264</v>
      </c>
      <c r="AC286" s="194" t="s">
        <v>273</v>
      </c>
      <c r="AD286" s="194" t="s">
        <v>276</v>
      </c>
      <c r="AE286" s="194" t="s">
        <v>283</v>
      </c>
      <c r="AF286" s="194" t="s">
        <v>287</v>
      </c>
      <c r="AG286" s="194" t="s">
        <v>201</v>
      </c>
    </row>
    <row r="287" spans="1:68" ht="13.5" customHeight="1" thickBot="1" x14ac:dyDescent="0.25">
      <c r="A287" s="363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88"/>
      <c r="M287" s="195"/>
      <c r="N287" s="188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</row>
    <row r="288" spans="1:68" ht="18" customHeight="1" thickTop="1" thickBot="1" x14ac:dyDescent="0.25">
      <c r="A288" s="40" t="s">
        <v>386</v>
      </c>
      <c r="B288" s="46">
        <f>IFERROR(X22*H22,"0")</f>
        <v>0</v>
      </c>
      <c r="C288" s="46">
        <f>IFERROR(X28*H28,"0")+IFERROR(X29*H29,"0")+IFERROR(X30*H30,"0")+IFERROR(X31*H31,"0")</f>
        <v>294</v>
      </c>
      <c r="D288" s="46">
        <f>IFERROR(X36*H36,"0")+IFERROR(X37*H37,"0")+IFERROR(X38*H38,"0")</f>
        <v>0</v>
      </c>
      <c r="E288" s="46">
        <f>IFERROR(X43*H43,"0")+IFERROR(X44*H44,"0")+IFERROR(X45*H45,"0")+IFERROR(X46*H46,"0")+IFERROR(X47*H47,"0")</f>
        <v>48</v>
      </c>
      <c r="F288" s="46">
        <f>IFERROR(X52*H52,"0")+IFERROR(X53*H53,"0")+IFERROR(X54*H54,"0")+IFERROR(X55*H55,"0")+IFERROR(X56*H56,"0")+IFERROR(X57*H57,"0")+IFERROR(X58*H58,"0")+IFERROR(X59*H59,"0")</f>
        <v>1201.92</v>
      </c>
      <c r="G288" s="46">
        <f>IFERROR(X64*H64,"0")+IFERROR(X65*H65,"0")</f>
        <v>0</v>
      </c>
      <c r="H288" s="46">
        <f>IFERROR(X70*H70,"0")</f>
        <v>0</v>
      </c>
      <c r="I288" s="46">
        <f>IFERROR(X75*H75,"0")+IFERROR(X76*H76,"0")</f>
        <v>50.4</v>
      </c>
      <c r="J288" s="46">
        <f>IFERROR(X81*H81,"0")+IFERROR(X82*H82,"0")+IFERROR(X83*H83,"0")+IFERROR(X84*H84,"0")+IFERROR(X85*H85,"0")+IFERROR(X86*H86,"0")</f>
        <v>1411.2</v>
      </c>
      <c r="K288" s="46">
        <f>IFERROR(X91*H91,"0")+IFERROR(X92*H92,"0")+IFERROR(X93*H93,"0")</f>
        <v>30.240000000000002</v>
      </c>
      <c r="L288" s="188"/>
      <c r="M288" s="46">
        <f>IFERROR(X98*H98,"0")+IFERROR(X99*H99,"0")+IFERROR(X100*H100,"0")+IFERROR(X101*H101,"0")+IFERROR(X102*H102,"0")</f>
        <v>5819.52</v>
      </c>
      <c r="N288" s="188"/>
      <c r="O288" s="46">
        <f>IFERROR(X107*H107,"0")+IFERROR(X108*H108,"0")</f>
        <v>1134</v>
      </c>
      <c r="P288" s="46">
        <f>IFERROR(X113*H113,"0")+IFERROR(X114*H114,"0")</f>
        <v>966</v>
      </c>
      <c r="Q288" s="46">
        <f>IFERROR(X119*H119,"0")+IFERROR(X120*H120,"0")</f>
        <v>420</v>
      </c>
      <c r="R288" s="46">
        <f>IFERROR(X125*H125,"0")</f>
        <v>0</v>
      </c>
      <c r="S288" s="46">
        <f>IFERROR(X130*H130,"0")+IFERROR(X131*H131,"0")</f>
        <v>0</v>
      </c>
      <c r="T288" s="46">
        <f>IFERROR(X136*H136,"0")</f>
        <v>0</v>
      </c>
      <c r="U288" s="46">
        <f>IFERROR(X142*H142,"0")+IFERROR(X146*H146,"0")</f>
        <v>0</v>
      </c>
      <c r="V288" s="46">
        <f>IFERROR(X151*H151,"0")+IFERROR(X152*H152,"0")+IFERROR(X153*H153,"0")+IFERROR(X154*H154,"0")+IFERROR(X158*H158,"0")+IFERROR(X159*H159,"0")</f>
        <v>120</v>
      </c>
      <c r="W288" s="46">
        <f>IFERROR(X165*H165,"0")+IFERROR(X166*H166,"0")+IFERROR(X167*H167,"0")+IFERROR(X171*H171,"0")</f>
        <v>504</v>
      </c>
      <c r="X288" s="46">
        <f>IFERROR(X176*H176,"0")</f>
        <v>0</v>
      </c>
      <c r="Y288" s="46">
        <f>IFERROR(X182*H182,"0")</f>
        <v>0</v>
      </c>
      <c r="Z288" s="46">
        <f>IFERROR(X187*H187,"0")+IFERROR(X188*H188,"0")+IFERROR(X189*H189,"0")</f>
        <v>201.6</v>
      </c>
      <c r="AA288" s="46">
        <f>IFERROR(X194*H194,"0")+IFERROR(X195*H195,"0")+IFERROR(X196*H196,"0")+IFERROR(X197*H197,"0")+IFERROR(X198*H198,"0")+IFERROR(X199*H199,"0")</f>
        <v>0</v>
      </c>
      <c r="AB288" s="46">
        <f>IFERROR(X204*H204,"0")+IFERROR(X205*H205,"0")+IFERROR(X206*H206,"0")+IFERROR(X207*H207,"0")</f>
        <v>0</v>
      </c>
      <c r="AC288" s="46">
        <f>IFERROR(X212*H212,"0")</f>
        <v>0</v>
      </c>
      <c r="AD288" s="46">
        <f>IFERROR(X217*H217,"0")+IFERROR(X218*H218,"0")</f>
        <v>0</v>
      </c>
      <c r="AE288" s="46">
        <f>IFERROR(X224*H224,"0")</f>
        <v>180</v>
      </c>
      <c r="AF288" s="46">
        <f>IFERROR(X229*H229,"0")</f>
        <v>0</v>
      </c>
      <c r="AG288" s="46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343.6</v>
      </c>
    </row>
    <row r="289" spans="1:3" ht="13.5" customHeight="1" thickTop="1" x14ac:dyDescent="0.2">
      <c r="C289" s="188"/>
    </row>
    <row r="290" spans="1:3" ht="19.5" customHeight="1" x14ac:dyDescent="0.2">
      <c r="A290" s="58" t="s">
        <v>387</v>
      </c>
      <c r="B290" s="58" t="s">
        <v>388</v>
      </c>
      <c r="C290" s="58" t="s">
        <v>389</v>
      </c>
    </row>
    <row r="291" spans="1:3" x14ac:dyDescent="0.2">
      <c r="A291" s="59">
        <f>SUMPRODUCT(--(BB:BB="ЗПФ"),--(W:W="кор"),H:H,Y:Y)+SUMPRODUCT(--(BB:BB="ЗПФ"),--(W:W="кг"),Y:Y)</f>
        <v>7523.0400000000009</v>
      </c>
      <c r="B291" s="60">
        <f>SUMPRODUCT(--(BB:BB="ПГП"),--(W:W="кор"),H:H,Y:Y)+SUMPRODUCT(--(BB:BB="ПГП"),--(W:W="кг"),Y:Y)</f>
        <v>5201.4400000000005</v>
      </c>
      <c r="C291" s="60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34,00"/>
        <filter val="1 201,92"/>
        <filter val="1 411,20"/>
        <filter val="10,00"/>
        <filter val="103,60"/>
        <filter val="108,00"/>
        <filter val="112,00"/>
        <filter val="12 724,48"/>
        <filter val="120,00"/>
        <filter val="14 037,98"/>
        <filter val="14 937,98"/>
        <filter val="14,00"/>
        <filter val="140,00"/>
        <filter val="168,00"/>
        <filter val="180,00"/>
        <filter val="182,00"/>
        <filter val="196,00"/>
        <filter val="2 820,00"/>
        <filter val="201,60"/>
        <filter val="210,00"/>
        <filter val="24,00"/>
        <filter val="240,00"/>
        <filter val="264,00"/>
        <filter val="28,00"/>
        <filter val="294,00"/>
        <filter val="30,00"/>
        <filter val="30,24"/>
        <filter val="322,00"/>
        <filter val="36"/>
        <filter val="36,00"/>
        <filter val="378,00"/>
        <filter val="392,00"/>
        <filter val="40,00"/>
        <filter val="42,00"/>
        <filter val="420,00"/>
        <filter val="468,00"/>
        <filter val="48,00"/>
        <filter val="5 819,52"/>
        <filter val="50,40"/>
        <filter val="504,00"/>
        <filter val="60,00"/>
        <filter val="816,00"/>
        <filter val="966,00"/>
      </filters>
    </filterColumn>
  </autoFilter>
  <mergeCells count="518">
    <mergeCell ref="R286:R287"/>
    <mergeCell ref="D45:E45"/>
    <mergeCell ref="H9:I9"/>
    <mergeCell ref="P24:V24"/>
    <mergeCell ref="T286:T287"/>
    <mergeCell ref="P88:V88"/>
    <mergeCell ref="D70:E70"/>
    <mergeCell ref="D263:E263"/>
    <mergeCell ref="P86:T86"/>
    <mergeCell ref="A80:Z80"/>
    <mergeCell ref="D205:E205"/>
    <mergeCell ref="A87:O88"/>
    <mergeCell ref="A202:Z202"/>
    <mergeCell ref="P230:V230"/>
    <mergeCell ref="P275:T275"/>
    <mergeCell ref="P168:V168"/>
    <mergeCell ref="P248:V248"/>
    <mergeCell ref="D258:E258"/>
    <mergeCell ref="P252:T252"/>
    <mergeCell ref="D195:E195"/>
    <mergeCell ref="D197:E197"/>
    <mergeCell ref="D253:E253"/>
    <mergeCell ref="D53:E53"/>
    <mergeCell ref="D47:E47"/>
    <mergeCell ref="R1:T1"/>
    <mergeCell ref="P28:T28"/>
    <mergeCell ref="P115:V115"/>
    <mergeCell ref="P165:T165"/>
    <mergeCell ref="D98:E98"/>
    <mergeCell ref="P152:T152"/>
    <mergeCell ref="P77:V77"/>
    <mergeCell ref="P30:T30"/>
    <mergeCell ref="A147:O148"/>
    <mergeCell ref="B17:B18"/>
    <mergeCell ref="A77:O78"/>
    <mergeCell ref="P143:V143"/>
    <mergeCell ref="A73:Z73"/>
    <mergeCell ref="D131:E131"/>
    <mergeCell ref="P81:T81"/>
    <mergeCell ref="P56:T56"/>
    <mergeCell ref="V10:W10"/>
    <mergeCell ref="W17:W18"/>
    <mergeCell ref="D7:M7"/>
    <mergeCell ref="D8:M8"/>
    <mergeCell ref="H1:Q1"/>
    <mergeCell ref="D28:E28"/>
    <mergeCell ref="D30:E30"/>
    <mergeCell ref="D5:E5"/>
    <mergeCell ref="A149:Z149"/>
    <mergeCell ref="A50:Z50"/>
    <mergeCell ref="P161:V161"/>
    <mergeCell ref="A150:Z150"/>
    <mergeCell ref="D142:E142"/>
    <mergeCell ref="A215:Z215"/>
    <mergeCell ref="D81:E81"/>
    <mergeCell ref="A163:Z163"/>
    <mergeCell ref="D236:E236"/>
    <mergeCell ref="P171:T171"/>
    <mergeCell ref="D92:E92"/>
    <mergeCell ref="D55:E55"/>
    <mergeCell ref="A140:Z140"/>
    <mergeCell ref="A118:Z118"/>
    <mergeCell ref="A238:O239"/>
    <mergeCell ref="D187:E187"/>
    <mergeCell ref="A190:O191"/>
    <mergeCell ref="P87:V87"/>
    <mergeCell ref="P273:T273"/>
    <mergeCell ref="D272:E272"/>
    <mergeCell ref="A225:O226"/>
    <mergeCell ref="D154:E154"/>
    <mergeCell ref="A227:Z227"/>
    <mergeCell ref="P246:T246"/>
    <mergeCell ref="P133:V133"/>
    <mergeCell ref="P127:V127"/>
    <mergeCell ref="A123:Z123"/>
    <mergeCell ref="A208:O209"/>
    <mergeCell ref="P197:T197"/>
    <mergeCell ref="D251:E251"/>
    <mergeCell ref="A240:Z240"/>
    <mergeCell ref="P200:V200"/>
    <mergeCell ref="P243:V243"/>
    <mergeCell ref="P225:V225"/>
    <mergeCell ref="P153:T153"/>
    <mergeCell ref="A143:O144"/>
    <mergeCell ref="P99:T99"/>
    <mergeCell ref="A94:O95"/>
    <mergeCell ref="Q286:Q287"/>
    <mergeCell ref="P236:T236"/>
    <mergeCell ref="P92:T92"/>
    <mergeCell ref="S286:S287"/>
    <mergeCell ref="P156:V156"/>
    <mergeCell ref="U286:U287"/>
    <mergeCell ref="P271:T271"/>
    <mergeCell ref="P100:T100"/>
    <mergeCell ref="P265:T265"/>
    <mergeCell ref="P279:V279"/>
    <mergeCell ref="P237:T237"/>
    <mergeCell ref="P158:T158"/>
    <mergeCell ref="A228:Z228"/>
    <mergeCell ref="P266:T266"/>
    <mergeCell ref="P280:V280"/>
    <mergeCell ref="P109:V109"/>
    <mergeCell ref="P120:T120"/>
    <mergeCell ref="D259:E259"/>
    <mergeCell ref="D189:E189"/>
    <mergeCell ref="E286:E287"/>
    <mergeCell ref="G286:G287"/>
    <mergeCell ref="P278:V278"/>
    <mergeCell ref="A97:Z97"/>
    <mergeCell ref="P183:V183"/>
    <mergeCell ref="AA286:AA287"/>
    <mergeCell ref="P166:T166"/>
    <mergeCell ref="AC286:AC287"/>
    <mergeCell ref="A89:Z89"/>
    <mergeCell ref="D274:E274"/>
    <mergeCell ref="D245:E245"/>
    <mergeCell ref="A105:Z105"/>
    <mergeCell ref="D224:E224"/>
    <mergeCell ref="A26:Z26"/>
    <mergeCell ref="P268:T268"/>
    <mergeCell ref="P190:V190"/>
    <mergeCell ref="F286:F287"/>
    <mergeCell ref="H286:H287"/>
    <mergeCell ref="AB286:AB287"/>
    <mergeCell ref="Y286:Y287"/>
    <mergeCell ref="Y285:AD285"/>
    <mergeCell ref="A286:A287"/>
    <mergeCell ref="C286:C287"/>
    <mergeCell ref="A90:Z90"/>
    <mergeCell ref="A41:Z41"/>
    <mergeCell ref="P59:T59"/>
    <mergeCell ref="P130:T130"/>
    <mergeCell ref="D136:E136"/>
    <mergeCell ref="P46:T46"/>
    <mergeCell ref="D1:F1"/>
    <mergeCell ref="P47:T47"/>
    <mergeCell ref="P282:V282"/>
    <mergeCell ref="A234:Z234"/>
    <mergeCell ref="J17:J18"/>
    <mergeCell ref="D82:E82"/>
    <mergeCell ref="P61:V61"/>
    <mergeCell ref="L17:L18"/>
    <mergeCell ref="A244:Z244"/>
    <mergeCell ref="P48:V48"/>
    <mergeCell ref="P277:V277"/>
    <mergeCell ref="D100:E100"/>
    <mergeCell ref="P113:T113"/>
    <mergeCell ref="P17:T18"/>
    <mergeCell ref="P194:T194"/>
    <mergeCell ref="P250:T250"/>
    <mergeCell ref="D31:E31"/>
    <mergeCell ref="D158:E158"/>
    <mergeCell ref="D229:E229"/>
    <mergeCell ref="P131:T131"/>
    <mergeCell ref="P187:T187"/>
    <mergeCell ref="D108:E108"/>
    <mergeCell ref="P258:T258"/>
    <mergeCell ref="P52:T52"/>
    <mergeCell ref="AG17:AG18"/>
    <mergeCell ref="P201:V201"/>
    <mergeCell ref="I17:I18"/>
    <mergeCell ref="A48:O49"/>
    <mergeCell ref="P189:T189"/>
    <mergeCell ref="P178:V178"/>
    <mergeCell ref="A177:O178"/>
    <mergeCell ref="P276:V276"/>
    <mergeCell ref="D235:E235"/>
    <mergeCell ref="P214:V214"/>
    <mergeCell ref="P235:T235"/>
    <mergeCell ref="P251:T251"/>
    <mergeCell ref="P274:T274"/>
    <mergeCell ref="D217:E217"/>
    <mergeCell ref="P84:T84"/>
    <mergeCell ref="D65:E65"/>
    <mergeCell ref="P22:T22"/>
    <mergeCell ref="P257:T257"/>
    <mergeCell ref="D194:E194"/>
    <mergeCell ref="Z17:Z18"/>
    <mergeCell ref="P173:V173"/>
    <mergeCell ref="A172:O173"/>
    <mergeCell ref="AB17:AB18"/>
    <mergeCell ref="P94:V94"/>
    <mergeCell ref="Q11:R11"/>
    <mergeCell ref="P205:T205"/>
    <mergeCell ref="D260:E260"/>
    <mergeCell ref="Z286:Z287"/>
    <mergeCell ref="M286:M287"/>
    <mergeCell ref="O286:O287"/>
    <mergeCell ref="D36:E36"/>
    <mergeCell ref="P71:V71"/>
    <mergeCell ref="A13:M13"/>
    <mergeCell ref="A230:O231"/>
    <mergeCell ref="A69:Z69"/>
    <mergeCell ref="A256:Z256"/>
    <mergeCell ref="P231:V231"/>
    <mergeCell ref="A15:M15"/>
    <mergeCell ref="P229:T229"/>
    <mergeCell ref="A193:Z193"/>
    <mergeCell ref="P204:T204"/>
    <mergeCell ref="D125:E125"/>
    <mergeCell ref="A32:O33"/>
    <mergeCell ref="P259:T259"/>
    <mergeCell ref="P182:T182"/>
    <mergeCell ref="Q12:R12"/>
    <mergeCell ref="D261:E261"/>
    <mergeCell ref="P119:T119"/>
    <mergeCell ref="P49:V49"/>
    <mergeCell ref="A109:O110"/>
    <mergeCell ref="P177:V177"/>
    <mergeCell ref="P33:V33"/>
    <mergeCell ref="P226:V226"/>
    <mergeCell ref="A216:Z216"/>
    <mergeCell ref="A111:Z111"/>
    <mergeCell ref="T5:U5"/>
    <mergeCell ref="D119:E119"/>
    <mergeCell ref="P76:T76"/>
    <mergeCell ref="A6:C6"/>
    <mergeCell ref="D113:E113"/>
    <mergeCell ref="A96:Z96"/>
    <mergeCell ref="P167:T167"/>
    <mergeCell ref="P142:T142"/>
    <mergeCell ref="P55:T55"/>
    <mergeCell ref="Q9:R9"/>
    <mergeCell ref="P29:T29"/>
    <mergeCell ref="P44:T44"/>
    <mergeCell ref="P31:T31"/>
    <mergeCell ref="A74:Z74"/>
    <mergeCell ref="P40:V40"/>
    <mergeCell ref="A66:O67"/>
    <mergeCell ref="A124:Z124"/>
    <mergeCell ref="A34:Z34"/>
    <mergeCell ref="AE285:AF285"/>
    <mergeCell ref="A254:O255"/>
    <mergeCell ref="D167:E167"/>
    <mergeCell ref="P53:T53"/>
    <mergeCell ref="F9:G9"/>
    <mergeCell ref="P238:V238"/>
    <mergeCell ref="P67:V67"/>
    <mergeCell ref="P264:T264"/>
    <mergeCell ref="A247:O248"/>
    <mergeCell ref="D38:E38"/>
    <mergeCell ref="A134:Z134"/>
    <mergeCell ref="D52:E52"/>
    <mergeCell ref="P110:V110"/>
    <mergeCell ref="A162:Z162"/>
    <mergeCell ref="P15:T16"/>
    <mergeCell ref="A132:O133"/>
    <mergeCell ref="D91:E91"/>
    <mergeCell ref="A164:Z164"/>
    <mergeCell ref="P272:T272"/>
    <mergeCell ref="D264:E264"/>
    <mergeCell ref="D93:E93"/>
    <mergeCell ref="P72:V72"/>
    <mergeCell ref="A42:Z42"/>
    <mergeCell ref="P43:T43"/>
    <mergeCell ref="D275:E275"/>
    <mergeCell ref="P254:V254"/>
    <mergeCell ref="A79:Z79"/>
    <mergeCell ref="T6:U9"/>
    <mergeCell ref="Q10:R10"/>
    <mergeCell ref="P60:V60"/>
    <mergeCell ref="D43:E43"/>
    <mergeCell ref="A145:Z145"/>
    <mergeCell ref="A139:Z139"/>
    <mergeCell ref="A210:Z210"/>
    <mergeCell ref="D130:E130"/>
    <mergeCell ref="A203:Z203"/>
    <mergeCell ref="P245:T245"/>
    <mergeCell ref="D188:E188"/>
    <mergeCell ref="P126:V126"/>
    <mergeCell ref="P224:T224"/>
    <mergeCell ref="P260:T260"/>
    <mergeCell ref="D59:E59"/>
    <mergeCell ref="A63:Z63"/>
    <mergeCell ref="P191:V191"/>
    <mergeCell ref="A174:Z174"/>
    <mergeCell ref="D166:E166"/>
    <mergeCell ref="P195:T195"/>
    <mergeCell ref="V6:W9"/>
    <mergeCell ref="D199:E199"/>
    <mergeCell ref="P38:T38"/>
    <mergeCell ref="A155:O156"/>
    <mergeCell ref="V5:W5"/>
    <mergeCell ref="D246:E246"/>
    <mergeCell ref="D46:E46"/>
    <mergeCell ref="Q8:R8"/>
    <mergeCell ref="P267:T267"/>
    <mergeCell ref="A5:C5"/>
    <mergeCell ref="A17:A18"/>
    <mergeCell ref="C17:C18"/>
    <mergeCell ref="K17:K18"/>
    <mergeCell ref="D37:E37"/>
    <mergeCell ref="D9:E9"/>
    <mergeCell ref="A183:O184"/>
    <mergeCell ref="A12:M12"/>
    <mergeCell ref="A180:Z180"/>
    <mergeCell ref="A68:Z68"/>
    <mergeCell ref="A19:Z19"/>
    <mergeCell ref="D182:E182"/>
    <mergeCell ref="A117:Z117"/>
    <mergeCell ref="A14:M14"/>
    <mergeCell ref="A160:O161"/>
    <mergeCell ref="BD17:BD18"/>
    <mergeCell ref="P159:T159"/>
    <mergeCell ref="P286:P287"/>
    <mergeCell ref="W285:X285"/>
    <mergeCell ref="A276:O277"/>
    <mergeCell ref="D267:E267"/>
    <mergeCell ref="H17:H18"/>
    <mergeCell ref="P261:T261"/>
    <mergeCell ref="D204:E204"/>
    <mergeCell ref="P217:T217"/>
    <mergeCell ref="D198:E198"/>
    <mergeCell ref="D269:E269"/>
    <mergeCell ref="P104:V104"/>
    <mergeCell ref="P154:T154"/>
    <mergeCell ref="D75:E75"/>
    <mergeCell ref="P247:V247"/>
    <mergeCell ref="D206:E206"/>
    <mergeCell ref="P91:T91"/>
    <mergeCell ref="D273:E273"/>
    <mergeCell ref="A141:Z141"/>
    <mergeCell ref="P212:T212"/>
    <mergeCell ref="A135:Z135"/>
    <mergeCell ref="AA17:AA18"/>
    <mergeCell ref="AC17:AC18"/>
    <mergeCell ref="AD286:AD287"/>
    <mergeCell ref="P95:V95"/>
    <mergeCell ref="V286:V287"/>
    <mergeCell ref="D83:E83"/>
    <mergeCell ref="X286:X287"/>
    <mergeCell ref="P93:T93"/>
    <mergeCell ref="D207:E207"/>
    <mergeCell ref="P269:T269"/>
    <mergeCell ref="D85:E85"/>
    <mergeCell ref="P184:V184"/>
    <mergeCell ref="A278:O283"/>
    <mergeCell ref="P242:V242"/>
    <mergeCell ref="D159:E159"/>
    <mergeCell ref="A232:Z232"/>
    <mergeCell ref="P121:V121"/>
    <mergeCell ref="P188:T188"/>
    <mergeCell ref="P148:V148"/>
    <mergeCell ref="P206:T206"/>
    <mergeCell ref="D176:E176"/>
    <mergeCell ref="P155:V155"/>
    <mergeCell ref="D114:E114"/>
    <mergeCell ref="P220:V220"/>
    <mergeCell ref="P213:V213"/>
    <mergeCell ref="P207:T207"/>
    <mergeCell ref="A35:Z35"/>
    <mergeCell ref="A62:Z62"/>
    <mergeCell ref="D54:E54"/>
    <mergeCell ref="P160:V160"/>
    <mergeCell ref="H5:M5"/>
    <mergeCell ref="A27:Z27"/>
    <mergeCell ref="P98:T98"/>
    <mergeCell ref="D212:E212"/>
    <mergeCell ref="D146:E146"/>
    <mergeCell ref="D6:M6"/>
    <mergeCell ref="G17:G18"/>
    <mergeCell ref="J9:M9"/>
    <mergeCell ref="D56:E56"/>
    <mergeCell ref="P37:T37"/>
    <mergeCell ref="D64:E64"/>
    <mergeCell ref="P172:V172"/>
    <mergeCell ref="A211:Z211"/>
    <mergeCell ref="A186:Z186"/>
    <mergeCell ref="H10:M10"/>
    <mergeCell ref="P108:T108"/>
    <mergeCell ref="P209:V209"/>
    <mergeCell ref="P147:V147"/>
    <mergeCell ref="P45:T45"/>
    <mergeCell ref="D153:E153"/>
    <mergeCell ref="B286:B287"/>
    <mergeCell ref="P32:V32"/>
    <mergeCell ref="D286:D287"/>
    <mergeCell ref="P103:V103"/>
    <mergeCell ref="Q13:R13"/>
    <mergeCell ref="P176:T176"/>
    <mergeCell ref="P114:T114"/>
    <mergeCell ref="P241:T241"/>
    <mergeCell ref="D84:E84"/>
    <mergeCell ref="A157:Z157"/>
    <mergeCell ref="D22:E22"/>
    <mergeCell ref="A222:Z222"/>
    <mergeCell ref="P255:V255"/>
    <mergeCell ref="D257:E257"/>
    <mergeCell ref="P270:T270"/>
    <mergeCell ref="D86:E86"/>
    <mergeCell ref="D151:E151"/>
    <mergeCell ref="P36:T36"/>
    <mergeCell ref="P107:T107"/>
    <mergeCell ref="P101:T101"/>
    <mergeCell ref="W286:W287"/>
    <mergeCell ref="A103:O104"/>
    <mergeCell ref="A233:Z233"/>
    <mergeCell ref="A168:O169"/>
    <mergeCell ref="P2:W3"/>
    <mergeCell ref="D241:E241"/>
    <mergeCell ref="P198:T198"/>
    <mergeCell ref="P54:T54"/>
    <mergeCell ref="A170:Z170"/>
    <mergeCell ref="A23:O24"/>
    <mergeCell ref="P64:T64"/>
    <mergeCell ref="D10:E10"/>
    <mergeCell ref="F10:G10"/>
    <mergeCell ref="A121:O122"/>
    <mergeCell ref="A115:O116"/>
    <mergeCell ref="D99:E99"/>
    <mergeCell ref="P78:V78"/>
    <mergeCell ref="P66:V66"/>
    <mergeCell ref="N17:N18"/>
    <mergeCell ref="Q5:R5"/>
    <mergeCell ref="F17:F18"/>
    <mergeCell ref="Q6:R6"/>
    <mergeCell ref="A126:O127"/>
    <mergeCell ref="P219:V219"/>
    <mergeCell ref="P23:V23"/>
    <mergeCell ref="A9:C9"/>
    <mergeCell ref="P125:T125"/>
    <mergeCell ref="A179:Z179"/>
    <mergeCell ref="AD17:AF18"/>
    <mergeCell ref="A39:O40"/>
    <mergeCell ref="D101:E101"/>
    <mergeCell ref="D76:E76"/>
    <mergeCell ref="F5:G5"/>
    <mergeCell ref="P169:V169"/>
    <mergeCell ref="P144:V144"/>
    <mergeCell ref="A221:Z221"/>
    <mergeCell ref="AF286:AF287"/>
    <mergeCell ref="A25:Z25"/>
    <mergeCell ref="P253:T253"/>
    <mergeCell ref="A223:Z223"/>
    <mergeCell ref="P82:T82"/>
    <mergeCell ref="V11:W11"/>
    <mergeCell ref="P57:T57"/>
    <mergeCell ref="D165:E165"/>
    <mergeCell ref="P75:T75"/>
    <mergeCell ref="P146:T146"/>
    <mergeCell ref="D152:E152"/>
    <mergeCell ref="D29:E29"/>
    <mergeCell ref="D265:E265"/>
    <mergeCell ref="A20:Z20"/>
    <mergeCell ref="D252:E252"/>
    <mergeCell ref="A112:Z112"/>
    <mergeCell ref="AE286:AE287"/>
    <mergeCell ref="D218:E218"/>
    <mergeCell ref="P137:V137"/>
    <mergeCell ref="AG286:AG287"/>
    <mergeCell ref="A249:Z249"/>
    <mergeCell ref="P239:V239"/>
    <mergeCell ref="P262:T262"/>
    <mergeCell ref="A51:Z51"/>
    <mergeCell ref="P132:V132"/>
    <mergeCell ref="P199:T199"/>
    <mergeCell ref="D120:E120"/>
    <mergeCell ref="D107:E107"/>
    <mergeCell ref="P65:T65"/>
    <mergeCell ref="P136:T136"/>
    <mergeCell ref="P70:T70"/>
    <mergeCell ref="P263:T263"/>
    <mergeCell ref="A60:O61"/>
    <mergeCell ref="D171:E171"/>
    <mergeCell ref="J286:J287"/>
    <mergeCell ref="D102:E102"/>
    <mergeCell ref="P208:V208"/>
    <mergeCell ref="C285:T285"/>
    <mergeCell ref="U285:V285"/>
    <mergeCell ref="D196:E196"/>
    <mergeCell ref="P283:V283"/>
    <mergeCell ref="P83:T83"/>
    <mergeCell ref="D271:E271"/>
    <mergeCell ref="V12:W12"/>
    <mergeCell ref="A200:O201"/>
    <mergeCell ref="D262:E262"/>
    <mergeCell ref="P122:V122"/>
    <mergeCell ref="D237:E237"/>
    <mergeCell ref="P85:T85"/>
    <mergeCell ref="P281:V281"/>
    <mergeCell ref="A106:Z106"/>
    <mergeCell ref="D270:E270"/>
    <mergeCell ref="A242:O243"/>
    <mergeCell ref="A71:O72"/>
    <mergeCell ref="D58:E58"/>
    <mergeCell ref="P39:V39"/>
    <mergeCell ref="A219:O220"/>
    <mergeCell ref="P116:V116"/>
    <mergeCell ref="M17:M18"/>
    <mergeCell ref="O17:O18"/>
    <mergeCell ref="A175:Z175"/>
    <mergeCell ref="P102:T102"/>
    <mergeCell ref="A185:Z185"/>
    <mergeCell ref="P196:T196"/>
    <mergeCell ref="I286:I287"/>
    <mergeCell ref="K286:K287"/>
    <mergeCell ref="D266:E266"/>
    <mergeCell ref="U17:V17"/>
    <mergeCell ref="Y17:Y18"/>
    <mergeCell ref="D57:E57"/>
    <mergeCell ref="A8:C8"/>
    <mergeCell ref="D268:E268"/>
    <mergeCell ref="P151:T151"/>
    <mergeCell ref="A137:O138"/>
    <mergeCell ref="P138:V138"/>
    <mergeCell ref="A128:Z128"/>
    <mergeCell ref="A10:C10"/>
    <mergeCell ref="P218:T218"/>
    <mergeCell ref="A192:Z192"/>
    <mergeCell ref="A21:Z21"/>
    <mergeCell ref="A129:Z129"/>
    <mergeCell ref="A181:Z181"/>
    <mergeCell ref="D17:E18"/>
    <mergeCell ref="A213:O214"/>
    <mergeCell ref="X17:X18"/>
    <mergeCell ref="P58:T58"/>
    <mergeCell ref="D250:E250"/>
    <mergeCell ref="D44:E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392</v>
      </c>
      <c r="D6" s="47" t="s">
        <v>393</v>
      </c>
      <c r="E6" s="47"/>
    </row>
    <row r="8" spans="2:8" x14ac:dyDescent="0.2">
      <c r="B8" s="47" t="s">
        <v>18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2024-07-31T11:01:34Z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