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E0EA228-DFE8-4A03-BDD7-4B9F6EE3C4A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заказа'!$B$18:$Z$551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P484" i="1" s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BO467" i="1"/>
  <c r="BM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X457" i="1"/>
  <c r="BO456" i="1"/>
  <c r="BM456" i="1"/>
  <c r="Y456" i="1"/>
  <c r="BP456" i="1" s="1"/>
  <c r="P456" i="1"/>
  <c r="BO455" i="1"/>
  <c r="BM455" i="1"/>
  <c r="Y455" i="1"/>
  <c r="Y457" i="1" s="1"/>
  <c r="X452" i="1"/>
  <c r="X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P448" i="1"/>
  <c r="X445" i="1"/>
  <c r="X444" i="1"/>
  <c r="BO443" i="1"/>
  <c r="BM443" i="1"/>
  <c r="Y443" i="1"/>
  <c r="P443" i="1"/>
  <c r="X441" i="1"/>
  <c r="X440" i="1"/>
  <c r="BO439" i="1"/>
  <c r="BM439" i="1"/>
  <c r="Y439" i="1"/>
  <c r="P439" i="1"/>
  <c r="X437" i="1"/>
  <c r="X436" i="1"/>
  <c r="BO435" i="1"/>
  <c r="BM435" i="1"/>
  <c r="Y435" i="1"/>
  <c r="P435" i="1"/>
  <c r="X433" i="1"/>
  <c r="X432" i="1"/>
  <c r="BO431" i="1"/>
  <c r="BM431" i="1"/>
  <c r="Y431" i="1"/>
  <c r="BO430" i="1"/>
  <c r="BM430" i="1"/>
  <c r="Y430" i="1"/>
  <c r="P430" i="1"/>
  <c r="BO429" i="1"/>
  <c r="BM429" i="1"/>
  <c r="Y429" i="1"/>
  <c r="BO428" i="1"/>
  <c r="BM428" i="1"/>
  <c r="Y428" i="1"/>
  <c r="P428" i="1"/>
  <c r="BO427" i="1"/>
  <c r="BM427" i="1"/>
  <c r="Y427" i="1"/>
  <c r="BO426" i="1"/>
  <c r="BM426" i="1"/>
  <c r="Y426" i="1"/>
  <c r="BO425" i="1"/>
  <c r="BM425" i="1"/>
  <c r="Y425" i="1"/>
  <c r="P425" i="1"/>
  <c r="X423" i="1"/>
  <c r="X422" i="1"/>
  <c r="BO421" i="1"/>
  <c r="BM421" i="1"/>
  <c r="Y421" i="1"/>
  <c r="X418" i="1"/>
  <c r="X417" i="1"/>
  <c r="BO416" i="1"/>
  <c r="BM416" i="1"/>
  <c r="Y416" i="1"/>
  <c r="Z416" i="1" s="1"/>
  <c r="P416" i="1"/>
  <c r="BO415" i="1"/>
  <c r="BM415" i="1"/>
  <c r="Y415" i="1"/>
  <c r="BP415" i="1" s="1"/>
  <c r="P415" i="1"/>
  <c r="BO414" i="1"/>
  <c r="BM414" i="1"/>
  <c r="Y414" i="1"/>
  <c r="P414" i="1"/>
  <c r="X412" i="1"/>
  <c r="X411" i="1"/>
  <c r="BO410" i="1"/>
  <c r="BM410" i="1"/>
  <c r="Y410" i="1"/>
  <c r="BP410" i="1" s="1"/>
  <c r="P410" i="1"/>
  <c r="BO409" i="1"/>
  <c r="BM409" i="1"/>
  <c r="Y409" i="1"/>
  <c r="Y412" i="1" s="1"/>
  <c r="P409" i="1"/>
  <c r="X407" i="1"/>
  <c r="X406" i="1"/>
  <c r="BO405" i="1"/>
  <c r="BM405" i="1"/>
  <c r="Y405" i="1"/>
  <c r="BO404" i="1"/>
  <c r="BM404" i="1"/>
  <c r="Y404" i="1"/>
  <c r="P404" i="1"/>
  <c r="BO403" i="1"/>
  <c r="BM403" i="1"/>
  <c r="Y403" i="1"/>
  <c r="BP403" i="1" s="1"/>
  <c r="BO402" i="1"/>
  <c r="BM402" i="1"/>
  <c r="Y402" i="1"/>
  <c r="BP402" i="1" s="1"/>
  <c r="BO401" i="1"/>
  <c r="BM401" i="1"/>
  <c r="Y401" i="1"/>
  <c r="BP401" i="1" s="1"/>
  <c r="P401" i="1"/>
  <c r="BO400" i="1"/>
  <c r="BM400" i="1"/>
  <c r="Y400" i="1"/>
  <c r="BO399" i="1"/>
  <c r="BM399" i="1"/>
  <c r="Y399" i="1"/>
  <c r="BO398" i="1"/>
  <c r="BM398" i="1"/>
  <c r="Y398" i="1"/>
  <c r="P398" i="1"/>
  <c r="BO397" i="1"/>
  <c r="BM397" i="1"/>
  <c r="Y397" i="1"/>
  <c r="BO396" i="1"/>
  <c r="BM396" i="1"/>
  <c r="Y396" i="1"/>
  <c r="P396" i="1"/>
  <c r="BO395" i="1"/>
  <c r="BM395" i="1"/>
  <c r="Y395" i="1"/>
  <c r="BO394" i="1"/>
  <c r="BM394" i="1"/>
  <c r="Y394" i="1"/>
  <c r="P394" i="1"/>
  <c r="BO393" i="1"/>
  <c r="BM393" i="1"/>
  <c r="Y393" i="1"/>
  <c r="BO392" i="1"/>
  <c r="BM392" i="1"/>
  <c r="Y392" i="1"/>
  <c r="P392" i="1"/>
  <c r="BO391" i="1"/>
  <c r="BM391" i="1"/>
  <c r="Y391" i="1"/>
  <c r="BO390" i="1"/>
  <c r="BM390" i="1"/>
  <c r="Y390" i="1"/>
  <c r="P390" i="1"/>
  <c r="BO389" i="1"/>
  <c r="BM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O384" i="1"/>
  <c r="BM384" i="1"/>
  <c r="Y384" i="1"/>
  <c r="BO383" i="1"/>
  <c r="BM383" i="1"/>
  <c r="Y383" i="1"/>
  <c r="P383" i="1"/>
  <c r="X381" i="1"/>
  <c r="X380" i="1"/>
  <c r="BO379" i="1"/>
  <c r="BM379" i="1"/>
  <c r="Y379" i="1"/>
  <c r="P379" i="1"/>
  <c r="X375" i="1"/>
  <c r="X374" i="1"/>
  <c r="BO373" i="1"/>
  <c r="BM373" i="1"/>
  <c r="Y373" i="1"/>
  <c r="P373" i="1"/>
  <c r="BO372" i="1"/>
  <c r="BM372" i="1"/>
  <c r="Y372" i="1"/>
  <c r="Y374" i="1" s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O349" i="1"/>
  <c r="BM349" i="1"/>
  <c r="Y349" i="1"/>
  <c r="BP349" i="1" s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X292" i="1"/>
  <c r="X291" i="1"/>
  <c r="BO290" i="1"/>
  <c r="BM290" i="1"/>
  <c r="Y290" i="1"/>
  <c r="P290" i="1"/>
  <c r="BO289" i="1"/>
  <c r="BM289" i="1"/>
  <c r="Y289" i="1"/>
  <c r="BO288" i="1"/>
  <c r="BM288" i="1"/>
  <c r="Y288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X280" i="1"/>
  <c r="X279" i="1"/>
  <c r="BO278" i="1"/>
  <c r="BM278" i="1"/>
  <c r="Y278" i="1"/>
  <c r="P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BP273" i="1" s="1"/>
  <c r="P273" i="1"/>
  <c r="BO272" i="1"/>
  <c r="BM272" i="1"/>
  <c r="Y272" i="1"/>
  <c r="P272" i="1"/>
  <c r="X270" i="1"/>
  <c r="X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Y269" i="1" s="1"/>
  <c r="P266" i="1"/>
  <c r="X264" i="1"/>
  <c r="X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BO259" i="1"/>
  <c r="BM259" i="1"/>
  <c r="Y259" i="1"/>
  <c r="BP259" i="1" s="1"/>
  <c r="BO258" i="1"/>
  <c r="BM258" i="1"/>
  <c r="Y258" i="1"/>
  <c r="BP258" i="1" s="1"/>
  <c r="BO257" i="1"/>
  <c r="BM257" i="1"/>
  <c r="Y257" i="1"/>
  <c r="BP257" i="1" s="1"/>
  <c r="BO256" i="1"/>
  <c r="BM256" i="1"/>
  <c r="Y256" i="1"/>
  <c r="X253" i="1"/>
  <c r="X252" i="1"/>
  <c r="BO251" i="1"/>
  <c r="BM251" i="1"/>
  <c r="Y251" i="1"/>
  <c r="BP251" i="1" s="1"/>
  <c r="BO250" i="1"/>
  <c r="BM250" i="1"/>
  <c r="Y250" i="1"/>
  <c r="BP250" i="1" s="1"/>
  <c r="BO249" i="1"/>
  <c r="BM249" i="1"/>
  <c r="Y249" i="1"/>
  <c r="BP249" i="1" s="1"/>
  <c r="BO248" i="1"/>
  <c r="BM248" i="1"/>
  <c r="Y248" i="1"/>
  <c r="BP248" i="1" s="1"/>
  <c r="BO247" i="1"/>
  <c r="BM247" i="1"/>
  <c r="Y247" i="1"/>
  <c r="X244" i="1"/>
  <c r="X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BP240" i="1" s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O235" i="1"/>
  <c r="BM235" i="1"/>
  <c r="Y235" i="1"/>
  <c r="P235" i="1"/>
  <c r="X232" i="1"/>
  <c r="X231" i="1"/>
  <c r="BO230" i="1"/>
  <c r="BM230" i="1"/>
  <c r="Y230" i="1"/>
  <c r="BP230" i="1" s="1"/>
  <c r="P230" i="1"/>
  <c r="BO229" i="1"/>
  <c r="BM229" i="1"/>
  <c r="Y229" i="1"/>
  <c r="Y232" i="1" s="1"/>
  <c r="P229" i="1"/>
  <c r="X227" i="1"/>
  <c r="X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BO217" i="1"/>
  <c r="BM217" i="1"/>
  <c r="Y217" i="1"/>
  <c r="P217" i="1"/>
  <c r="X214" i="1"/>
  <c r="X213" i="1"/>
  <c r="BO212" i="1"/>
  <c r="BM212" i="1"/>
  <c r="Y212" i="1"/>
  <c r="BP212" i="1" s="1"/>
  <c r="BO211" i="1"/>
  <c r="BM211" i="1"/>
  <c r="Y211" i="1"/>
  <c r="BP211" i="1" s="1"/>
  <c r="BO210" i="1"/>
  <c r="BM210" i="1"/>
  <c r="Y210" i="1"/>
  <c r="BP210" i="1" s="1"/>
  <c r="P210" i="1"/>
  <c r="BO209" i="1"/>
  <c r="BM209" i="1"/>
  <c r="Y209" i="1"/>
  <c r="BP209" i="1" s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BO202" i="1"/>
  <c r="BM202" i="1"/>
  <c r="Y202" i="1"/>
  <c r="BP202" i="1" s="1"/>
  <c r="BO201" i="1"/>
  <c r="BM201" i="1"/>
  <c r="Y201" i="1"/>
  <c r="BP201" i="1" s="1"/>
  <c r="BO200" i="1"/>
  <c r="BM200" i="1"/>
  <c r="Y200" i="1"/>
  <c r="BP200" i="1" s="1"/>
  <c r="BO199" i="1"/>
  <c r="BM199" i="1"/>
  <c r="Y199" i="1"/>
  <c r="BP199" i="1" s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O192" i="1"/>
  <c r="BM192" i="1"/>
  <c r="Y192" i="1"/>
  <c r="P192" i="1"/>
  <c r="BO191" i="1"/>
  <c r="BM191" i="1"/>
  <c r="Y191" i="1"/>
  <c r="BP191" i="1" s="1"/>
  <c r="BO190" i="1"/>
  <c r="BM190" i="1"/>
  <c r="Y190" i="1"/>
  <c r="BP190" i="1" s="1"/>
  <c r="P190" i="1"/>
  <c r="BO189" i="1"/>
  <c r="BM189" i="1"/>
  <c r="Y189" i="1"/>
  <c r="P189" i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P178" i="1"/>
  <c r="X176" i="1"/>
  <c r="X175" i="1"/>
  <c r="BO174" i="1"/>
  <c r="BM174" i="1"/>
  <c r="Y174" i="1"/>
  <c r="BP174" i="1" s="1"/>
  <c r="P174" i="1"/>
  <c r="BO173" i="1"/>
  <c r="BM173" i="1"/>
  <c r="Y173" i="1"/>
  <c r="Y175" i="1" s="1"/>
  <c r="P173" i="1"/>
  <c r="X171" i="1"/>
  <c r="X170" i="1"/>
  <c r="BP169" i="1"/>
  <c r="BO169" i="1"/>
  <c r="BN169" i="1"/>
  <c r="BM169" i="1"/>
  <c r="Z169" i="1"/>
  <c r="Y169" i="1"/>
  <c r="P169" i="1"/>
  <c r="BO168" i="1"/>
  <c r="BM168" i="1"/>
  <c r="Y168" i="1"/>
  <c r="P168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BP158" i="1" s="1"/>
  <c r="P158" i="1"/>
  <c r="BO157" i="1"/>
  <c r="BM157" i="1"/>
  <c r="Y157" i="1"/>
  <c r="BP157" i="1" s="1"/>
  <c r="P157" i="1"/>
  <c r="BO156" i="1"/>
  <c r="BM156" i="1"/>
  <c r="Y156" i="1"/>
  <c r="BP156" i="1" s="1"/>
  <c r="P156" i="1"/>
  <c r="X153" i="1"/>
  <c r="X152" i="1"/>
  <c r="BO151" i="1"/>
  <c r="BM151" i="1"/>
  <c r="Y151" i="1"/>
  <c r="BP151" i="1" s="1"/>
  <c r="BO150" i="1"/>
  <c r="BM150" i="1"/>
  <c r="Y150" i="1"/>
  <c r="BP150" i="1" s="1"/>
  <c r="BO149" i="1"/>
  <c r="BM149" i="1"/>
  <c r="Y149" i="1"/>
  <c r="BP149" i="1" s="1"/>
  <c r="BO148" i="1"/>
  <c r="BM148" i="1"/>
  <c r="Y148" i="1"/>
  <c r="G556" i="1" s="1"/>
  <c r="P148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BP138" i="1" s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BP125" i="1" s="1"/>
  <c r="BO124" i="1"/>
  <c r="BM124" i="1"/>
  <c r="Y124" i="1"/>
  <c r="BP124" i="1" s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BO120" i="1"/>
  <c r="BM120" i="1"/>
  <c r="Y120" i="1"/>
  <c r="BP120" i="1" s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X93" i="1"/>
  <c r="X92" i="1"/>
  <c r="BO91" i="1"/>
  <c r="BM91" i="1"/>
  <c r="Y91" i="1"/>
  <c r="BP91" i="1" s="1"/>
  <c r="BO90" i="1"/>
  <c r="BM90" i="1"/>
  <c r="Y90" i="1"/>
  <c r="BP90" i="1" s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BP78" i="1" s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X62" i="1"/>
  <c r="X61" i="1"/>
  <c r="BO60" i="1"/>
  <c r="BM60" i="1"/>
  <c r="Y60" i="1"/>
  <c r="BP60" i="1" s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BP57" i="1" s="1"/>
  <c r="P57" i="1"/>
  <c r="X54" i="1"/>
  <c r="X53" i="1"/>
  <c r="BO52" i="1"/>
  <c r="BM52" i="1"/>
  <c r="Y52" i="1"/>
  <c r="BP52" i="1" s="1"/>
  <c r="P52" i="1"/>
  <c r="BO51" i="1"/>
  <c r="BM51" i="1"/>
  <c r="Y51" i="1"/>
  <c r="C556" i="1" s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Z22" i="1" l="1"/>
  <c r="Z23" i="1" s="1"/>
  <c r="BN22" i="1"/>
  <c r="BP22" i="1"/>
  <c r="Z26" i="1"/>
  <c r="BN26" i="1"/>
  <c r="Z73" i="1"/>
  <c r="BN73" i="1"/>
  <c r="Z111" i="1"/>
  <c r="BN111" i="1"/>
  <c r="Z197" i="1"/>
  <c r="BN197" i="1"/>
  <c r="Z204" i="1"/>
  <c r="BN204" i="1"/>
  <c r="Y213" i="1"/>
  <c r="Z224" i="1"/>
  <c r="BN224" i="1"/>
  <c r="Z331" i="1"/>
  <c r="BN331" i="1"/>
  <c r="Z401" i="1"/>
  <c r="BN401" i="1"/>
  <c r="Z402" i="1"/>
  <c r="BN402" i="1"/>
  <c r="Z403" i="1"/>
  <c r="BN403" i="1"/>
  <c r="Z410" i="1"/>
  <c r="BN410" i="1"/>
  <c r="Z450" i="1"/>
  <c r="BN450" i="1"/>
  <c r="Z456" i="1"/>
  <c r="BN456" i="1"/>
  <c r="Z470" i="1"/>
  <c r="BN470" i="1"/>
  <c r="Z57" i="1"/>
  <c r="BN57" i="1"/>
  <c r="Z65" i="1"/>
  <c r="BN65" i="1"/>
  <c r="Z83" i="1"/>
  <c r="BN83" i="1"/>
  <c r="Z84" i="1"/>
  <c r="BN84" i="1"/>
  <c r="Y93" i="1"/>
  <c r="Y109" i="1"/>
  <c r="Z101" i="1"/>
  <c r="BN101" i="1"/>
  <c r="Z119" i="1"/>
  <c r="BN119" i="1"/>
  <c r="Z120" i="1"/>
  <c r="BN120" i="1"/>
  <c r="Z121" i="1"/>
  <c r="BN121" i="1"/>
  <c r="Z148" i="1"/>
  <c r="BN148" i="1"/>
  <c r="BP148" i="1"/>
  <c r="Z149" i="1"/>
  <c r="BN149" i="1"/>
  <c r="Z150" i="1"/>
  <c r="BN150" i="1"/>
  <c r="Z151" i="1"/>
  <c r="BN151" i="1"/>
  <c r="Y152" i="1"/>
  <c r="Z156" i="1"/>
  <c r="BN156" i="1"/>
  <c r="Z183" i="1"/>
  <c r="BN183" i="1"/>
  <c r="Z273" i="1"/>
  <c r="BN273" i="1"/>
  <c r="Z323" i="1"/>
  <c r="BN323" i="1"/>
  <c r="Z349" i="1"/>
  <c r="BN349" i="1"/>
  <c r="Z359" i="1"/>
  <c r="BN359" i="1"/>
  <c r="Z484" i="1"/>
  <c r="BN484" i="1"/>
  <c r="BP105" i="1"/>
  <c r="BN105" i="1"/>
  <c r="BP115" i="1"/>
  <c r="BN115" i="1"/>
  <c r="Z115" i="1"/>
  <c r="BP140" i="1"/>
  <c r="BN140" i="1"/>
  <c r="Z140" i="1"/>
  <c r="BP179" i="1"/>
  <c r="BN179" i="1"/>
  <c r="Z179" i="1"/>
  <c r="BP192" i="1"/>
  <c r="BN192" i="1"/>
  <c r="Z192" i="1"/>
  <c r="BP235" i="1"/>
  <c r="BN235" i="1"/>
  <c r="Z235" i="1"/>
  <c r="BP261" i="1"/>
  <c r="BN261" i="1"/>
  <c r="Z261" i="1"/>
  <c r="BP283" i="1"/>
  <c r="BN283" i="1"/>
  <c r="Z283" i="1"/>
  <c r="BP289" i="1"/>
  <c r="BN289" i="1"/>
  <c r="Z289" i="1"/>
  <c r="BP337" i="1"/>
  <c r="BN337" i="1"/>
  <c r="Z337" i="1"/>
  <c r="BP426" i="1"/>
  <c r="BN426" i="1"/>
  <c r="Z426" i="1"/>
  <c r="BP430" i="1"/>
  <c r="BN430" i="1"/>
  <c r="Z430" i="1"/>
  <c r="BP474" i="1"/>
  <c r="BN474" i="1"/>
  <c r="Z474" i="1"/>
  <c r="Z32" i="1"/>
  <c r="BN32" i="1"/>
  <c r="Z69" i="1"/>
  <c r="BN69" i="1"/>
  <c r="Z77" i="1"/>
  <c r="BN77" i="1"/>
  <c r="Z78" i="1"/>
  <c r="BN78" i="1"/>
  <c r="Z79" i="1"/>
  <c r="BN79" i="1"/>
  <c r="Z105" i="1"/>
  <c r="BP129" i="1"/>
  <c r="BN129" i="1"/>
  <c r="Z129" i="1"/>
  <c r="BP160" i="1"/>
  <c r="BN160" i="1"/>
  <c r="Z160" i="1"/>
  <c r="BP189" i="1"/>
  <c r="BN189" i="1"/>
  <c r="Z189" i="1"/>
  <c r="BP193" i="1"/>
  <c r="BN193" i="1"/>
  <c r="Z193" i="1"/>
  <c r="BP236" i="1"/>
  <c r="BN236" i="1"/>
  <c r="Z236" i="1"/>
  <c r="BP277" i="1"/>
  <c r="BN277" i="1"/>
  <c r="Z277" i="1"/>
  <c r="BP278" i="1"/>
  <c r="BN278" i="1"/>
  <c r="Z278" i="1"/>
  <c r="BP288" i="1"/>
  <c r="BN288" i="1"/>
  <c r="Z288" i="1"/>
  <c r="BP327" i="1"/>
  <c r="BN327" i="1"/>
  <c r="Z327" i="1"/>
  <c r="BP367" i="1"/>
  <c r="BN367" i="1"/>
  <c r="Z367" i="1"/>
  <c r="Y422" i="1"/>
  <c r="BP421" i="1"/>
  <c r="BN421" i="1"/>
  <c r="Z421" i="1"/>
  <c r="Z422" i="1" s="1"/>
  <c r="BP425" i="1"/>
  <c r="BN425" i="1"/>
  <c r="Z425" i="1"/>
  <c r="BP427" i="1"/>
  <c r="BN427" i="1"/>
  <c r="Z427" i="1"/>
  <c r="BP431" i="1"/>
  <c r="BN431" i="1"/>
  <c r="Z431" i="1"/>
  <c r="BP488" i="1"/>
  <c r="BN488" i="1"/>
  <c r="Z488" i="1"/>
  <c r="M556" i="1"/>
  <c r="BP325" i="1"/>
  <c r="BN325" i="1"/>
  <c r="Z325" i="1"/>
  <c r="BP333" i="1"/>
  <c r="BN333" i="1"/>
  <c r="Z333" i="1"/>
  <c r="BP365" i="1"/>
  <c r="BN365" i="1"/>
  <c r="Z365" i="1"/>
  <c r="BP384" i="1"/>
  <c r="BN384" i="1"/>
  <c r="Z384" i="1"/>
  <c r="BP392" i="1"/>
  <c r="BN392" i="1"/>
  <c r="Z392" i="1"/>
  <c r="BP396" i="1"/>
  <c r="BN396" i="1"/>
  <c r="Z396" i="1"/>
  <c r="BP414" i="1"/>
  <c r="BN414" i="1"/>
  <c r="Z414" i="1"/>
  <c r="BP467" i="1"/>
  <c r="BN467" i="1"/>
  <c r="Z467" i="1"/>
  <c r="BP472" i="1"/>
  <c r="BN472" i="1"/>
  <c r="Z472" i="1"/>
  <c r="BP486" i="1"/>
  <c r="BN486" i="1"/>
  <c r="Z486" i="1"/>
  <c r="X546" i="1"/>
  <c r="Y34" i="1"/>
  <c r="Z28" i="1"/>
  <c r="BN28" i="1"/>
  <c r="Z52" i="1"/>
  <c r="BN52" i="1"/>
  <c r="Z59" i="1"/>
  <c r="BN59" i="1"/>
  <c r="Z60" i="1"/>
  <c r="BN60" i="1"/>
  <c r="Y87" i="1"/>
  <c r="Z67" i="1"/>
  <c r="BN67" i="1"/>
  <c r="Z71" i="1"/>
  <c r="BN71" i="1"/>
  <c r="Z75" i="1"/>
  <c r="BN75" i="1"/>
  <c r="Z81" i="1"/>
  <c r="BN81" i="1"/>
  <c r="Z90" i="1"/>
  <c r="BN90" i="1"/>
  <c r="Z91" i="1"/>
  <c r="BN91" i="1"/>
  <c r="Z103" i="1"/>
  <c r="BN103" i="1"/>
  <c r="Z107" i="1"/>
  <c r="BN107" i="1"/>
  <c r="Y127" i="1"/>
  <c r="Z113" i="1"/>
  <c r="BN113" i="1"/>
  <c r="Z117" i="1"/>
  <c r="BN117" i="1"/>
  <c r="Z123" i="1"/>
  <c r="BN123" i="1"/>
  <c r="Z124" i="1"/>
  <c r="BN124" i="1"/>
  <c r="Z125" i="1"/>
  <c r="BN125" i="1"/>
  <c r="Y135" i="1"/>
  <c r="Z131" i="1"/>
  <c r="BN131" i="1"/>
  <c r="Z138" i="1"/>
  <c r="BN138" i="1"/>
  <c r="Z142" i="1"/>
  <c r="BN142" i="1"/>
  <c r="Z158" i="1"/>
  <c r="BN158" i="1"/>
  <c r="Z162" i="1"/>
  <c r="BN162" i="1"/>
  <c r="I556" i="1"/>
  <c r="Z173" i="1"/>
  <c r="BN173" i="1"/>
  <c r="BP173" i="1"/>
  <c r="Y187" i="1"/>
  <c r="Z181" i="1"/>
  <c r="BN181" i="1"/>
  <c r="Z185" i="1"/>
  <c r="BN185" i="1"/>
  <c r="Y206" i="1"/>
  <c r="Z195" i="1"/>
  <c r="BN195" i="1"/>
  <c r="Z208" i="1"/>
  <c r="BN208" i="1"/>
  <c r="BP208" i="1"/>
  <c r="Z209" i="1"/>
  <c r="BN209" i="1"/>
  <c r="J556" i="1"/>
  <c r="Z219" i="1"/>
  <c r="BN219" i="1"/>
  <c r="Z222" i="1"/>
  <c r="BN222" i="1"/>
  <c r="Z230" i="1"/>
  <c r="BN230" i="1"/>
  <c r="Z238" i="1"/>
  <c r="BN238" i="1"/>
  <c r="Z241" i="1"/>
  <c r="BN241" i="1"/>
  <c r="Z247" i="1"/>
  <c r="BN247" i="1"/>
  <c r="BP247" i="1"/>
  <c r="Z248" i="1"/>
  <c r="BN248" i="1"/>
  <c r="Z249" i="1"/>
  <c r="BN249" i="1"/>
  <c r="Z250" i="1"/>
  <c r="BN250" i="1"/>
  <c r="Z251" i="1"/>
  <c r="BN251" i="1"/>
  <c r="Y252" i="1"/>
  <c r="O556" i="1"/>
  <c r="Z267" i="1"/>
  <c r="BN267" i="1"/>
  <c r="Y280" i="1"/>
  <c r="Z275" i="1"/>
  <c r="BN275" i="1"/>
  <c r="Y291" i="1"/>
  <c r="Z295" i="1"/>
  <c r="BN295" i="1"/>
  <c r="BP311" i="1"/>
  <c r="BN311" i="1"/>
  <c r="Z311" i="1"/>
  <c r="BP329" i="1"/>
  <c r="BN329" i="1"/>
  <c r="Z329" i="1"/>
  <c r="BP343" i="1"/>
  <c r="BN343" i="1"/>
  <c r="Z343" i="1"/>
  <c r="BP373" i="1"/>
  <c r="BN373" i="1"/>
  <c r="Z373" i="1"/>
  <c r="Y381" i="1"/>
  <c r="Y380" i="1"/>
  <c r="BP379" i="1"/>
  <c r="BN379" i="1"/>
  <c r="Z379" i="1"/>
  <c r="Z380" i="1" s="1"/>
  <c r="BP383" i="1"/>
  <c r="BN383" i="1"/>
  <c r="Z383" i="1"/>
  <c r="BP389" i="1"/>
  <c r="BN389" i="1"/>
  <c r="Z389" i="1"/>
  <c r="BP393" i="1"/>
  <c r="BN393" i="1"/>
  <c r="Z393" i="1"/>
  <c r="BP397" i="1"/>
  <c r="BN397" i="1"/>
  <c r="Z397" i="1"/>
  <c r="Y437" i="1"/>
  <c r="Y436" i="1"/>
  <c r="BP435" i="1"/>
  <c r="BN435" i="1"/>
  <c r="Z435" i="1"/>
  <c r="Z436" i="1" s="1"/>
  <c r="Y441" i="1"/>
  <c r="Y440" i="1"/>
  <c r="BP439" i="1"/>
  <c r="BN439" i="1"/>
  <c r="Z439" i="1"/>
  <c r="Z440" i="1" s="1"/>
  <c r="Y445" i="1"/>
  <c r="Y444" i="1"/>
  <c r="BP443" i="1"/>
  <c r="BN443" i="1"/>
  <c r="Z443" i="1"/>
  <c r="Z444" i="1" s="1"/>
  <c r="BP448" i="1"/>
  <c r="BN448" i="1"/>
  <c r="Z448" i="1"/>
  <c r="BP468" i="1"/>
  <c r="BN468" i="1"/>
  <c r="Z468" i="1"/>
  <c r="BP478" i="1"/>
  <c r="BN478" i="1"/>
  <c r="Z478" i="1"/>
  <c r="Y496" i="1"/>
  <c r="BP492" i="1"/>
  <c r="BN492" i="1"/>
  <c r="Z492" i="1"/>
  <c r="Y339" i="1"/>
  <c r="Y362" i="1"/>
  <c r="F9" i="1"/>
  <c r="J9" i="1"/>
  <c r="F10" i="1"/>
  <c r="Y35" i="1"/>
  <c r="Y39" i="1"/>
  <c r="Y43" i="1"/>
  <c r="Y47" i="1"/>
  <c r="Y53" i="1"/>
  <c r="Y61" i="1"/>
  <c r="Y92" i="1"/>
  <c r="Y108" i="1"/>
  <c r="Y126" i="1"/>
  <c r="Y134" i="1"/>
  <c r="Y143" i="1"/>
  <c r="Y165" i="1"/>
  <c r="Y170" i="1"/>
  <c r="Y176" i="1"/>
  <c r="Y186" i="1"/>
  <c r="Y205" i="1"/>
  <c r="Y214" i="1"/>
  <c r="Y227" i="1"/>
  <c r="Y231" i="1"/>
  <c r="Y244" i="1"/>
  <c r="Y264" i="1"/>
  <c r="Y270" i="1"/>
  <c r="Y279" i="1"/>
  <c r="Y285" i="1"/>
  <c r="BP282" i="1"/>
  <c r="BN282" i="1"/>
  <c r="Z282" i="1"/>
  <c r="BP296" i="1"/>
  <c r="BN296" i="1"/>
  <c r="Z296" i="1"/>
  <c r="Y298" i="1"/>
  <c r="P556" i="1"/>
  <c r="Y302" i="1"/>
  <c r="BP301" i="1"/>
  <c r="BN301" i="1"/>
  <c r="Z301" i="1"/>
  <c r="Z302" i="1" s="1"/>
  <c r="Y303" i="1"/>
  <c r="Q556" i="1"/>
  <c r="Y307" i="1"/>
  <c r="BP306" i="1"/>
  <c r="BN306" i="1"/>
  <c r="Z306" i="1"/>
  <c r="Z307" i="1" s="1"/>
  <c r="Y308" i="1"/>
  <c r="Y313" i="1"/>
  <c r="BP310" i="1"/>
  <c r="BN310" i="1"/>
  <c r="Z310" i="1"/>
  <c r="BP324" i="1"/>
  <c r="BN324" i="1"/>
  <c r="Z324" i="1"/>
  <c r="BP328" i="1"/>
  <c r="BN328" i="1"/>
  <c r="Z328" i="1"/>
  <c r="BP332" i="1"/>
  <c r="BN332" i="1"/>
  <c r="Z332" i="1"/>
  <c r="BP344" i="1"/>
  <c r="BN344" i="1"/>
  <c r="Z344" i="1"/>
  <c r="Y346" i="1"/>
  <c r="Y351" i="1"/>
  <c r="BP348" i="1"/>
  <c r="BN348" i="1"/>
  <c r="Z348" i="1"/>
  <c r="Z350" i="1" s="1"/>
  <c r="BP360" i="1"/>
  <c r="BN360" i="1"/>
  <c r="Z360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Y406" i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H9" i="1"/>
  <c r="B556" i="1"/>
  <c r="X547" i="1"/>
  <c r="X548" i="1"/>
  <c r="X550" i="1"/>
  <c r="Y24" i="1"/>
  <c r="Z27" i="1"/>
  <c r="BN27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5" i="1"/>
  <c r="Z46" i="1" s="1"/>
  <c r="BN45" i="1"/>
  <c r="BP45" i="1"/>
  <c r="Z51" i="1"/>
  <c r="Z53" i="1" s="1"/>
  <c r="BN51" i="1"/>
  <c r="BP51" i="1"/>
  <c r="Y54" i="1"/>
  <c r="D556" i="1"/>
  <c r="Z58" i="1"/>
  <c r="Z61" i="1" s="1"/>
  <c r="BN58" i="1"/>
  <c r="Y62" i="1"/>
  <c r="E556" i="1"/>
  <c r="Z66" i="1"/>
  <c r="BN66" i="1"/>
  <c r="Z68" i="1"/>
  <c r="BN68" i="1"/>
  <c r="Z70" i="1"/>
  <c r="BN70" i="1"/>
  <c r="Z72" i="1"/>
  <c r="BN72" i="1"/>
  <c r="Z74" i="1"/>
  <c r="BN74" i="1"/>
  <c r="Z76" i="1"/>
  <c r="BN76" i="1"/>
  <c r="Z80" i="1"/>
  <c r="BN80" i="1"/>
  <c r="Z82" i="1"/>
  <c r="BN82" i="1"/>
  <c r="Z85" i="1"/>
  <c r="BN85" i="1"/>
  <c r="Y86" i="1"/>
  <c r="Z89" i="1"/>
  <c r="Z92" i="1" s="1"/>
  <c r="BN89" i="1"/>
  <c r="BP89" i="1"/>
  <c r="Z95" i="1"/>
  <c r="BN95" i="1"/>
  <c r="BP95" i="1"/>
  <c r="Z96" i="1"/>
  <c r="BN96" i="1"/>
  <c r="Z97" i="1"/>
  <c r="BN97" i="1"/>
  <c r="Z98" i="1"/>
  <c r="BN98" i="1"/>
  <c r="Z99" i="1"/>
  <c r="BN99" i="1"/>
  <c r="Z100" i="1"/>
  <c r="BN100" i="1"/>
  <c r="Z102" i="1"/>
  <c r="BN102" i="1"/>
  <c r="Z104" i="1"/>
  <c r="BN104" i="1"/>
  <c r="Z106" i="1"/>
  <c r="BN106" i="1"/>
  <c r="Z112" i="1"/>
  <c r="BN112" i="1"/>
  <c r="Z114" i="1"/>
  <c r="BN114" i="1"/>
  <c r="Z116" i="1"/>
  <c r="BN116" i="1"/>
  <c r="Z118" i="1"/>
  <c r="BN118" i="1"/>
  <c r="Z122" i="1"/>
  <c r="BN122" i="1"/>
  <c r="Z130" i="1"/>
  <c r="BN130" i="1"/>
  <c r="Z132" i="1"/>
  <c r="BN132" i="1"/>
  <c r="F556" i="1"/>
  <c r="Z139" i="1"/>
  <c r="BN139" i="1"/>
  <c r="Z141" i="1"/>
  <c r="BN141" i="1"/>
  <c r="Y144" i="1"/>
  <c r="Y153" i="1"/>
  <c r="H556" i="1"/>
  <c r="Z157" i="1"/>
  <c r="BN157" i="1"/>
  <c r="Z159" i="1"/>
  <c r="BN159" i="1"/>
  <c r="Z161" i="1"/>
  <c r="BN161" i="1"/>
  <c r="Z163" i="1"/>
  <c r="BN163" i="1"/>
  <c r="Y164" i="1"/>
  <c r="Z168" i="1"/>
  <c r="Z170" i="1" s="1"/>
  <c r="BN168" i="1"/>
  <c r="BP168" i="1"/>
  <c r="Y171" i="1"/>
  <c r="Z174" i="1"/>
  <c r="Z175" i="1" s="1"/>
  <c r="BN174" i="1"/>
  <c r="Z178" i="1"/>
  <c r="BN178" i="1"/>
  <c r="BP178" i="1"/>
  <c r="Z180" i="1"/>
  <c r="BN180" i="1"/>
  <c r="Z182" i="1"/>
  <c r="BN182" i="1"/>
  <c r="Z184" i="1"/>
  <c r="BN184" i="1"/>
  <c r="Z190" i="1"/>
  <c r="BN190" i="1"/>
  <c r="Z191" i="1"/>
  <c r="BN191" i="1"/>
  <c r="Z194" i="1"/>
  <c r="BN194" i="1"/>
  <c r="Z196" i="1"/>
  <c r="BN196" i="1"/>
  <c r="Z198" i="1"/>
  <c r="BN198" i="1"/>
  <c r="Z199" i="1"/>
  <c r="BN199" i="1"/>
  <c r="Z200" i="1"/>
  <c r="BN200" i="1"/>
  <c r="Z201" i="1"/>
  <c r="BN201" i="1"/>
  <c r="Z202" i="1"/>
  <c r="BN202" i="1"/>
  <c r="Z203" i="1"/>
  <c r="BN203" i="1"/>
  <c r="Z210" i="1"/>
  <c r="BN210" i="1"/>
  <c r="Z211" i="1"/>
  <c r="BN211" i="1"/>
  <c r="Z212" i="1"/>
  <c r="BN212" i="1"/>
  <c r="Z217" i="1"/>
  <c r="BN217" i="1"/>
  <c r="BP217" i="1"/>
  <c r="Z218" i="1"/>
  <c r="BN218" i="1"/>
  <c r="Z220" i="1"/>
  <c r="BN220" i="1"/>
  <c r="Z221" i="1"/>
  <c r="BN221" i="1"/>
  <c r="Z223" i="1"/>
  <c r="BN223" i="1"/>
  <c r="Z225" i="1"/>
  <c r="BN225" i="1"/>
  <c r="Y226" i="1"/>
  <c r="Z229" i="1"/>
  <c r="Z231" i="1" s="1"/>
  <c r="BN229" i="1"/>
  <c r="BP229" i="1"/>
  <c r="K556" i="1"/>
  <c r="Z237" i="1"/>
  <c r="BN237" i="1"/>
  <c r="Z239" i="1"/>
  <c r="BN239" i="1"/>
  <c r="Z240" i="1"/>
  <c r="BN240" i="1"/>
  <c r="Z242" i="1"/>
  <c r="BN242" i="1"/>
  <c r="Y243" i="1"/>
  <c r="Y253" i="1"/>
  <c r="Z256" i="1"/>
  <c r="Z263" i="1" s="1"/>
  <c r="BN256" i="1"/>
  <c r="BP256" i="1"/>
  <c r="Z257" i="1"/>
  <c r="BN257" i="1"/>
  <c r="Z258" i="1"/>
  <c r="BN258" i="1"/>
  <c r="Z259" i="1"/>
  <c r="BN259" i="1"/>
  <c r="Z260" i="1"/>
  <c r="BN260" i="1"/>
  <c r="Z262" i="1"/>
  <c r="BN262" i="1"/>
  <c r="Y263" i="1"/>
  <c r="Z266" i="1"/>
  <c r="Z269" i="1" s="1"/>
  <c r="BN266" i="1"/>
  <c r="BP266" i="1"/>
  <c r="Z268" i="1"/>
  <c r="BN268" i="1"/>
  <c r="Z272" i="1"/>
  <c r="BN272" i="1"/>
  <c r="BP272" i="1"/>
  <c r="Z274" i="1"/>
  <c r="BN274" i="1"/>
  <c r="Z276" i="1"/>
  <c r="BN276" i="1"/>
  <c r="BP284" i="1"/>
  <c r="BN284" i="1"/>
  <c r="Z284" i="1"/>
  <c r="Y286" i="1"/>
  <c r="BP290" i="1"/>
  <c r="BN290" i="1"/>
  <c r="Z290" i="1"/>
  <c r="Z291" i="1" s="1"/>
  <c r="Y292" i="1"/>
  <c r="Y297" i="1"/>
  <c r="BP294" i="1"/>
  <c r="BN294" i="1"/>
  <c r="Z294" i="1"/>
  <c r="BP312" i="1"/>
  <c r="BN312" i="1"/>
  <c r="Z312" i="1"/>
  <c r="Y314" i="1"/>
  <c r="Y317" i="1"/>
  <c r="BP316" i="1"/>
  <c r="BN316" i="1"/>
  <c r="Z316" i="1"/>
  <c r="Z317" i="1" s="1"/>
  <c r="Y318" i="1"/>
  <c r="R556" i="1"/>
  <c r="Y335" i="1"/>
  <c r="BP322" i="1"/>
  <c r="BN322" i="1"/>
  <c r="Z322" i="1"/>
  <c r="BP326" i="1"/>
  <c r="BN326" i="1"/>
  <c r="Z326" i="1"/>
  <c r="BP330" i="1"/>
  <c r="BN330" i="1"/>
  <c r="Z330" i="1"/>
  <c r="Y334" i="1"/>
  <c r="BP338" i="1"/>
  <c r="BN338" i="1"/>
  <c r="Z338" i="1"/>
  <c r="Z339" i="1" s="1"/>
  <c r="Y340" i="1"/>
  <c r="Y345" i="1"/>
  <c r="BP342" i="1"/>
  <c r="BN342" i="1"/>
  <c r="Z342" i="1"/>
  <c r="Z345" i="1" s="1"/>
  <c r="Y350" i="1"/>
  <c r="S556" i="1"/>
  <c r="Y355" i="1"/>
  <c r="BP354" i="1"/>
  <c r="BN354" i="1"/>
  <c r="Z354" i="1"/>
  <c r="Z355" i="1" s="1"/>
  <c r="Y356" i="1"/>
  <c r="Y361" i="1"/>
  <c r="BP358" i="1"/>
  <c r="BN358" i="1"/>
  <c r="Z358" i="1"/>
  <c r="Z361" i="1" s="1"/>
  <c r="BP366" i="1"/>
  <c r="BN366" i="1"/>
  <c r="Z366" i="1"/>
  <c r="BP385" i="1"/>
  <c r="BN385" i="1"/>
  <c r="Z385" i="1"/>
  <c r="T556" i="1"/>
  <c r="Y407" i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11" i="1"/>
  <c r="Y418" i="1"/>
  <c r="BP428" i="1"/>
  <c r="BN428" i="1"/>
  <c r="Z428" i="1"/>
  <c r="Y432" i="1"/>
  <c r="BP449" i="1"/>
  <c r="BN449" i="1"/>
  <c r="Z449" i="1"/>
  <c r="Z451" i="1" s="1"/>
  <c r="Y461" i="1"/>
  <c r="BP460" i="1"/>
  <c r="BN460" i="1"/>
  <c r="Z460" i="1"/>
  <c r="Z461" i="1" s="1"/>
  <c r="Y462" i="1"/>
  <c r="Y476" i="1"/>
  <c r="BP466" i="1"/>
  <c r="BN466" i="1"/>
  <c r="Z466" i="1"/>
  <c r="BP471" i="1"/>
  <c r="BN471" i="1"/>
  <c r="Z471" i="1"/>
  <c r="Y475" i="1"/>
  <c r="BP479" i="1"/>
  <c r="BN479" i="1"/>
  <c r="Z479" i="1"/>
  <c r="Z480" i="1" s="1"/>
  <c r="Y481" i="1"/>
  <c r="Y490" i="1"/>
  <c r="BP483" i="1"/>
  <c r="BN483" i="1"/>
  <c r="Z483" i="1"/>
  <c r="BP487" i="1"/>
  <c r="BN487" i="1"/>
  <c r="Z487" i="1"/>
  <c r="Z409" i="1"/>
  <c r="Z411" i="1" s="1"/>
  <c r="BN409" i="1"/>
  <c r="BP409" i="1"/>
  <c r="Y417" i="1"/>
  <c r="Z415" i="1"/>
  <c r="Z417" i="1" s="1"/>
  <c r="BN415" i="1"/>
  <c r="BP416" i="1"/>
  <c r="BN416" i="1"/>
  <c r="Y433" i="1"/>
  <c r="BP429" i="1"/>
  <c r="BN429" i="1"/>
  <c r="Z429" i="1"/>
  <c r="V556" i="1"/>
  <c r="Y451" i="1"/>
  <c r="W556" i="1"/>
  <c r="Y458" i="1"/>
  <c r="BP455" i="1"/>
  <c r="BN455" i="1"/>
  <c r="Z455" i="1"/>
  <c r="Z457" i="1" s="1"/>
  <c r="BP469" i="1"/>
  <c r="BN469" i="1"/>
  <c r="Z469" i="1"/>
  <c r="BP473" i="1"/>
  <c r="BN473" i="1"/>
  <c r="Z473" i="1"/>
  <c r="Y480" i="1"/>
  <c r="BP485" i="1"/>
  <c r="BN485" i="1"/>
  <c r="Z485" i="1"/>
  <c r="Y489" i="1"/>
  <c r="BP493" i="1"/>
  <c r="BN493" i="1"/>
  <c r="Z493" i="1"/>
  <c r="Z495" i="1" s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X556" i="1"/>
  <c r="U556" i="1"/>
  <c r="Y423" i="1"/>
  <c r="Y452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BP542" i="1"/>
  <c r="BN542" i="1"/>
  <c r="Z542" i="1"/>
  <c r="Z226" i="1" l="1"/>
  <c r="Z252" i="1"/>
  <c r="Z152" i="1"/>
  <c r="Z243" i="1"/>
  <c r="Z213" i="1"/>
  <c r="Z205" i="1"/>
  <c r="Z164" i="1"/>
  <c r="Z134" i="1"/>
  <c r="Z126" i="1"/>
  <c r="Y547" i="1"/>
  <c r="Z432" i="1"/>
  <c r="Z406" i="1"/>
  <c r="Z297" i="1"/>
  <c r="Z143" i="1"/>
  <c r="Z86" i="1"/>
  <c r="Y548" i="1"/>
  <c r="Z34" i="1"/>
  <c r="X549" i="1"/>
  <c r="Z374" i="1"/>
  <c r="Y550" i="1"/>
  <c r="Y546" i="1"/>
  <c r="Z513" i="1"/>
  <c r="Z489" i="1"/>
  <c r="Z475" i="1"/>
  <c r="Z544" i="1"/>
  <c r="Z531" i="1"/>
  <c r="Z334" i="1"/>
  <c r="Z279" i="1"/>
  <c r="Z186" i="1"/>
  <c r="Z108" i="1"/>
  <c r="Z369" i="1"/>
  <c r="Z313" i="1"/>
  <c r="Z285" i="1"/>
  <c r="Z551" i="1" l="1"/>
  <c r="Y549" i="1"/>
</calcChain>
</file>

<file path=xl/sharedStrings.xml><?xml version="1.0" encoding="utf-8"?>
<sst xmlns="http://schemas.openxmlformats.org/spreadsheetml/2006/main" count="2423" uniqueCount="816">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</sst>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21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57" fillId="0" borderId="41" xfId="0" applyFont="1" applyBorder="1" applyAlignment="1">
      <alignment horizontal="left" vertical="center" wrapText="1"/>
    </xf>
    <xf numFmtId="0" fontId="447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07" fillId="0" borderId="41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89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479" fillId="0" borderId="41" xfId="0" applyFont="1" applyBorder="1" applyAlignment="1">
      <alignment horizontal="left" vertical="center" wrapText="1"/>
    </xf>
    <xf numFmtId="0" fontId="661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35" fillId="0" borderId="0" xfId="0" applyFont="1" applyProtection="1">
      <protection hidden="1"/>
    </xf>
    <xf numFmtId="0" fontId="475" fillId="0" borderId="41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35" fillId="0" borderId="41" xfId="0" applyFont="1" applyBorder="1" applyAlignment="1">
      <alignment horizontal="left" vertical="center" wrapText="1"/>
    </xf>
    <xf numFmtId="0" fontId="483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0" fontId="221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651" fillId="0" borderId="41" xfId="0" applyFont="1" applyBorder="1" applyAlignment="1">
      <alignment horizontal="left" vertical="center" wrapText="1"/>
    </xf>
    <xf numFmtId="0" fontId="403" fillId="0" borderId="41" xfId="0" applyFont="1" applyBorder="1" applyAlignment="1">
      <alignment horizontal="left" vertical="center" wrapText="1"/>
    </xf>
    <xf numFmtId="0" fontId="627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0" fontId="487" fillId="0" borderId="41" xfId="0" applyFont="1" applyBorder="1" applyAlignment="1">
      <alignment horizontal="left" vertical="center" wrapText="1"/>
    </xf>
    <xf numFmtId="0" fontId="531" fillId="0" borderId="41" xfId="0" applyFont="1" applyBorder="1" applyAlignment="1">
      <alignment horizontal="left" vertical="center" wrapText="1"/>
    </xf>
    <xf numFmtId="0" fontId="465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3" fillId="0" borderId="41" xfId="0" applyFont="1" applyBorder="1" applyAlignment="1">
      <alignment horizontal="left" vertical="center" wrapText="1"/>
    </xf>
    <xf numFmtId="0" fontId="597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11" fillId="0" borderId="41" xfId="0" applyFont="1" applyBorder="1" applyAlignment="1">
      <alignment horizontal="left" vertical="center" wrapText="1"/>
    </xf>
    <xf numFmtId="0" fontId="617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0" fontId="369" fillId="0" borderId="41" xfId="0" applyFont="1" applyBorder="1" applyAlignment="1">
      <alignment horizontal="left" vertical="center" wrapText="1"/>
    </xf>
    <xf numFmtId="0" fontId="555" fillId="0" borderId="41" xfId="0" applyFont="1" applyBorder="1" applyAlignment="1">
      <alignment horizontal="left" vertical="center" wrapText="1"/>
    </xf>
    <xf numFmtId="0" fontId="397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0" fontId="539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75" fillId="0" borderId="41" xfId="0" applyFont="1" applyBorder="1" applyAlignment="1">
      <alignment horizontal="left" vertical="center" wrapText="1"/>
    </xf>
    <xf numFmtId="0" fontId="79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473" fillId="0" borderId="41" xfId="0" applyFont="1" applyBorder="1" applyAlignment="1">
      <alignment horizontal="left" vertical="center" wrapText="1"/>
    </xf>
    <xf numFmtId="0" fontId="115" fillId="0" borderId="41" xfId="0" applyFont="1" applyBorder="1" applyAlignment="1">
      <alignment horizontal="left" vertical="center" wrapText="1"/>
    </xf>
    <xf numFmtId="0" fontId="449" fillId="0" borderId="41" xfId="0" applyFont="1" applyBorder="1" applyAlignment="1">
      <alignment horizontal="left" vertical="center" wrapText="1"/>
    </xf>
    <xf numFmtId="0" fontId="551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9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389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71" fillId="0" borderId="41" xfId="0" applyFont="1" applyBorder="1" applyAlignment="1">
      <alignment horizontal="left" vertical="center" wrapText="1"/>
    </xf>
    <xf numFmtId="0" fontId="457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459" fillId="0" borderId="41" xfId="0" applyFont="1" applyBorder="1" applyAlignment="1">
      <alignment horizontal="left" vertical="center" wrapText="1"/>
    </xf>
    <xf numFmtId="0" fontId="469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467" fillId="0" borderId="41" xfId="0" applyFont="1" applyBorder="1" applyAlignment="1">
      <alignment horizontal="left" vertical="center" wrapText="1"/>
    </xf>
    <xf numFmtId="0" fontId="625" fillId="0" borderId="41" xfId="0" applyFont="1" applyBorder="1" applyAlignment="1">
      <alignment horizontal="left" vertical="center" wrapText="1"/>
    </xf>
    <xf numFmtId="0" fontId="601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385" fillId="0" borderId="41" xfId="0" applyFont="1" applyBorder="1" applyAlignment="1">
      <alignment horizontal="left" vertical="center" wrapText="1"/>
    </xf>
    <xf numFmtId="0" fontId="453" fillId="0" borderId="41" xfId="0" applyFont="1" applyBorder="1" applyAlignment="1">
      <alignment horizontal="left" vertical="center" wrapText="1"/>
    </xf>
    <xf numFmtId="0" fontId="557" fillId="0" borderId="41" xfId="0" applyFont="1" applyBorder="1" applyAlignment="1">
      <alignment horizontal="left" vertical="center" wrapText="1"/>
    </xf>
    <xf numFmtId="0" fontId="347" fillId="0" borderId="41" xfId="0" applyFont="1" applyBorder="1" applyAlignment="1">
      <alignment horizontal="left" vertical="center" wrapText="1"/>
    </xf>
    <xf numFmtId="0" fontId="343" fillId="0" borderId="41" xfId="0" applyFont="1" applyBorder="1" applyAlignment="1">
      <alignment horizontal="left" vertical="center" wrapText="1"/>
    </xf>
    <xf numFmtId="0" fontId="595" fillId="0" borderId="41" xfId="0" applyFont="1" applyBorder="1" applyAlignment="1">
      <alignment horizontal="left" vertical="center" wrapText="1"/>
    </xf>
    <xf numFmtId="0" fontId="581" fillId="0" borderId="41" xfId="0" applyFont="1" applyBorder="1" applyAlignment="1">
      <alignment horizontal="left" vertical="center" wrapText="1"/>
    </xf>
    <xf numFmtId="0" fontId="409" fillId="0" borderId="41" xfId="0" applyFont="1" applyBorder="1" applyAlignment="1">
      <alignment horizontal="left" vertical="center" wrapText="1"/>
    </xf>
    <xf numFmtId="0" fontId="405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1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443" fillId="0" borderId="41" xfId="0" applyFont="1" applyBorder="1" applyAlignment="1">
      <alignment horizontal="left" vertical="center" wrapText="1"/>
    </xf>
    <xf numFmtId="0" fontId="515" fillId="0" borderId="41" xfId="0" applyFont="1" applyBorder="1" applyAlignment="1">
      <alignment horizontal="left" vertical="center" wrapText="1"/>
    </xf>
    <xf numFmtId="0" fontId="647" fillId="0" borderId="41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49" fillId="0" borderId="41" xfId="0" applyFont="1" applyBorder="1" applyAlignment="1">
      <alignment horizontal="left" vertical="center" wrapText="1"/>
    </xf>
    <xf numFmtId="0" fontId="325" fillId="0" borderId="41" xfId="0" applyFont="1" applyBorder="1" applyAlignment="1">
      <alignment horizontal="left" vertical="center" wrapText="1"/>
    </xf>
    <xf numFmtId="0" fontId="509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1" xfId="0" applyFont="1" applyBorder="1" applyAlignment="1">
      <alignment horizontal="left" vertical="center" wrapText="1"/>
    </xf>
    <xf numFmtId="0" fontId="571" fillId="0" borderId="41" xfId="0" applyFont="1" applyBorder="1" applyAlignment="1">
      <alignment horizontal="left" vertical="center" wrapText="1"/>
    </xf>
    <xf numFmtId="0" fontId="513" fillId="0" borderId="41" xfId="0" applyFont="1" applyBorder="1" applyAlignment="1">
      <alignment horizontal="left" vertical="center" wrapText="1"/>
    </xf>
    <xf numFmtId="0" fontId="455" fillId="0" borderId="41" xfId="0" applyFont="1" applyBorder="1" applyAlignment="1">
      <alignment horizontal="left" vertical="center" wrapText="1"/>
    </xf>
    <xf numFmtId="0" fontId="665" fillId="0" borderId="41" xfId="0" applyFont="1" applyBorder="1" applyAlignment="1">
      <alignment horizontal="left" vertical="center" wrapText="1"/>
    </xf>
    <xf numFmtId="0" fontId="359" fillId="0" borderId="41" xfId="0" applyFont="1" applyBorder="1" applyAlignment="1">
      <alignment horizontal="left" vertical="center" wrapText="1"/>
    </xf>
    <xf numFmtId="0" fontId="659" fillId="0" borderId="41" xfId="0" applyFont="1" applyBorder="1" applyAlignment="1">
      <alignment horizontal="left" vertical="center" wrapText="1"/>
    </xf>
    <xf numFmtId="0" fontId="381" fillId="0" borderId="41" xfId="0" applyFont="1" applyBorder="1" applyAlignment="1">
      <alignment horizontal="left" vertical="center" wrapText="1"/>
    </xf>
    <xf numFmtId="0" fontId="319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645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605" fillId="0" borderId="41" xfId="0" applyFont="1" applyBorder="1" applyAlignment="1">
      <alignment horizontal="left" vertical="center" wrapText="1"/>
    </xf>
    <xf numFmtId="0" fontId="169" fillId="0" borderId="41" xfId="0" applyFont="1" applyBorder="1" applyAlignment="1">
      <alignment horizontal="left" vertical="center" wrapText="1"/>
    </xf>
    <xf numFmtId="0" fontId="391" fillId="0" borderId="41" xfId="0" applyFont="1" applyBorder="1" applyAlignment="1">
      <alignment horizontal="left" vertical="center" wrapText="1"/>
    </xf>
    <xf numFmtId="0" fontId="529" fillId="0" borderId="41" xfId="0" applyFont="1" applyBorder="1" applyAlignment="1">
      <alignment horizontal="left" vertical="center" wrapText="1"/>
    </xf>
    <xf numFmtId="0" fontId="497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0" fontId="431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07" fillId="0" borderId="41" xfId="0" applyFont="1" applyBorder="1" applyAlignment="1">
      <alignment horizontal="left" vertical="center" wrapText="1"/>
    </xf>
    <xf numFmtId="0" fontId="599" fillId="0" borderId="41" xfId="0" applyFont="1" applyBorder="1" applyAlignment="1">
      <alignment horizontal="left" vertical="center" wrapText="1"/>
    </xf>
    <xf numFmtId="0" fontId="585" fillId="0" borderId="41" xfId="0" applyFont="1" applyBorder="1" applyAlignment="1">
      <alignment horizontal="left" vertical="center" wrapText="1"/>
    </xf>
    <xf numFmtId="0" fontId="355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0" fontId="603" fillId="0" borderId="41" xfId="0" applyFont="1" applyBorder="1" applyAlignment="1">
      <alignment horizontal="left" vertical="center" wrapText="1"/>
    </xf>
    <xf numFmtId="0" fontId="451" fillId="0" borderId="41" xfId="0" applyFont="1" applyBorder="1" applyAlignment="1">
      <alignment horizontal="left" vertical="center" wrapText="1"/>
    </xf>
    <xf numFmtId="0" fontId="631" fillId="0" borderId="41" xfId="0" applyFont="1" applyBorder="1" applyAlignment="1">
      <alignment horizontal="left" vertical="center" wrapText="1"/>
    </xf>
    <xf numFmtId="0" fontId="655" fillId="0" borderId="41" xfId="0" applyFont="1" applyBorder="1" applyAlignment="1">
      <alignment horizontal="left" vertical="center" wrapText="1"/>
    </xf>
    <xf numFmtId="0" fontId="357" fillId="0" borderId="41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3" fillId="0" borderId="41" xfId="0" applyFont="1" applyBorder="1" applyAlignment="1">
      <alignment horizontal="left" vertical="center" wrapText="1"/>
    </xf>
    <xf numFmtId="0" fontId="437" fillId="0" borderId="41" xfId="0" applyFont="1" applyBorder="1" applyAlignment="1">
      <alignment horizontal="left" vertical="center" wrapText="1"/>
    </xf>
    <xf numFmtId="0" fontId="507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299" fillId="0" borderId="41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11" fillId="0" borderId="41" xfId="0" applyFont="1" applyBorder="1" applyAlignment="1">
      <alignment horizontal="left" vertical="center" wrapText="1"/>
    </xf>
    <xf numFmtId="0" fontId="569" fillId="0" borderId="41" xfId="0" applyFont="1" applyBorder="1" applyAlignment="1">
      <alignment horizontal="left" vertical="center" wrapText="1"/>
    </xf>
    <xf numFmtId="0" fontId="63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309" fillId="0" borderId="41" xfId="0" applyFont="1" applyBorder="1" applyAlignment="1">
      <alignment horizontal="left" vertical="center" wrapText="1"/>
    </xf>
    <xf numFmtId="0" fontId="367" fillId="0" borderId="41" xfId="0" applyFont="1" applyBorder="1" applyAlignment="1">
      <alignment horizontal="left" vertical="center" wrapText="1"/>
    </xf>
    <xf numFmtId="0" fontId="441" fillId="0" borderId="41" xfId="0" applyFont="1" applyBorder="1" applyAlignment="1">
      <alignment horizontal="left" vertical="center" wrapText="1"/>
    </xf>
    <xf numFmtId="0" fontId="493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545" fillId="0" borderId="41" xfId="0" applyFont="1" applyBorder="1" applyAlignment="1">
      <alignment horizontal="left" vertical="center" wrapText="1"/>
    </xf>
    <xf numFmtId="0" fontId="393" fillId="0" borderId="41" xfId="0" applyFont="1" applyBorder="1" applyAlignment="1">
      <alignment horizontal="left" vertical="center" wrapText="1"/>
    </xf>
    <xf numFmtId="0" fontId="387" fillId="0" borderId="41" xfId="0" applyFont="1" applyBorder="1" applyAlignment="1">
      <alignment horizontal="left" vertical="center" wrapText="1"/>
    </xf>
    <xf numFmtId="0" fontId="663" fillId="0" borderId="41" xfId="0" applyFont="1" applyBorder="1" applyAlignment="1">
      <alignment horizontal="left" vertical="center" wrapText="1"/>
    </xf>
    <xf numFmtId="0" fontId="349" fillId="0" borderId="41" xfId="0" applyFont="1" applyBorder="1" applyAlignment="1">
      <alignment horizontal="left" vertical="center" wrapText="1"/>
    </xf>
    <xf numFmtId="0" fontId="331" fillId="0" borderId="41" xfId="0" applyFont="1" applyBorder="1" applyAlignment="1">
      <alignment horizontal="left" vertical="center" wrapText="1"/>
    </xf>
    <xf numFmtId="0" fontId="619" fillId="0" borderId="41" xfId="0" applyFont="1" applyBorder="1" applyAlignment="1">
      <alignment horizontal="left" vertical="center" wrapText="1"/>
    </xf>
    <xf numFmtId="0" fontId="411" fillId="0" borderId="41" xfId="0" applyFont="1" applyBorder="1" applyAlignment="1">
      <alignment horizontal="left" vertical="center" wrapText="1"/>
    </xf>
    <xf numFmtId="0" fontId="503" fillId="0" borderId="41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15" fillId="0" borderId="41" xfId="0" applyFont="1" applyBorder="1" applyAlignment="1">
      <alignment horizontal="left" vertical="center" wrapText="1"/>
    </xf>
    <xf numFmtId="0" fontId="561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0" fontId="615" fillId="0" borderId="41" xfId="0" applyFont="1" applyBorder="1" applyAlignment="1">
      <alignment horizontal="left" vertical="center" wrapText="1"/>
    </xf>
    <xf numFmtId="0" fontId="63" fillId="0" borderId="41" xfId="0" applyFont="1" applyBorder="1" applyAlignment="1">
      <alignment horizontal="left" vertical="center" wrapText="1"/>
    </xf>
    <xf numFmtId="0" fontId="427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3" fillId="0" borderId="41" xfId="0" applyFont="1" applyBorder="1" applyAlignment="1">
      <alignment horizontal="left" vertical="center" wrapText="1"/>
    </xf>
    <xf numFmtId="0" fontId="59" fillId="0" borderId="41" xfId="0" applyFont="1" applyBorder="1" applyAlignment="1">
      <alignment horizontal="left" vertical="center" wrapText="1"/>
    </xf>
    <xf numFmtId="0" fontId="7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669" fillId="0" borderId="41" xfId="0" applyFont="1" applyBorder="1" applyAlignment="1">
      <alignment horizontal="left" vertical="center" wrapText="1"/>
    </xf>
    <xf numFmtId="0" fontId="323" fillId="0" borderId="41" xfId="0" applyFont="1" applyBorder="1" applyAlignment="1">
      <alignment horizontal="left" vertical="center" wrapText="1"/>
    </xf>
    <xf numFmtId="0" fontId="42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305" fillId="0" borderId="41" xfId="0" applyFont="1" applyBorder="1" applyAlignment="1">
      <alignment horizontal="left" vertical="center" wrapText="1"/>
    </xf>
    <xf numFmtId="0" fontId="365" fillId="0" borderId="41" xfId="0" applyFont="1" applyBorder="1" applyAlignment="1">
      <alignment horizontal="left" vertical="center" wrapText="1"/>
    </xf>
    <xf numFmtId="0" fontId="425" fillId="0" borderId="41" xfId="0" applyFont="1" applyBorder="1" applyAlignment="1">
      <alignment horizontal="left" vertical="center" wrapText="1"/>
    </xf>
    <xf numFmtId="0" fontId="629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1" xfId="0" applyFont="1" applyBorder="1" applyAlignment="1">
      <alignment horizontal="left" vertical="center" wrapText="1"/>
    </xf>
    <xf numFmtId="0" fontId="49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9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41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3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511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477" fillId="0" borderId="41" xfId="0" applyFont="1" applyBorder="1" applyAlignment="1">
      <alignment horizontal="left" vertical="center" wrapText="1"/>
    </xf>
    <xf numFmtId="0" fontId="413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415" fillId="0" borderId="41" xfId="0" applyFont="1" applyBorder="1" applyAlignment="1">
      <alignment horizontal="left" vertical="center" wrapText="1"/>
    </xf>
    <xf numFmtId="0" fontId="373" fillId="0" borderId="41" xfId="0" applyFont="1" applyBorder="1" applyAlignment="1">
      <alignment horizontal="left" vertical="center" wrapText="1"/>
    </xf>
    <xf numFmtId="0" fontId="639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0" fontId="541" fillId="0" borderId="41" xfId="0" applyFont="1" applyBorder="1" applyAlignment="1">
      <alignment horizontal="left" vertical="center" wrapText="1"/>
    </xf>
    <xf numFmtId="0" fontId="633" fillId="0" borderId="41" xfId="0" applyFont="1" applyBorder="1" applyAlignment="1">
      <alignment horizontal="left" vertical="center" wrapText="1"/>
    </xf>
    <xf numFmtId="0" fontId="337" fillId="0" borderId="41" xfId="0" applyFont="1" applyBorder="1" applyAlignment="1">
      <alignment horizontal="left" vertical="center" wrapText="1"/>
    </xf>
    <xf numFmtId="0" fontId="327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65" fillId="0" borderId="41" xfId="0" applyFont="1" applyBorder="1" applyAlignment="1">
      <alignment horizontal="left" vertical="center" wrapText="1"/>
    </xf>
    <xf numFmtId="0" fontId="313" fillId="0" borderId="41" xfId="0" applyFont="1" applyBorder="1" applyAlignment="1">
      <alignment horizontal="left" vertical="center" wrapText="1"/>
    </xf>
    <xf numFmtId="0" fontId="377" fillId="0" borderId="41" xfId="0" applyFont="1" applyBorder="1" applyAlignment="1">
      <alignment horizontal="left" vertical="center" wrapText="1"/>
    </xf>
    <xf numFmtId="0" fontId="303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283" fillId="0" borderId="41" xfId="0" applyFont="1" applyBorder="1" applyAlignment="1">
      <alignment horizontal="left" vertical="center" wrapText="1"/>
    </xf>
    <xf numFmtId="0" fontId="399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339" fillId="0" borderId="41" xfId="0" applyFont="1" applyBorder="1" applyAlignment="1">
      <alignment horizontal="left" vertical="center" wrapText="1"/>
    </xf>
    <xf numFmtId="0" fontId="643" fillId="0" borderId="41" xfId="0" applyFont="1" applyBorder="1" applyAlignment="1">
      <alignment horizontal="left" vertical="center" wrapText="1"/>
    </xf>
    <xf numFmtId="0" fontId="205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79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1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7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5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17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245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9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353" fillId="0" borderId="41" xfId="0" applyFont="1" applyBorder="1" applyAlignment="1">
      <alignment horizontal="left" vertical="center" wrapText="1"/>
    </xf>
    <xf numFmtId="0" fontId="533" fillId="0" borderId="41" xfId="0" applyFont="1" applyBorder="1" applyAlignment="1">
      <alignment horizontal="left" vertical="center" wrapText="1"/>
    </xf>
    <xf numFmtId="0" fontId="537" fillId="0" borderId="41" xfId="0" applyFont="1" applyBorder="1" applyAlignment="1">
      <alignment horizontal="left" vertical="center" wrapText="1"/>
    </xf>
    <xf numFmtId="0" fontId="523" fillId="0" borderId="41" xfId="0" applyFont="1" applyBorder="1" applyAlignment="1">
      <alignment horizontal="left" vertical="center" wrapText="1"/>
    </xf>
    <xf numFmtId="0" fontId="607" fillId="0" borderId="41" xfId="0" applyFont="1" applyBorder="1" applyAlignment="1">
      <alignment horizontal="left" vertical="center" wrapText="1"/>
    </xf>
    <xf numFmtId="0" fontId="593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361" fillId="0" borderId="41" xfId="0" applyFont="1" applyBorder="1" applyAlignment="1">
      <alignment horizontal="left" vertical="center" wrapText="1"/>
    </xf>
    <xf numFmtId="0" fontId="549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321" fillId="0" borderId="41" xfId="0" applyFont="1" applyBorder="1" applyAlignment="1">
      <alignment horizontal="left" vertical="center" wrapText="1"/>
    </xf>
    <xf numFmtId="0" fontId="495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75" fillId="0" borderId="41" xfId="0" applyFont="1" applyBorder="1" applyAlignment="1">
      <alignment horizontal="left" vertical="center" wrapText="1"/>
    </xf>
    <xf numFmtId="0" fontId="519" fillId="0" borderId="41" xfId="0" applyFont="1" applyBorder="1" applyAlignment="1">
      <alignment horizontal="left" vertical="center" wrapText="1"/>
    </xf>
    <xf numFmtId="0" fontId="573" fillId="0" borderId="41" xfId="0" applyFont="1" applyBorder="1" applyAlignment="1">
      <alignment horizontal="left" vertical="center" wrapText="1"/>
    </xf>
    <xf numFmtId="0" fontId="543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547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589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329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395" fillId="0" borderId="41" xfId="0" applyFont="1" applyBorder="1" applyAlignment="1">
      <alignment horizontal="left" vertical="center" wrapText="1"/>
    </xf>
    <xf numFmtId="0" fontId="613" fillId="0" borderId="41" xfId="0" applyFont="1" applyBorder="1" applyAlignment="1">
      <alignment horizontal="left" vertical="center" wrapText="1"/>
    </xf>
    <xf numFmtId="0" fontId="579" fillId="0" borderId="41" xfId="0" applyFont="1" applyBorder="1" applyAlignment="1">
      <alignment horizontal="left" vertical="center" wrapText="1"/>
    </xf>
    <xf numFmtId="0" fontId="609" fillId="0" borderId="41" xfId="0" applyFont="1" applyBorder="1" applyAlignment="1">
      <alignment horizontal="left" vertical="center" wrapText="1"/>
    </xf>
    <xf numFmtId="0" fontId="553" fillId="0" borderId="41" xfId="0" applyFont="1" applyBorder="1" applyAlignment="1">
      <alignment horizontal="left" vertical="center" wrapText="1"/>
    </xf>
    <xf numFmtId="0" fontId="653" fillId="0" borderId="41" xfId="0" applyFont="1" applyBorder="1" applyAlignment="1">
      <alignment horizontal="left" vertical="center" wrapText="1"/>
    </xf>
    <xf numFmtId="0" fontId="667" fillId="0" borderId="41" xfId="0" applyFont="1" applyBorder="1" applyAlignment="1">
      <alignment horizontal="left" vertical="center" wrapText="1"/>
    </xf>
    <xf numFmtId="0" fontId="379" fillId="0" borderId="41" xfId="0" applyFont="1" applyBorder="1" applyAlignment="1">
      <alignment horizontal="left" vertical="center" wrapText="1"/>
    </xf>
    <xf numFmtId="0" fontId="517" fillId="0" borderId="41" xfId="0" applyFont="1" applyBorder="1" applyAlignment="1">
      <alignment horizontal="left" vertical="center" wrapText="1"/>
    </xf>
    <xf numFmtId="0" fontId="445" fillId="0" borderId="41" xfId="0" applyFont="1" applyBorder="1" applyAlignment="1">
      <alignment horizontal="left" vertical="center" wrapText="1"/>
    </xf>
    <xf numFmtId="0" fontId="623" fillId="0" borderId="41" xfId="0" applyFont="1" applyBorder="1" applyAlignment="1">
      <alignment horizontal="left" vertical="center" wrapText="1"/>
    </xf>
    <xf numFmtId="0" fontId="521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649" fillId="0" borderId="41" xfId="0" applyFont="1" applyBorder="1" applyAlignment="1">
      <alignment horizontal="left" vertical="center" wrapText="1"/>
    </xf>
    <xf numFmtId="0" fontId="345" fillId="0" borderId="41" xfId="0" applyFont="1" applyBorder="1" applyAlignment="1">
      <alignment horizontal="left" vertical="center" wrapText="1"/>
    </xf>
    <xf numFmtId="0" fontId="583" fillId="0" borderId="41" xfId="0" applyFont="1" applyBorder="1" applyAlignment="1">
      <alignment horizontal="left" vertical="center" wrapText="1"/>
    </xf>
    <xf numFmtId="0" fontId="363" fillId="0" borderId="41" xfId="0" applyFont="1" applyBorder="1" applyAlignment="1">
      <alignment horizontal="left" vertical="center" wrapText="1"/>
    </xf>
    <xf numFmtId="0" fontId="219" fillId="0" borderId="41" xfId="0" applyFont="1" applyBorder="1" applyAlignment="1">
      <alignment horizontal="left" vertical="center" wrapText="1"/>
    </xf>
    <xf numFmtId="0" fontId="341" fillId="0" borderId="41" xfId="0" applyFont="1" applyBorder="1" applyAlignment="1">
      <alignment horizontal="left" vertical="center" wrapText="1"/>
    </xf>
    <xf numFmtId="0" fontId="187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1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71" fillId="0" borderId="41" xfId="0" applyFont="1" applyBorder="1" applyAlignment="1">
      <alignment horizontal="left" vertical="center" wrapText="1"/>
    </xf>
    <xf numFmtId="0" fontId="577" fillId="0" borderId="41" xfId="0" applyFont="1" applyBorder="1" applyAlignment="1">
      <alignment horizontal="left" vertical="center" wrapText="1"/>
    </xf>
    <xf numFmtId="0" fontId="527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7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" fillId="0" borderId="41" xfId="0" applyFont="1" applyBorder="1" applyAlignment="1">
      <alignment horizontal="left" vertical="center" wrapText="1"/>
    </xf>
    <xf numFmtId="0" fontId="65" fillId="0" borderId="41" xfId="0" applyFont="1" applyBorder="1" applyAlignment="1">
      <alignment horizontal="left" vertical="center" wrapText="1"/>
    </xf>
    <xf numFmtId="0" fontId="489" fillId="0" borderId="41" xfId="0" applyFont="1" applyBorder="1" applyAlignment="1">
      <alignment horizontal="left" vertical="center" wrapText="1"/>
    </xf>
    <xf numFmtId="0" fontId="501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333" fillId="0" borderId="41" xfId="0" applyFont="1" applyBorder="1" applyAlignment="1">
      <alignment horizontal="left" vertical="center" wrapText="1"/>
    </xf>
    <xf numFmtId="0" fontId="505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335" fillId="0" borderId="41" xfId="0" applyFont="1" applyBorder="1" applyAlignment="1">
      <alignment horizontal="left" vertical="center" wrapText="1"/>
    </xf>
    <xf numFmtId="0" fontId="587" fillId="0" borderId="41" xfId="0" applyFont="1" applyBorder="1" applyAlignment="1">
      <alignment horizontal="left" vertical="center" wrapText="1"/>
    </xf>
    <xf numFmtId="0" fontId="641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317" fillId="0" borderId="41" xfId="0" applyFont="1" applyBorder="1" applyAlignment="1">
      <alignment horizontal="left" vertical="center" wrapText="1"/>
    </xf>
    <xf numFmtId="0" fontId="429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301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435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371" fillId="0" borderId="41" xfId="0" applyFont="1" applyBorder="1" applyAlignment="1">
      <alignment horizontal="left" vertical="center" wrapText="1"/>
    </xf>
    <xf numFmtId="0" fontId="439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383" fillId="0" borderId="41" xfId="0" applyFont="1" applyBorder="1" applyAlignment="1">
      <alignment horizontal="left" vertical="center" wrapText="1"/>
    </xf>
    <xf numFmtId="0" fontId="525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481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315" fillId="0" borderId="41" xfId="0" applyFont="1" applyBorder="1" applyAlignment="1">
      <alignment horizontal="left" vertical="center" wrapText="1"/>
    </xf>
    <xf numFmtId="0" fontId="499" fillId="0" borderId="41" xfId="0" applyFont="1" applyBorder="1" applyAlignment="1">
      <alignment horizontal="left" vertical="center" wrapText="1"/>
    </xf>
    <xf numFmtId="0" fontId="637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433" fillId="0" borderId="41" xfId="0" applyFont="1" applyBorder="1" applyAlignment="1">
      <alignment horizontal="left" vertical="center" wrapText="1"/>
    </xf>
    <xf numFmtId="0" fontId="123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485" fillId="0" borderId="41" xfId="0" applyFont="1" applyBorder="1" applyAlignment="1">
      <alignment horizontal="left" vertical="center" wrapText="1"/>
    </xf>
    <xf numFmtId="0" fontId="567" fillId="0" borderId="41" xfId="0" applyFont="1" applyBorder="1" applyAlignment="1">
      <alignment horizontal="left" vertical="center" wrapText="1"/>
    </xf>
    <xf numFmtId="0" fontId="351" fillId="0" borderId="41" xfId="0" applyFont="1" applyBorder="1" applyAlignment="1">
      <alignment horizontal="left" vertical="center" wrapText="1"/>
    </xf>
    <xf numFmtId="0" fontId="419" fillId="0" borderId="41" xfId="0" applyFont="1" applyBorder="1" applyAlignment="1">
      <alignment horizontal="left" vertical="center" wrapText="1"/>
    </xf>
    <xf numFmtId="0" fontId="559" fillId="0" borderId="41" xfId="0" applyFont="1" applyBorder="1" applyAlignment="1">
      <alignment horizontal="left" vertical="center" wrapText="1"/>
    </xf>
    <xf numFmtId="0" fontId="575" fillId="0" borderId="41" xfId="0" applyFont="1" applyBorder="1" applyAlignment="1">
      <alignment horizontal="left" vertical="center" wrapText="1"/>
    </xf>
    <xf numFmtId="0" fontId="463" fillId="0" borderId="41" xfId="0" applyFont="1" applyBorder="1" applyAlignment="1">
      <alignment horizontal="left" vertical="center" wrapText="1"/>
    </xf>
    <xf numFmtId="0" fontId="423" fillId="0" borderId="41" xfId="0" applyFont="1" applyBorder="1" applyAlignment="1">
      <alignment horizontal="left" vertical="center" wrapText="1"/>
    </xf>
    <xf numFmtId="0" fontId="535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56"/>
  <sheetViews>
    <sheetView showGridLines="0" tabSelected="1" zoomScaleNormal="100" zoomScaleSheetLayoutView="100" workbookViewId="0">
      <selection activeCell="AA57" sqref="AA57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9" customFormat="1" ht="45" customHeight="1" x14ac:dyDescent="0.2">
      <c r="A1" s="41"/>
      <c r="B1" s="41"/>
      <c r="C1" s="41"/>
      <c r="D1" s="691" t="s">
        <v>0</v>
      </c>
      <c r="E1" s="414"/>
      <c r="F1" s="414"/>
      <c r="G1" s="12" t="s">
        <v>1</v>
      </c>
      <c r="H1" s="691" t="s">
        <v>2</v>
      </c>
      <c r="I1" s="414"/>
      <c r="J1" s="414"/>
      <c r="K1" s="414"/>
      <c r="L1" s="414"/>
      <c r="M1" s="414"/>
      <c r="N1" s="414"/>
      <c r="O1" s="414"/>
      <c r="P1" s="414"/>
      <c r="Q1" s="414"/>
      <c r="R1" s="725" t="s">
        <v>3</v>
      </c>
      <c r="S1" s="414"/>
      <c r="T1" s="4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3"/>
      <c r="R2" s="403"/>
      <c r="S2" s="403"/>
      <c r="T2" s="403"/>
      <c r="U2" s="403"/>
      <c r="V2" s="403"/>
      <c r="W2" s="403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3"/>
      <c r="Q3" s="403"/>
      <c r="R3" s="403"/>
      <c r="S3" s="403"/>
      <c r="T3" s="403"/>
      <c r="U3" s="403"/>
      <c r="V3" s="403"/>
      <c r="W3" s="403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659" t="s">
        <v>8</v>
      </c>
      <c r="B5" s="516"/>
      <c r="C5" s="423"/>
      <c r="D5" s="517"/>
      <c r="E5" s="519"/>
      <c r="F5" s="456" t="s">
        <v>9</v>
      </c>
      <c r="G5" s="423"/>
      <c r="H5" s="517" t="s">
        <v>815</v>
      </c>
      <c r="I5" s="518"/>
      <c r="J5" s="518"/>
      <c r="K5" s="518"/>
      <c r="L5" s="518"/>
      <c r="M5" s="519"/>
      <c r="N5" s="58"/>
      <c r="P5" s="24" t="s">
        <v>10</v>
      </c>
      <c r="Q5" s="464">
        <v>45506</v>
      </c>
      <c r="R5" s="465"/>
      <c r="T5" s="621" t="s">
        <v>11</v>
      </c>
      <c r="U5" s="477"/>
      <c r="V5" s="623" t="s">
        <v>12</v>
      </c>
      <c r="W5" s="465"/>
      <c r="AB5" s="51"/>
      <c r="AC5" s="51"/>
      <c r="AD5" s="51"/>
      <c r="AE5" s="51"/>
    </row>
    <row r="6" spans="1:32" s="379" customFormat="1" ht="24" customHeight="1" x14ac:dyDescent="0.2">
      <c r="A6" s="659" t="s">
        <v>13</v>
      </c>
      <c r="B6" s="516"/>
      <c r="C6" s="423"/>
      <c r="D6" s="523" t="s">
        <v>800</v>
      </c>
      <c r="E6" s="524"/>
      <c r="F6" s="524"/>
      <c r="G6" s="524"/>
      <c r="H6" s="524"/>
      <c r="I6" s="524"/>
      <c r="J6" s="524"/>
      <c r="K6" s="524"/>
      <c r="L6" s="524"/>
      <c r="M6" s="465"/>
      <c r="N6" s="59"/>
      <c r="P6" s="24" t="s">
        <v>15</v>
      </c>
      <c r="Q6" s="466" t="str">
        <f>IF(Q5=0," ",CHOOSE(WEEKDAY(Q5,2),"Понедельник","Вторник","Среда","Четверг","Пятница","Суббота","Воскресенье"))</f>
        <v>Пятница</v>
      </c>
      <c r="R6" s="401"/>
      <c r="T6" s="612" t="s">
        <v>16</v>
      </c>
      <c r="U6" s="477"/>
      <c r="V6" s="594" t="s">
        <v>17</v>
      </c>
      <c r="W6" s="59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732" t="str">
        <f>IFERROR(VLOOKUP(DeliveryAddress,Table,3,0),1)</f>
        <v>2</v>
      </c>
      <c r="E7" s="733"/>
      <c r="F7" s="733"/>
      <c r="G7" s="733"/>
      <c r="H7" s="733"/>
      <c r="I7" s="733"/>
      <c r="J7" s="733"/>
      <c r="K7" s="733"/>
      <c r="L7" s="733"/>
      <c r="M7" s="626"/>
      <c r="N7" s="60"/>
      <c r="P7" s="24"/>
      <c r="Q7" s="42"/>
      <c r="R7" s="42"/>
      <c r="T7" s="403"/>
      <c r="U7" s="477"/>
      <c r="V7" s="596"/>
      <c r="W7" s="597"/>
      <c r="AB7" s="51"/>
      <c r="AC7" s="51"/>
      <c r="AD7" s="51"/>
      <c r="AE7" s="51"/>
    </row>
    <row r="8" spans="1:32" s="379" customFormat="1" ht="25.5" customHeight="1" x14ac:dyDescent="0.2">
      <c r="A8" s="439" t="s">
        <v>18</v>
      </c>
      <c r="B8" s="389"/>
      <c r="C8" s="390"/>
      <c r="D8" s="735"/>
      <c r="E8" s="736"/>
      <c r="F8" s="736"/>
      <c r="G8" s="736"/>
      <c r="H8" s="736"/>
      <c r="I8" s="736"/>
      <c r="J8" s="736"/>
      <c r="K8" s="736"/>
      <c r="L8" s="736"/>
      <c r="M8" s="737"/>
      <c r="N8" s="61"/>
      <c r="P8" s="24" t="s">
        <v>19</v>
      </c>
      <c r="Q8" s="625">
        <v>0.375</v>
      </c>
      <c r="R8" s="626"/>
      <c r="T8" s="403"/>
      <c r="U8" s="477"/>
      <c r="V8" s="596"/>
      <c r="W8" s="597"/>
      <c r="AB8" s="51"/>
      <c r="AC8" s="51"/>
      <c r="AD8" s="51"/>
      <c r="AE8" s="51"/>
    </row>
    <row r="9" spans="1:32" s="379" customFormat="1" ht="39.950000000000003" customHeight="1" x14ac:dyDescent="0.2">
      <c r="A9" s="4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3"/>
      <c r="C9" s="403"/>
      <c r="D9" s="485"/>
      <c r="E9" s="486"/>
      <c r="F9" s="4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3"/>
      <c r="H9" s="587" t="str">
        <f>IF(AND($A$9="Тип доверенности/получателя при получении в адресе перегруза:",$D$9="Разовая доверенность"),"Введите ФИО","")</f>
        <v/>
      </c>
      <c r="I9" s="486"/>
      <c r="J9" s="5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6"/>
      <c r="L9" s="486"/>
      <c r="M9" s="486"/>
      <c r="N9" s="380"/>
      <c r="P9" s="26" t="s">
        <v>20</v>
      </c>
      <c r="Q9" s="664"/>
      <c r="R9" s="458"/>
      <c r="T9" s="403"/>
      <c r="U9" s="477"/>
      <c r="V9" s="598"/>
      <c r="W9" s="599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4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3"/>
      <c r="C10" s="403"/>
      <c r="D10" s="485"/>
      <c r="E10" s="486"/>
      <c r="F10" s="4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3"/>
      <c r="H10" s="547" t="str">
        <f>IFERROR(VLOOKUP($D$10,Proxy,2,FALSE),"")</f>
        <v/>
      </c>
      <c r="I10" s="403"/>
      <c r="J10" s="403"/>
      <c r="K10" s="403"/>
      <c r="L10" s="403"/>
      <c r="M10" s="403"/>
      <c r="N10" s="378"/>
      <c r="P10" s="26" t="s">
        <v>21</v>
      </c>
      <c r="Q10" s="613"/>
      <c r="R10" s="614"/>
      <c r="U10" s="24" t="s">
        <v>22</v>
      </c>
      <c r="V10" s="727" t="s">
        <v>23</v>
      </c>
      <c r="W10" s="59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7"/>
      <c r="R11" s="465"/>
      <c r="U11" s="24" t="s">
        <v>26</v>
      </c>
      <c r="V11" s="457" t="s">
        <v>27</v>
      </c>
      <c r="W11" s="458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619" t="s">
        <v>28</v>
      </c>
      <c r="B12" s="516"/>
      <c r="C12" s="516"/>
      <c r="D12" s="516"/>
      <c r="E12" s="516"/>
      <c r="F12" s="516"/>
      <c r="G12" s="516"/>
      <c r="H12" s="516"/>
      <c r="I12" s="516"/>
      <c r="J12" s="516"/>
      <c r="K12" s="516"/>
      <c r="L12" s="516"/>
      <c r="M12" s="423"/>
      <c r="N12" s="62"/>
      <c r="P12" s="24" t="s">
        <v>29</v>
      </c>
      <c r="Q12" s="625"/>
      <c r="R12" s="626"/>
      <c r="S12" s="23"/>
      <c r="U12" s="24"/>
      <c r="V12" s="414"/>
      <c r="W12" s="403"/>
      <c r="AB12" s="51"/>
      <c r="AC12" s="51"/>
      <c r="AD12" s="51"/>
      <c r="AE12" s="51"/>
    </row>
    <row r="13" spans="1:32" s="379" customFormat="1" ht="23.25" customHeight="1" x14ac:dyDescent="0.2">
      <c r="A13" s="619" t="s">
        <v>30</v>
      </c>
      <c r="B13" s="516"/>
      <c r="C13" s="516"/>
      <c r="D13" s="516"/>
      <c r="E13" s="516"/>
      <c r="F13" s="516"/>
      <c r="G13" s="516"/>
      <c r="H13" s="516"/>
      <c r="I13" s="516"/>
      <c r="J13" s="516"/>
      <c r="K13" s="516"/>
      <c r="L13" s="516"/>
      <c r="M13" s="423"/>
      <c r="N13" s="62"/>
      <c r="O13" s="26"/>
      <c r="P13" s="26" t="s">
        <v>31</v>
      </c>
      <c r="Q13" s="457"/>
      <c r="R13" s="45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619" t="s">
        <v>32</v>
      </c>
      <c r="B14" s="516"/>
      <c r="C14" s="516"/>
      <c r="D14" s="516"/>
      <c r="E14" s="516"/>
      <c r="F14" s="516"/>
      <c r="G14" s="516"/>
      <c r="H14" s="516"/>
      <c r="I14" s="516"/>
      <c r="J14" s="516"/>
      <c r="K14" s="516"/>
      <c r="L14" s="516"/>
      <c r="M14" s="4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50" t="s">
        <v>33</v>
      </c>
      <c r="B15" s="516"/>
      <c r="C15" s="516"/>
      <c r="D15" s="516"/>
      <c r="E15" s="516"/>
      <c r="F15" s="516"/>
      <c r="G15" s="516"/>
      <c r="H15" s="516"/>
      <c r="I15" s="516"/>
      <c r="J15" s="516"/>
      <c r="K15" s="516"/>
      <c r="L15" s="516"/>
      <c r="M15" s="423"/>
      <c r="N15" s="63"/>
      <c r="P15" s="644" t="s">
        <v>34</v>
      </c>
      <c r="Q15" s="414"/>
      <c r="R15" s="414"/>
      <c r="S15" s="414"/>
      <c r="T15" s="4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5"/>
      <c r="Q16" s="645"/>
      <c r="R16" s="645"/>
      <c r="S16" s="645"/>
      <c r="T16" s="6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6" t="s">
        <v>35</v>
      </c>
      <c r="B17" s="396" t="s">
        <v>36</v>
      </c>
      <c r="C17" s="661" t="s">
        <v>37</v>
      </c>
      <c r="D17" s="396" t="s">
        <v>38</v>
      </c>
      <c r="E17" s="397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396" t="s">
        <v>48</v>
      </c>
      <c r="P17" s="396" t="s">
        <v>49</v>
      </c>
      <c r="Q17" s="675"/>
      <c r="R17" s="675"/>
      <c r="S17" s="675"/>
      <c r="T17" s="397"/>
      <c r="U17" s="422" t="s">
        <v>50</v>
      </c>
      <c r="V17" s="423"/>
      <c r="W17" s="396" t="s">
        <v>51</v>
      </c>
      <c r="X17" s="396" t="s">
        <v>52</v>
      </c>
      <c r="Y17" s="424" t="s">
        <v>53</v>
      </c>
      <c r="Z17" s="396" t="s">
        <v>54</v>
      </c>
      <c r="AA17" s="450" t="s">
        <v>55</v>
      </c>
      <c r="AB17" s="450" t="s">
        <v>56</v>
      </c>
      <c r="AC17" s="450" t="s">
        <v>57</v>
      </c>
      <c r="AD17" s="450" t="s">
        <v>58</v>
      </c>
      <c r="AE17" s="451"/>
      <c r="AF17" s="452"/>
      <c r="AG17" s="565"/>
      <c r="BD17" s="558" t="s">
        <v>59</v>
      </c>
    </row>
    <row r="18" spans="1:68" ht="14.25" customHeight="1" x14ac:dyDescent="0.2">
      <c r="A18" s="406"/>
      <c r="B18" s="406"/>
      <c r="C18" s="406"/>
      <c r="D18" s="398"/>
      <c r="E18" s="399"/>
      <c r="F18" s="406"/>
      <c r="G18" s="406"/>
      <c r="H18" s="406"/>
      <c r="I18" s="406"/>
      <c r="J18" s="406"/>
      <c r="K18" s="406"/>
      <c r="L18" s="406"/>
      <c r="M18" s="406"/>
      <c r="N18" s="406"/>
      <c r="O18" s="406"/>
      <c r="P18" s="398"/>
      <c r="Q18" s="676"/>
      <c r="R18" s="676"/>
      <c r="S18" s="676"/>
      <c r="T18" s="399"/>
      <c r="U18" s="377" t="s">
        <v>60</v>
      </c>
      <c r="V18" s="377" t="s">
        <v>61</v>
      </c>
      <c r="W18" s="406"/>
      <c r="X18" s="406"/>
      <c r="Y18" s="425"/>
      <c r="Z18" s="406"/>
      <c r="AA18" s="514"/>
      <c r="AB18" s="514"/>
      <c r="AC18" s="514"/>
      <c r="AD18" s="453"/>
      <c r="AE18" s="454"/>
      <c r="AF18" s="455"/>
      <c r="AG18" s="566"/>
      <c r="BD18" s="403"/>
    </row>
    <row r="19" spans="1:68" ht="27.75" hidden="1" customHeight="1" x14ac:dyDescent="0.2">
      <c r="A19" s="467" t="s">
        <v>62</v>
      </c>
      <c r="B19" s="468"/>
      <c r="C19" s="468"/>
      <c r="D19" s="468"/>
      <c r="E19" s="468"/>
      <c r="F19" s="468"/>
      <c r="G19" s="468"/>
      <c r="H19" s="468"/>
      <c r="I19" s="468"/>
      <c r="J19" s="468"/>
      <c r="K19" s="468"/>
      <c r="L19" s="468"/>
      <c r="M19" s="468"/>
      <c r="N19" s="468"/>
      <c r="O19" s="468"/>
      <c r="P19" s="468"/>
      <c r="Q19" s="468"/>
      <c r="R19" s="468"/>
      <c r="S19" s="468"/>
      <c r="T19" s="468"/>
      <c r="U19" s="468"/>
      <c r="V19" s="468"/>
      <c r="W19" s="468"/>
      <c r="X19" s="468"/>
      <c r="Y19" s="468"/>
      <c r="Z19" s="468"/>
      <c r="AA19" s="48"/>
      <c r="AB19" s="48"/>
      <c r="AC19" s="48"/>
    </row>
    <row r="20" spans="1:68" ht="16.5" hidden="1" customHeight="1" x14ac:dyDescent="0.25">
      <c r="A20" s="416" t="s">
        <v>62</v>
      </c>
      <c r="B20" s="403"/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403"/>
      <c r="R20" s="403"/>
      <c r="S20" s="403"/>
      <c r="T20" s="403"/>
      <c r="U20" s="403"/>
      <c r="V20" s="403"/>
      <c r="W20" s="403"/>
      <c r="X20" s="403"/>
      <c r="Y20" s="403"/>
      <c r="Z20" s="403"/>
      <c r="AA20" s="376"/>
      <c r="AB20" s="376"/>
      <c r="AC20" s="376"/>
    </row>
    <row r="21" spans="1:68" ht="14.25" hidden="1" customHeight="1" x14ac:dyDescent="0.25">
      <c r="A21" s="434" t="s">
        <v>63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403"/>
      <c r="AA21" s="375"/>
      <c r="AB21" s="375"/>
      <c r="AC21" s="37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0">
        <v>4680115885004</v>
      </c>
      <c r="E22" s="401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2"/>
      <c r="R22" s="392"/>
      <c r="S22" s="392"/>
      <c r="T22" s="393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2"/>
      <c r="B23" s="403"/>
      <c r="C23" s="403"/>
      <c r="D23" s="403"/>
      <c r="E23" s="403"/>
      <c r="F23" s="403"/>
      <c r="G23" s="403"/>
      <c r="H23" s="403"/>
      <c r="I23" s="403"/>
      <c r="J23" s="403"/>
      <c r="K23" s="403"/>
      <c r="L23" s="403"/>
      <c r="M23" s="403"/>
      <c r="N23" s="403"/>
      <c r="O23" s="404"/>
      <c r="P23" s="388" t="s">
        <v>69</v>
      </c>
      <c r="Q23" s="389"/>
      <c r="R23" s="389"/>
      <c r="S23" s="389"/>
      <c r="T23" s="389"/>
      <c r="U23" s="389"/>
      <c r="V23" s="390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403"/>
      <c r="B24" s="403"/>
      <c r="C24" s="403"/>
      <c r="D24" s="403"/>
      <c r="E24" s="403"/>
      <c r="F24" s="403"/>
      <c r="G24" s="403"/>
      <c r="H24" s="403"/>
      <c r="I24" s="403"/>
      <c r="J24" s="403"/>
      <c r="K24" s="403"/>
      <c r="L24" s="403"/>
      <c r="M24" s="403"/>
      <c r="N24" s="403"/>
      <c r="O24" s="404"/>
      <c r="P24" s="388" t="s">
        <v>69</v>
      </c>
      <c r="Q24" s="389"/>
      <c r="R24" s="389"/>
      <c r="S24" s="389"/>
      <c r="T24" s="389"/>
      <c r="U24" s="389"/>
      <c r="V24" s="390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434" t="s">
        <v>71</v>
      </c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403"/>
      <c r="O25" s="403"/>
      <c r="P25" s="403"/>
      <c r="Q25" s="403"/>
      <c r="R25" s="403"/>
      <c r="S25" s="403"/>
      <c r="T25" s="403"/>
      <c r="U25" s="403"/>
      <c r="V25" s="403"/>
      <c r="W25" s="403"/>
      <c r="X25" s="403"/>
      <c r="Y25" s="403"/>
      <c r="Z25" s="403"/>
      <c r="AA25" s="375"/>
      <c r="AB25" s="375"/>
      <c r="AC25" s="375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400">
        <v>4607091383881</v>
      </c>
      <c r="E26" s="401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2"/>
      <c r="R26" s="392"/>
      <c r="S26" s="392"/>
      <c r="T26" s="393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400">
        <v>4607091388237</v>
      </c>
      <c r="E27" s="401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2"/>
      <c r="R27" s="392"/>
      <c r="S27" s="392"/>
      <c r="T27" s="393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4301051692</v>
      </c>
      <c r="D28" s="400">
        <v>4607091383935</v>
      </c>
      <c r="E28" s="401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73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92"/>
      <c r="R28" s="392"/>
      <c r="S28" s="392"/>
      <c r="T28" s="393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4301051180</v>
      </c>
      <c r="D29" s="400">
        <v>4607091383935</v>
      </c>
      <c r="E29" s="401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2"/>
      <c r="R29" s="392"/>
      <c r="S29" s="392"/>
      <c r="T29" s="393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400">
        <v>4680115881990</v>
      </c>
      <c r="E30" s="401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742" t="s">
        <v>82</v>
      </c>
      <c r="Q30" s="392"/>
      <c r="R30" s="392"/>
      <c r="S30" s="392"/>
      <c r="T30" s="393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400">
        <v>4680115881853</v>
      </c>
      <c r="E31" s="401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38" t="s">
        <v>85</v>
      </c>
      <c r="Q31" s="392"/>
      <c r="R31" s="392"/>
      <c r="S31" s="392"/>
      <c r="T31" s="393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400">
        <v>4607091383911</v>
      </c>
      <c r="E32" s="401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69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2"/>
      <c r="R32" s="392"/>
      <c r="S32" s="392"/>
      <c r="T32" s="393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400">
        <v>4607091388244</v>
      </c>
      <c r="E33" s="401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0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2"/>
      <c r="R33" s="392"/>
      <c r="S33" s="392"/>
      <c r="T33" s="393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402"/>
      <c r="B34" s="403"/>
      <c r="C34" s="403"/>
      <c r="D34" s="403"/>
      <c r="E34" s="403"/>
      <c r="F34" s="403"/>
      <c r="G34" s="403"/>
      <c r="H34" s="403"/>
      <c r="I34" s="403"/>
      <c r="J34" s="403"/>
      <c r="K34" s="403"/>
      <c r="L34" s="403"/>
      <c r="M34" s="403"/>
      <c r="N34" s="403"/>
      <c r="O34" s="404"/>
      <c r="P34" s="388" t="s">
        <v>69</v>
      </c>
      <c r="Q34" s="389"/>
      <c r="R34" s="389"/>
      <c r="S34" s="389"/>
      <c r="T34" s="389"/>
      <c r="U34" s="389"/>
      <c r="V34" s="390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hidden="1" x14ac:dyDescent="0.2">
      <c r="A35" s="403"/>
      <c r="B35" s="403"/>
      <c r="C35" s="403"/>
      <c r="D35" s="403"/>
      <c r="E35" s="403"/>
      <c r="F35" s="403"/>
      <c r="G35" s="403"/>
      <c r="H35" s="403"/>
      <c r="I35" s="403"/>
      <c r="J35" s="403"/>
      <c r="K35" s="403"/>
      <c r="L35" s="403"/>
      <c r="M35" s="403"/>
      <c r="N35" s="403"/>
      <c r="O35" s="404"/>
      <c r="P35" s="388" t="s">
        <v>69</v>
      </c>
      <c r="Q35" s="389"/>
      <c r="R35" s="389"/>
      <c r="S35" s="389"/>
      <c r="T35" s="389"/>
      <c r="U35" s="389"/>
      <c r="V35" s="390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hidden="1" customHeight="1" x14ac:dyDescent="0.25">
      <c r="A36" s="434" t="s">
        <v>90</v>
      </c>
      <c r="B36" s="403"/>
      <c r="C36" s="403"/>
      <c r="D36" s="403"/>
      <c r="E36" s="403"/>
      <c r="F36" s="403"/>
      <c r="G36" s="403"/>
      <c r="H36" s="403"/>
      <c r="I36" s="403"/>
      <c r="J36" s="403"/>
      <c r="K36" s="403"/>
      <c r="L36" s="403"/>
      <c r="M36" s="403"/>
      <c r="N36" s="403"/>
      <c r="O36" s="403"/>
      <c r="P36" s="403"/>
      <c r="Q36" s="403"/>
      <c r="R36" s="403"/>
      <c r="S36" s="403"/>
      <c r="T36" s="403"/>
      <c r="U36" s="403"/>
      <c r="V36" s="403"/>
      <c r="W36" s="403"/>
      <c r="X36" s="403"/>
      <c r="Y36" s="403"/>
      <c r="Z36" s="403"/>
      <c r="AA36" s="375"/>
      <c r="AB36" s="375"/>
      <c r="AC36" s="375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400">
        <v>4607091388503</v>
      </c>
      <c r="E37" s="401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5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2"/>
      <c r="R37" s="392"/>
      <c r="S37" s="392"/>
      <c r="T37" s="393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402"/>
      <c r="B38" s="403"/>
      <c r="C38" s="403"/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03"/>
      <c r="O38" s="404"/>
      <c r="P38" s="388" t="s">
        <v>69</v>
      </c>
      <c r="Q38" s="389"/>
      <c r="R38" s="389"/>
      <c r="S38" s="389"/>
      <c r="T38" s="389"/>
      <c r="U38" s="389"/>
      <c r="V38" s="390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hidden="1" x14ac:dyDescent="0.2">
      <c r="A39" s="403"/>
      <c r="B39" s="403"/>
      <c r="C39" s="403"/>
      <c r="D39" s="403"/>
      <c r="E39" s="403"/>
      <c r="F39" s="403"/>
      <c r="G39" s="403"/>
      <c r="H39" s="403"/>
      <c r="I39" s="403"/>
      <c r="J39" s="403"/>
      <c r="K39" s="403"/>
      <c r="L39" s="403"/>
      <c r="M39" s="403"/>
      <c r="N39" s="403"/>
      <c r="O39" s="404"/>
      <c r="P39" s="388" t="s">
        <v>69</v>
      </c>
      <c r="Q39" s="389"/>
      <c r="R39" s="389"/>
      <c r="S39" s="389"/>
      <c r="T39" s="389"/>
      <c r="U39" s="389"/>
      <c r="V39" s="390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hidden="1" customHeight="1" x14ac:dyDescent="0.25">
      <c r="A40" s="434" t="s">
        <v>95</v>
      </c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403"/>
      <c r="T40" s="403"/>
      <c r="U40" s="403"/>
      <c r="V40" s="403"/>
      <c r="W40" s="403"/>
      <c r="X40" s="403"/>
      <c r="Y40" s="403"/>
      <c r="Z40" s="403"/>
      <c r="AA40" s="375"/>
      <c r="AB40" s="375"/>
      <c r="AC40" s="375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400">
        <v>4607091388282</v>
      </c>
      <c r="E41" s="401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4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2"/>
      <c r="R41" s="392"/>
      <c r="S41" s="392"/>
      <c r="T41" s="393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402"/>
      <c r="B42" s="403"/>
      <c r="C42" s="403"/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03"/>
      <c r="O42" s="404"/>
      <c r="P42" s="388" t="s">
        <v>69</v>
      </c>
      <c r="Q42" s="389"/>
      <c r="R42" s="389"/>
      <c r="S42" s="389"/>
      <c r="T42" s="389"/>
      <c r="U42" s="389"/>
      <c r="V42" s="390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hidden="1" x14ac:dyDescent="0.2">
      <c r="A43" s="403"/>
      <c r="B43" s="403"/>
      <c r="C43" s="403"/>
      <c r="D43" s="403"/>
      <c r="E43" s="403"/>
      <c r="F43" s="403"/>
      <c r="G43" s="403"/>
      <c r="H43" s="403"/>
      <c r="I43" s="403"/>
      <c r="J43" s="403"/>
      <c r="K43" s="403"/>
      <c r="L43" s="403"/>
      <c r="M43" s="403"/>
      <c r="N43" s="403"/>
      <c r="O43" s="404"/>
      <c r="P43" s="388" t="s">
        <v>69</v>
      </c>
      <c r="Q43" s="389"/>
      <c r="R43" s="389"/>
      <c r="S43" s="389"/>
      <c r="T43" s="389"/>
      <c r="U43" s="389"/>
      <c r="V43" s="390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hidden="1" customHeight="1" x14ac:dyDescent="0.25">
      <c r="A44" s="434" t="s">
        <v>99</v>
      </c>
      <c r="B44" s="403"/>
      <c r="C44" s="403"/>
      <c r="D44" s="403"/>
      <c r="E44" s="403"/>
      <c r="F44" s="403"/>
      <c r="G44" s="403"/>
      <c r="H44" s="403"/>
      <c r="I44" s="403"/>
      <c r="J44" s="403"/>
      <c r="K44" s="403"/>
      <c r="L44" s="403"/>
      <c r="M44" s="403"/>
      <c r="N44" s="403"/>
      <c r="O44" s="403"/>
      <c r="P44" s="403"/>
      <c r="Q44" s="403"/>
      <c r="R44" s="403"/>
      <c r="S44" s="403"/>
      <c r="T44" s="403"/>
      <c r="U44" s="403"/>
      <c r="V44" s="403"/>
      <c r="W44" s="403"/>
      <c r="X44" s="403"/>
      <c r="Y44" s="403"/>
      <c r="Z44" s="403"/>
      <c r="AA44" s="375"/>
      <c r="AB44" s="375"/>
      <c r="AC44" s="375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400">
        <v>4607091389111</v>
      </c>
      <c r="E45" s="401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5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2"/>
      <c r="R45" s="392"/>
      <c r="S45" s="392"/>
      <c r="T45" s="393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402"/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4"/>
      <c r="P46" s="388" t="s">
        <v>69</v>
      </c>
      <c r="Q46" s="389"/>
      <c r="R46" s="389"/>
      <c r="S46" s="389"/>
      <c r="T46" s="389"/>
      <c r="U46" s="389"/>
      <c r="V46" s="390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hidden="1" x14ac:dyDescent="0.2">
      <c r="A47" s="403"/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4"/>
      <c r="P47" s="388" t="s">
        <v>69</v>
      </c>
      <c r="Q47" s="389"/>
      <c r="R47" s="389"/>
      <c r="S47" s="389"/>
      <c r="T47" s="389"/>
      <c r="U47" s="389"/>
      <c r="V47" s="390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hidden="1" customHeight="1" x14ac:dyDescent="0.2">
      <c r="A48" s="467" t="s">
        <v>102</v>
      </c>
      <c r="B48" s="468"/>
      <c r="C48" s="468"/>
      <c r="D48" s="468"/>
      <c r="E48" s="468"/>
      <c r="F48" s="468"/>
      <c r="G48" s="468"/>
      <c r="H48" s="468"/>
      <c r="I48" s="468"/>
      <c r="J48" s="468"/>
      <c r="K48" s="468"/>
      <c r="L48" s="468"/>
      <c r="M48" s="468"/>
      <c r="N48" s="468"/>
      <c r="O48" s="468"/>
      <c r="P48" s="468"/>
      <c r="Q48" s="468"/>
      <c r="R48" s="468"/>
      <c r="S48" s="468"/>
      <c r="T48" s="468"/>
      <c r="U48" s="468"/>
      <c r="V48" s="468"/>
      <c r="W48" s="468"/>
      <c r="X48" s="468"/>
      <c r="Y48" s="468"/>
      <c r="Z48" s="468"/>
      <c r="AA48" s="48"/>
      <c r="AB48" s="48"/>
      <c r="AC48" s="48"/>
    </row>
    <row r="49" spans="1:68" ht="16.5" hidden="1" customHeight="1" x14ac:dyDescent="0.25">
      <c r="A49" s="416" t="s">
        <v>103</v>
      </c>
      <c r="B49" s="403"/>
      <c r="C49" s="403"/>
      <c r="D49" s="403"/>
      <c r="E49" s="403"/>
      <c r="F49" s="403"/>
      <c r="G49" s="403"/>
      <c r="H49" s="403"/>
      <c r="I49" s="403"/>
      <c r="J49" s="403"/>
      <c r="K49" s="403"/>
      <c r="L49" s="403"/>
      <c r="M49" s="403"/>
      <c r="N49" s="403"/>
      <c r="O49" s="403"/>
      <c r="P49" s="403"/>
      <c r="Q49" s="403"/>
      <c r="R49" s="403"/>
      <c r="S49" s="403"/>
      <c r="T49" s="403"/>
      <c r="U49" s="403"/>
      <c r="V49" s="403"/>
      <c r="W49" s="403"/>
      <c r="X49" s="403"/>
      <c r="Y49" s="403"/>
      <c r="Z49" s="403"/>
      <c r="AA49" s="376"/>
      <c r="AB49" s="376"/>
      <c r="AC49" s="376"/>
    </row>
    <row r="50" spans="1:68" ht="14.25" hidden="1" customHeight="1" x14ac:dyDescent="0.25">
      <c r="A50" s="434" t="s">
        <v>104</v>
      </c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03"/>
      <c r="O50" s="403"/>
      <c r="P50" s="403"/>
      <c r="Q50" s="403"/>
      <c r="R50" s="403"/>
      <c r="S50" s="403"/>
      <c r="T50" s="403"/>
      <c r="U50" s="403"/>
      <c r="V50" s="403"/>
      <c r="W50" s="403"/>
      <c r="X50" s="403"/>
      <c r="Y50" s="403"/>
      <c r="Z50" s="403"/>
      <c r="AA50" s="375"/>
      <c r="AB50" s="375"/>
      <c r="AC50" s="375"/>
    </row>
    <row r="51" spans="1:68" ht="27" hidden="1" customHeight="1" x14ac:dyDescent="0.25">
      <c r="A51" s="54" t="s">
        <v>105</v>
      </c>
      <c r="B51" s="54" t="s">
        <v>106</v>
      </c>
      <c r="C51" s="31">
        <v>4301020234</v>
      </c>
      <c r="D51" s="400">
        <v>4680115881440</v>
      </c>
      <c r="E51" s="401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1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92"/>
      <c r="R51" s="392"/>
      <c r="S51" s="392"/>
      <c r="T51" s="393"/>
      <c r="U51" s="34"/>
      <c r="V51" s="34"/>
      <c r="W51" s="35" t="s">
        <v>68</v>
      </c>
      <c r="X51" s="382">
        <v>0</v>
      </c>
      <c r="Y51" s="383">
        <f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27" hidden="1" customHeight="1" x14ac:dyDescent="0.25">
      <c r="A52" s="54" t="s">
        <v>109</v>
      </c>
      <c r="B52" s="54" t="s">
        <v>110</v>
      </c>
      <c r="C52" s="31">
        <v>4301020232</v>
      </c>
      <c r="D52" s="400">
        <v>4680115881433</v>
      </c>
      <c r="E52" s="401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68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92"/>
      <c r="R52" s="392"/>
      <c r="S52" s="392"/>
      <c r="T52" s="393"/>
      <c r="U52" s="34"/>
      <c r="V52" s="34"/>
      <c r="W52" s="35" t="s">
        <v>68</v>
      </c>
      <c r="X52" s="382">
        <v>0</v>
      </c>
      <c r="Y52" s="383">
        <f>IFERROR(IF(X52="",0,CEILING((X52/$H52),1)*$H52),"")</f>
        <v>0</v>
      </c>
      <c r="Z52" s="36" t="str">
        <f>IFERROR(IF(Y52=0,"",ROUNDUP(Y52/H52,0)*0.00753),"")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402"/>
      <c r="B53" s="403"/>
      <c r="C53" s="403"/>
      <c r="D53" s="403"/>
      <c r="E53" s="403"/>
      <c r="F53" s="403"/>
      <c r="G53" s="403"/>
      <c r="H53" s="403"/>
      <c r="I53" s="403"/>
      <c r="J53" s="403"/>
      <c r="K53" s="403"/>
      <c r="L53" s="403"/>
      <c r="M53" s="403"/>
      <c r="N53" s="403"/>
      <c r="O53" s="404"/>
      <c r="P53" s="388" t="s">
        <v>69</v>
      </c>
      <c r="Q53" s="389"/>
      <c r="R53" s="389"/>
      <c r="S53" s="389"/>
      <c r="T53" s="389"/>
      <c r="U53" s="389"/>
      <c r="V53" s="390"/>
      <c r="W53" s="37" t="s">
        <v>70</v>
      </c>
      <c r="X53" s="384">
        <f>IFERROR(X51/H51,"0")+IFERROR(X52/H52,"0")</f>
        <v>0</v>
      </c>
      <c r="Y53" s="384">
        <f>IFERROR(Y51/H51,"0")+IFERROR(Y52/H52,"0")</f>
        <v>0</v>
      </c>
      <c r="Z53" s="384">
        <f>IFERROR(IF(Z51="",0,Z51),"0")+IFERROR(IF(Z52="",0,Z52),"0")</f>
        <v>0</v>
      </c>
      <c r="AA53" s="385"/>
      <c r="AB53" s="385"/>
      <c r="AC53" s="385"/>
    </row>
    <row r="54" spans="1:68" hidden="1" x14ac:dyDescent="0.2">
      <c r="A54" s="403"/>
      <c r="B54" s="403"/>
      <c r="C54" s="403"/>
      <c r="D54" s="403"/>
      <c r="E54" s="403"/>
      <c r="F54" s="403"/>
      <c r="G54" s="403"/>
      <c r="H54" s="403"/>
      <c r="I54" s="403"/>
      <c r="J54" s="403"/>
      <c r="K54" s="403"/>
      <c r="L54" s="403"/>
      <c r="M54" s="403"/>
      <c r="N54" s="403"/>
      <c r="O54" s="404"/>
      <c r="P54" s="388" t="s">
        <v>69</v>
      </c>
      <c r="Q54" s="389"/>
      <c r="R54" s="389"/>
      <c r="S54" s="389"/>
      <c r="T54" s="389"/>
      <c r="U54" s="389"/>
      <c r="V54" s="390"/>
      <c r="W54" s="37" t="s">
        <v>68</v>
      </c>
      <c r="X54" s="384">
        <f>IFERROR(SUM(X51:X52),"0")</f>
        <v>0</v>
      </c>
      <c r="Y54" s="384">
        <f>IFERROR(SUM(Y51:Y52),"0")</f>
        <v>0</v>
      </c>
      <c r="Z54" s="37"/>
      <c r="AA54" s="385"/>
      <c r="AB54" s="385"/>
      <c r="AC54" s="385"/>
    </row>
    <row r="55" spans="1:68" ht="16.5" hidden="1" customHeight="1" x14ac:dyDescent="0.25">
      <c r="A55" s="416" t="s">
        <v>111</v>
      </c>
      <c r="B55" s="403"/>
      <c r="C55" s="403"/>
      <c r="D55" s="403"/>
      <c r="E55" s="403"/>
      <c r="F55" s="403"/>
      <c r="G55" s="403"/>
      <c r="H55" s="403"/>
      <c r="I55" s="403"/>
      <c r="J55" s="403"/>
      <c r="K55" s="403"/>
      <c r="L55" s="403"/>
      <c r="M55" s="403"/>
      <c r="N55" s="403"/>
      <c r="O55" s="403"/>
      <c r="P55" s="403"/>
      <c r="Q55" s="403"/>
      <c r="R55" s="403"/>
      <c r="S55" s="403"/>
      <c r="T55" s="403"/>
      <c r="U55" s="403"/>
      <c r="V55" s="403"/>
      <c r="W55" s="403"/>
      <c r="X55" s="403"/>
      <c r="Y55" s="403"/>
      <c r="Z55" s="403"/>
      <c r="AA55" s="376"/>
      <c r="AB55" s="376"/>
      <c r="AC55" s="376"/>
    </row>
    <row r="56" spans="1:68" ht="14.25" hidden="1" customHeight="1" x14ac:dyDescent="0.25">
      <c r="A56" s="434" t="s">
        <v>112</v>
      </c>
      <c r="B56" s="403"/>
      <c r="C56" s="403"/>
      <c r="D56" s="403"/>
      <c r="E56" s="403"/>
      <c r="F56" s="403"/>
      <c r="G56" s="403"/>
      <c r="H56" s="403"/>
      <c r="I56" s="403"/>
      <c r="J56" s="403"/>
      <c r="K56" s="403"/>
      <c r="L56" s="403"/>
      <c r="M56" s="403"/>
      <c r="N56" s="403"/>
      <c r="O56" s="403"/>
      <c r="P56" s="403"/>
      <c r="Q56" s="403"/>
      <c r="R56" s="403"/>
      <c r="S56" s="403"/>
      <c r="T56" s="403"/>
      <c r="U56" s="403"/>
      <c r="V56" s="403"/>
      <c r="W56" s="403"/>
      <c r="X56" s="403"/>
      <c r="Y56" s="403"/>
      <c r="Z56" s="403"/>
      <c r="AA56" s="375"/>
      <c r="AB56" s="375"/>
      <c r="AC56" s="375"/>
    </row>
    <row r="57" spans="1:68" ht="27" customHeight="1" x14ac:dyDescent="0.25">
      <c r="A57" s="54" t="s">
        <v>113</v>
      </c>
      <c r="B57" s="54" t="s">
        <v>114</v>
      </c>
      <c r="C57" s="31">
        <v>4301011452</v>
      </c>
      <c r="D57" s="400">
        <v>4680115881426</v>
      </c>
      <c r="E57" s="401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4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92"/>
      <c r="R57" s="392"/>
      <c r="S57" s="392"/>
      <c r="T57" s="393"/>
      <c r="U57" s="34"/>
      <c r="V57" s="34"/>
      <c r="W57" s="35" t="s">
        <v>68</v>
      </c>
      <c r="X57" s="382">
        <v>300</v>
      </c>
      <c r="Y57" s="383">
        <f>IFERROR(IF(X57="",0,CEILING((X57/$H57),1)*$H57),"")</f>
        <v>302.40000000000003</v>
      </c>
      <c r="Z57" s="36">
        <f>IFERROR(IF(Y57=0,"",ROUNDUP(Y57/H57,0)*0.02175),"")</f>
        <v>0.60899999999999999</v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313.33333333333331</v>
      </c>
      <c r="BN57" s="64">
        <f>IFERROR(Y57*I57/H57,"0")</f>
        <v>315.83999999999997</v>
      </c>
      <c r="BO57" s="64">
        <f>IFERROR(1/J57*(X57/H57),"0")</f>
        <v>0.49603174603174593</v>
      </c>
      <c r="BP57" s="64">
        <f>IFERROR(1/J57*(Y57/H57),"0")</f>
        <v>0.5</v>
      </c>
    </row>
    <row r="58" spans="1:68" ht="27" hidden="1" customHeight="1" x14ac:dyDescent="0.25">
      <c r="A58" s="54" t="s">
        <v>113</v>
      </c>
      <c r="B58" s="54" t="s">
        <v>115</v>
      </c>
      <c r="C58" s="31">
        <v>4301011481</v>
      </c>
      <c r="D58" s="400">
        <v>4680115881426</v>
      </c>
      <c r="E58" s="401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40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92"/>
      <c r="R58" s="392"/>
      <c r="S58" s="392"/>
      <c r="T58" s="393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117</v>
      </c>
      <c r="B59" s="54" t="s">
        <v>118</v>
      </c>
      <c r="C59" s="31">
        <v>4301011437</v>
      </c>
      <c r="D59" s="400">
        <v>4680115881419</v>
      </c>
      <c r="E59" s="401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5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92"/>
      <c r="R59" s="392"/>
      <c r="S59" s="392"/>
      <c r="T59" s="393"/>
      <c r="U59" s="34"/>
      <c r="V59" s="34"/>
      <c r="W59" s="35" t="s">
        <v>68</v>
      </c>
      <c r="X59" s="382">
        <v>36</v>
      </c>
      <c r="Y59" s="383">
        <f>IFERROR(IF(X59="",0,CEILING((X59/$H59),1)*$H59),"")</f>
        <v>36</v>
      </c>
      <c r="Z59" s="36">
        <f>IFERROR(IF(Y59=0,"",ROUNDUP(Y59/H59,0)*0.00937),"")</f>
        <v>7.4959999999999999E-2</v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37.92</v>
      </c>
      <c r="BN59" s="64">
        <f>IFERROR(Y59*I59/H59,"0")</f>
        <v>37.92</v>
      </c>
      <c r="BO59" s="64">
        <f>IFERROR(1/J59*(X59/H59),"0")</f>
        <v>6.6666666666666666E-2</v>
      </c>
      <c r="BP59" s="64">
        <f>IFERROR(1/J59*(Y59/H59),"0")</f>
        <v>6.6666666666666666E-2</v>
      </c>
    </row>
    <row r="60" spans="1:68" ht="27" hidden="1" customHeight="1" x14ac:dyDescent="0.25">
      <c r="A60" s="54" t="s">
        <v>119</v>
      </c>
      <c r="B60" s="54" t="s">
        <v>120</v>
      </c>
      <c r="C60" s="31">
        <v>4301012008</v>
      </c>
      <c r="D60" s="400">
        <v>4680115881525</v>
      </c>
      <c r="E60" s="401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419" t="s">
        <v>122</v>
      </c>
      <c r="Q60" s="392"/>
      <c r="R60" s="392"/>
      <c r="S60" s="392"/>
      <c r="T60" s="393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402"/>
      <c r="B61" s="403"/>
      <c r="C61" s="403"/>
      <c r="D61" s="403"/>
      <c r="E61" s="403"/>
      <c r="F61" s="403"/>
      <c r="G61" s="403"/>
      <c r="H61" s="403"/>
      <c r="I61" s="403"/>
      <c r="J61" s="403"/>
      <c r="K61" s="403"/>
      <c r="L61" s="403"/>
      <c r="M61" s="403"/>
      <c r="N61" s="403"/>
      <c r="O61" s="404"/>
      <c r="P61" s="388" t="s">
        <v>69</v>
      </c>
      <c r="Q61" s="389"/>
      <c r="R61" s="389"/>
      <c r="S61" s="389"/>
      <c r="T61" s="389"/>
      <c r="U61" s="389"/>
      <c r="V61" s="390"/>
      <c r="W61" s="37" t="s">
        <v>70</v>
      </c>
      <c r="X61" s="384">
        <f>IFERROR(X57/H57,"0")+IFERROR(X58/H58,"0")+IFERROR(X59/H59,"0")+IFERROR(X60/H60,"0")</f>
        <v>35.777777777777771</v>
      </c>
      <c r="Y61" s="384">
        <f>IFERROR(Y57/H57,"0")+IFERROR(Y58/H58,"0")+IFERROR(Y59/H59,"0")+IFERROR(Y60/H60,"0")</f>
        <v>36</v>
      </c>
      <c r="Z61" s="384">
        <f>IFERROR(IF(Z57="",0,Z57),"0")+IFERROR(IF(Z58="",0,Z58),"0")+IFERROR(IF(Z59="",0,Z59),"0")+IFERROR(IF(Z60="",0,Z60),"0")</f>
        <v>0.68396000000000001</v>
      </c>
      <c r="AA61" s="385"/>
      <c r="AB61" s="385"/>
      <c r="AC61" s="385"/>
    </row>
    <row r="62" spans="1:68" x14ac:dyDescent="0.2">
      <c r="A62" s="403"/>
      <c r="B62" s="403"/>
      <c r="C62" s="403"/>
      <c r="D62" s="403"/>
      <c r="E62" s="403"/>
      <c r="F62" s="403"/>
      <c r="G62" s="403"/>
      <c r="H62" s="403"/>
      <c r="I62" s="403"/>
      <c r="J62" s="403"/>
      <c r="K62" s="403"/>
      <c r="L62" s="403"/>
      <c r="M62" s="403"/>
      <c r="N62" s="403"/>
      <c r="O62" s="404"/>
      <c r="P62" s="388" t="s">
        <v>69</v>
      </c>
      <c r="Q62" s="389"/>
      <c r="R62" s="389"/>
      <c r="S62" s="389"/>
      <c r="T62" s="389"/>
      <c r="U62" s="389"/>
      <c r="V62" s="390"/>
      <c r="W62" s="37" t="s">
        <v>68</v>
      </c>
      <c r="X62" s="384">
        <f>IFERROR(SUM(X57:X60),"0")</f>
        <v>336</v>
      </c>
      <c r="Y62" s="384">
        <f>IFERROR(SUM(Y57:Y60),"0")</f>
        <v>338.40000000000003</v>
      </c>
      <c r="Z62" s="37"/>
      <c r="AA62" s="385"/>
      <c r="AB62" s="385"/>
      <c r="AC62" s="385"/>
    </row>
    <row r="63" spans="1:68" ht="16.5" hidden="1" customHeight="1" x14ac:dyDescent="0.25">
      <c r="A63" s="416" t="s">
        <v>102</v>
      </c>
      <c r="B63" s="403"/>
      <c r="C63" s="403"/>
      <c r="D63" s="403"/>
      <c r="E63" s="403"/>
      <c r="F63" s="403"/>
      <c r="G63" s="403"/>
      <c r="H63" s="403"/>
      <c r="I63" s="403"/>
      <c r="J63" s="403"/>
      <c r="K63" s="403"/>
      <c r="L63" s="403"/>
      <c r="M63" s="403"/>
      <c r="N63" s="403"/>
      <c r="O63" s="403"/>
      <c r="P63" s="403"/>
      <c r="Q63" s="403"/>
      <c r="R63" s="403"/>
      <c r="S63" s="403"/>
      <c r="T63" s="403"/>
      <c r="U63" s="403"/>
      <c r="V63" s="403"/>
      <c r="W63" s="403"/>
      <c r="X63" s="403"/>
      <c r="Y63" s="403"/>
      <c r="Z63" s="403"/>
      <c r="AA63" s="376"/>
      <c r="AB63" s="376"/>
      <c r="AC63" s="376"/>
    </row>
    <row r="64" spans="1:68" ht="14.25" hidden="1" customHeight="1" x14ac:dyDescent="0.25">
      <c r="A64" s="434" t="s">
        <v>112</v>
      </c>
      <c r="B64" s="403"/>
      <c r="C64" s="403"/>
      <c r="D64" s="403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403"/>
      <c r="AA64" s="375"/>
      <c r="AB64" s="375"/>
      <c r="AC64" s="375"/>
    </row>
    <row r="65" spans="1:68" ht="27" hidden="1" customHeight="1" x14ac:dyDescent="0.25">
      <c r="A65" s="54" t="s">
        <v>123</v>
      </c>
      <c r="B65" s="54" t="s">
        <v>124</v>
      </c>
      <c r="C65" s="31">
        <v>4301011623</v>
      </c>
      <c r="D65" s="400">
        <v>4607091382945</v>
      </c>
      <c r="E65" s="401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43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92"/>
      <c r="R65" s="392"/>
      <c r="S65" s="392"/>
      <c r="T65" s="393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hidden="1" customHeight="1" x14ac:dyDescent="0.25">
      <c r="A66" s="54" t="s">
        <v>125</v>
      </c>
      <c r="B66" s="54" t="s">
        <v>126</v>
      </c>
      <c r="C66" s="31">
        <v>4301011540</v>
      </c>
      <c r="D66" s="400">
        <v>4607091385670</v>
      </c>
      <c r="E66" s="401"/>
      <c r="F66" s="381">
        <v>1.4</v>
      </c>
      <c r="G66" s="32">
        <v>8</v>
      </c>
      <c r="H66" s="381">
        <v>11.2</v>
      </c>
      <c r="I66" s="381">
        <v>11.68</v>
      </c>
      <c r="J66" s="32">
        <v>56</v>
      </c>
      <c r="K66" s="32" t="s">
        <v>107</v>
      </c>
      <c r="L66" s="32"/>
      <c r="M66" s="33" t="s">
        <v>127</v>
      </c>
      <c r="N66" s="33"/>
      <c r="O66" s="32">
        <v>50</v>
      </c>
      <c r="P66" s="66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6" s="392"/>
      <c r="R66" s="392"/>
      <c r="S66" s="392"/>
      <c r="T66" s="393"/>
      <c r="U66" s="34"/>
      <c r="V66" s="34"/>
      <c r="W66" s="35" t="s">
        <v>68</v>
      </c>
      <c r="X66" s="382">
        <v>0</v>
      </c>
      <c r="Y66" s="383">
        <f t="shared" si="6"/>
        <v>0</v>
      </c>
      <c r="Z66" s="36" t="str">
        <f t="shared" si="7"/>
        <v/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0</v>
      </c>
      <c r="BN66" s="64">
        <f t="shared" si="9"/>
        <v>0</v>
      </c>
      <c r="BO66" s="64">
        <f t="shared" si="10"/>
        <v>0</v>
      </c>
      <c r="BP66" s="64">
        <f t="shared" si="11"/>
        <v>0</v>
      </c>
    </row>
    <row r="67" spans="1:68" ht="27" customHeight="1" x14ac:dyDescent="0.25">
      <c r="A67" s="54" t="s">
        <v>125</v>
      </c>
      <c r="B67" s="54" t="s">
        <v>128</v>
      </c>
      <c r="C67" s="31">
        <v>4301011380</v>
      </c>
      <c r="D67" s="400">
        <v>4607091385670</v>
      </c>
      <c r="E67" s="401"/>
      <c r="F67" s="381">
        <v>1.35</v>
      </c>
      <c r="G67" s="32">
        <v>8</v>
      </c>
      <c r="H67" s="381">
        <v>10.8</v>
      </c>
      <c r="I67" s="381">
        <v>11.28</v>
      </c>
      <c r="J67" s="32">
        <v>56</v>
      </c>
      <c r="K67" s="32" t="s">
        <v>107</v>
      </c>
      <c r="L67" s="32"/>
      <c r="M67" s="33" t="s">
        <v>108</v>
      </c>
      <c r="N67" s="33"/>
      <c r="O67" s="32">
        <v>50</v>
      </c>
      <c r="P67" s="46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7" s="392"/>
      <c r="R67" s="392"/>
      <c r="S67" s="392"/>
      <c r="T67" s="393"/>
      <c r="U67" s="34"/>
      <c r="V67" s="34"/>
      <c r="W67" s="35" t="s">
        <v>68</v>
      </c>
      <c r="X67" s="382">
        <v>50</v>
      </c>
      <c r="Y67" s="383">
        <f t="shared" si="6"/>
        <v>54</v>
      </c>
      <c r="Z67" s="36">
        <f t="shared" si="7"/>
        <v>0.10874999999999999</v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52.222222222222221</v>
      </c>
      <c r="BN67" s="64">
        <f t="shared" si="9"/>
        <v>56.4</v>
      </c>
      <c r="BO67" s="64">
        <f t="shared" si="10"/>
        <v>8.2671957671957674E-2</v>
      </c>
      <c r="BP67" s="64">
        <f t="shared" si="11"/>
        <v>8.9285714285714274E-2</v>
      </c>
    </row>
    <row r="68" spans="1:68" ht="27" hidden="1" customHeight="1" x14ac:dyDescent="0.25">
      <c r="A68" s="54" t="s">
        <v>129</v>
      </c>
      <c r="B68" s="54" t="s">
        <v>130</v>
      </c>
      <c r="C68" s="31">
        <v>4301011625</v>
      </c>
      <c r="D68" s="400">
        <v>4680115883956</v>
      </c>
      <c r="E68" s="401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92"/>
      <c r="R68" s="392"/>
      <c r="S68" s="392"/>
      <c r="T68" s="393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400">
        <v>4680115881327</v>
      </c>
      <c r="E69" s="401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62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92"/>
      <c r="R69" s="392"/>
      <c r="S69" s="392"/>
      <c r="T69" s="393"/>
      <c r="U69" s="34"/>
      <c r="V69" s="34"/>
      <c r="W69" s="35" t="s">
        <v>68</v>
      </c>
      <c r="X69" s="382">
        <v>300</v>
      </c>
      <c r="Y69" s="383">
        <f t="shared" si="6"/>
        <v>302.40000000000003</v>
      </c>
      <c r="Z69" s="36">
        <f t="shared" si="7"/>
        <v>0.60899999999999999</v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313.33333333333331</v>
      </c>
      <c r="BN69" s="64">
        <f t="shared" si="9"/>
        <v>315.83999999999997</v>
      </c>
      <c r="BO69" s="64">
        <f t="shared" si="10"/>
        <v>0.49603174603174593</v>
      </c>
      <c r="BP69" s="64">
        <f t="shared" si="11"/>
        <v>0.5</v>
      </c>
    </row>
    <row r="70" spans="1:68" ht="16.5" hidden="1" customHeight="1" x14ac:dyDescent="0.25">
      <c r="A70" s="54" t="s">
        <v>133</v>
      </c>
      <c r="B70" s="54" t="s">
        <v>134</v>
      </c>
      <c r="C70" s="31">
        <v>4301011514</v>
      </c>
      <c r="D70" s="400">
        <v>4680115882133</v>
      </c>
      <c r="E70" s="401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43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92"/>
      <c r="R70" s="392"/>
      <c r="S70" s="392"/>
      <c r="T70" s="393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hidden="1" customHeight="1" x14ac:dyDescent="0.25">
      <c r="A71" s="54" t="s">
        <v>133</v>
      </c>
      <c r="B71" s="54" t="s">
        <v>135</v>
      </c>
      <c r="C71" s="31">
        <v>4301011703</v>
      </c>
      <c r="D71" s="400">
        <v>4680115882133</v>
      </c>
      <c r="E71" s="401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40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92"/>
      <c r="R71" s="392"/>
      <c r="S71" s="392"/>
      <c r="T71" s="393"/>
      <c r="U71" s="34"/>
      <c r="V71" s="34"/>
      <c r="W71" s="35" t="s">
        <v>68</v>
      </c>
      <c r="X71" s="382">
        <v>0</v>
      </c>
      <c r="Y71" s="383">
        <f t="shared" si="6"/>
        <v>0</v>
      </c>
      <c r="Z71" s="36" t="str">
        <f t="shared" si="7"/>
        <v/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0</v>
      </c>
      <c r="BN71" s="64">
        <f t="shared" si="9"/>
        <v>0</v>
      </c>
      <c r="BO71" s="64">
        <f t="shared" si="10"/>
        <v>0</v>
      </c>
      <c r="BP71" s="64">
        <f t="shared" si="11"/>
        <v>0</v>
      </c>
    </row>
    <row r="72" spans="1:68" ht="27" customHeight="1" x14ac:dyDescent="0.25">
      <c r="A72" s="54" t="s">
        <v>136</v>
      </c>
      <c r="B72" s="54" t="s">
        <v>137</v>
      </c>
      <c r="C72" s="31">
        <v>4301011192</v>
      </c>
      <c r="D72" s="400">
        <v>4607091382952</v>
      </c>
      <c r="E72" s="401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4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92"/>
      <c r="R72" s="392"/>
      <c r="S72" s="392"/>
      <c r="T72" s="393"/>
      <c r="U72" s="34"/>
      <c r="V72" s="34"/>
      <c r="W72" s="35" t="s">
        <v>68</v>
      </c>
      <c r="X72" s="382">
        <v>15</v>
      </c>
      <c r="Y72" s="383">
        <f t="shared" si="6"/>
        <v>15</v>
      </c>
      <c r="Z72" s="36">
        <f>IFERROR(IF(Y72=0,"",ROUNDUP(Y72/H72,0)*0.00753),"")</f>
        <v>3.7650000000000003E-2</v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16</v>
      </c>
      <c r="BN72" s="64">
        <f t="shared" si="9"/>
        <v>16</v>
      </c>
      <c r="BO72" s="64">
        <f t="shared" si="10"/>
        <v>3.2051282051282048E-2</v>
      </c>
      <c r="BP72" s="64">
        <f t="shared" si="11"/>
        <v>3.2051282051282048E-2</v>
      </c>
    </row>
    <row r="73" spans="1:68" ht="27" customHeight="1" x14ac:dyDescent="0.25">
      <c r="A73" s="54" t="s">
        <v>138</v>
      </c>
      <c r="B73" s="54" t="s">
        <v>139</v>
      </c>
      <c r="C73" s="31">
        <v>4301011382</v>
      </c>
      <c r="D73" s="400">
        <v>4607091385687</v>
      </c>
      <c r="E73" s="401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127</v>
      </c>
      <c r="N73" s="33"/>
      <c r="O73" s="32">
        <v>50</v>
      </c>
      <c r="P73" s="77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92"/>
      <c r="R73" s="392"/>
      <c r="S73" s="392"/>
      <c r="T73" s="393"/>
      <c r="U73" s="34"/>
      <c r="V73" s="34"/>
      <c r="W73" s="35" t="s">
        <v>68</v>
      </c>
      <c r="X73" s="382">
        <v>588</v>
      </c>
      <c r="Y73" s="383">
        <f t="shared" si="6"/>
        <v>588</v>
      </c>
      <c r="Z73" s="36">
        <f t="shared" ref="Z73:Z79" si="12">IFERROR(IF(Y73=0,"",ROUNDUP(Y73/H73,0)*0.00937),"")</f>
        <v>1.3773899999999999</v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623.28000000000009</v>
      </c>
      <c r="BN73" s="64">
        <f t="shared" si="9"/>
        <v>623.28000000000009</v>
      </c>
      <c r="BO73" s="64">
        <f t="shared" si="10"/>
        <v>1.2250000000000001</v>
      </c>
      <c r="BP73" s="64">
        <f t="shared" si="11"/>
        <v>1.2250000000000001</v>
      </c>
    </row>
    <row r="74" spans="1:68" ht="27" hidden="1" customHeight="1" x14ac:dyDescent="0.25">
      <c r="A74" s="54" t="s">
        <v>140</v>
      </c>
      <c r="B74" s="54" t="s">
        <v>141</v>
      </c>
      <c r="C74" s="31">
        <v>4301011565</v>
      </c>
      <c r="D74" s="400">
        <v>4680115882539</v>
      </c>
      <c r="E74" s="401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127</v>
      </c>
      <c r="N74" s="33"/>
      <c r="O74" s="32">
        <v>50</v>
      </c>
      <c r="P74" s="6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92"/>
      <c r="R74" s="392"/>
      <c r="S74" s="392"/>
      <c r="T74" s="393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hidden="1" customHeight="1" x14ac:dyDescent="0.25">
      <c r="A75" s="54" t="s">
        <v>142</v>
      </c>
      <c r="B75" s="54" t="s">
        <v>143</v>
      </c>
      <c r="C75" s="31">
        <v>4301011705</v>
      </c>
      <c r="D75" s="400">
        <v>4607091384604</v>
      </c>
      <c r="E75" s="401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4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92"/>
      <c r="R75" s="392"/>
      <c r="S75" s="392"/>
      <c r="T75" s="393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hidden="1" customHeight="1" x14ac:dyDescent="0.25">
      <c r="A76" s="54" t="s">
        <v>144</v>
      </c>
      <c r="B76" s="54" t="s">
        <v>145</v>
      </c>
      <c r="C76" s="31">
        <v>4301011386</v>
      </c>
      <c r="D76" s="400">
        <v>4680115880283</v>
      </c>
      <c r="E76" s="401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6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92"/>
      <c r="R76" s="392"/>
      <c r="S76" s="392"/>
      <c r="T76" s="393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hidden="1" customHeight="1" x14ac:dyDescent="0.25">
      <c r="A77" s="54" t="s">
        <v>146</v>
      </c>
      <c r="B77" s="54" t="s">
        <v>147</v>
      </c>
      <c r="C77" s="31">
        <v>4301011624</v>
      </c>
      <c r="D77" s="400">
        <v>4680115883949</v>
      </c>
      <c r="E77" s="401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92"/>
      <c r="R77" s="392"/>
      <c r="S77" s="392"/>
      <c r="T77" s="393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hidden="1" customHeight="1" x14ac:dyDescent="0.25">
      <c r="A78" s="54" t="s">
        <v>148</v>
      </c>
      <c r="B78" s="54" t="s">
        <v>149</v>
      </c>
      <c r="C78" s="31">
        <v>4301012006</v>
      </c>
      <c r="D78" s="400">
        <v>4680115881518</v>
      </c>
      <c r="E78" s="401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666" t="s">
        <v>150</v>
      </c>
      <c r="Q78" s="392"/>
      <c r="R78" s="392"/>
      <c r="S78" s="392"/>
      <c r="T78" s="393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customHeight="1" x14ac:dyDescent="0.25">
      <c r="A79" s="54" t="s">
        <v>151</v>
      </c>
      <c r="B79" s="54" t="s">
        <v>152</v>
      </c>
      <c r="C79" s="31">
        <v>4301012007</v>
      </c>
      <c r="D79" s="400">
        <v>4680115881303</v>
      </c>
      <c r="E79" s="401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771" t="s">
        <v>153</v>
      </c>
      <c r="Q79" s="392"/>
      <c r="R79" s="392"/>
      <c r="S79" s="392"/>
      <c r="T79" s="393"/>
      <c r="U79" s="34"/>
      <c r="V79" s="34"/>
      <c r="W79" s="35" t="s">
        <v>68</v>
      </c>
      <c r="X79" s="382">
        <v>1350</v>
      </c>
      <c r="Y79" s="383">
        <f t="shared" si="6"/>
        <v>1350</v>
      </c>
      <c r="Z79" s="36">
        <f t="shared" si="12"/>
        <v>2.8109999999999999</v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1413</v>
      </c>
      <c r="BN79" s="64">
        <f t="shared" si="9"/>
        <v>1413</v>
      </c>
      <c r="BO79" s="64">
        <f t="shared" si="10"/>
        <v>2.5</v>
      </c>
      <c r="BP79" s="64">
        <f t="shared" si="11"/>
        <v>2.5</v>
      </c>
    </row>
    <row r="80" spans="1:68" ht="27" customHeight="1" x14ac:dyDescent="0.25">
      <c r="A80" s="54" t="s">
        <v>154</v>
      </c>
      <c r="B80" s="54" t="s">
        <v>155</v>
      </c>
      <c r="C80" s="31">
        <v>4301011562</v>
      </c>
      <c r="D80" s="400">
        <v>4680115882577</v>
      </c>
      <c r="E80" s="401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53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92"/>
      <c r="R80" s="392"/>
      <c r="S80" s="392"/>
      <c r="T80" s="393"/>
      <c r="U80" s="34"/>
      <c r="V80" s="34"/>
      <c r="W80" s="35" t="s">
        <v>68</v>
      </c>
      <c r="X80" s="382">
        <v>80</v>
      </c>
      <c r="Y80" s="383">
        <f t="shared" si="6"/>
        <v>80</v>
      </c>
      <c r="Z80" s="36">
        <f>IFERROR(IF(Y80=0,"",ROUNDUP(Y80/H80,0)*0.00753),"")</f>
        <v>0.18825</v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85</v>
      </c>
      <c r="BN80" s="64">
        <f t="shared" si="9"/>
        <v>85</v>
      </c>
      <c r="BO80" s="64">
        <f t="shared" si="10"/>
        <v>0.16025641025641024</v>
      </c>
      <c r="BP80" s="64">
        <f t="shared" si="11"/>
        <v>0.16025641025641024</v>
      </c>
    </row>
    <row r="81" spans="1:68" ht="27" hidden="1" customHeight="1" x14ac:dyDescent="0.25">
      <c r="A81" s="54" t="s">
        <v>154</v>
      </c>
      <c r="B81" s="54" t="s">
        <v>156</v>
      </c>
      <c r="C81" s="31">
        <v>4301011564</v>
      </c>
      <c r="D81" s="400">
        <v>4680115882577</v>
      </c>
      <c r="E81" s="401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76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92"/>
      <c r="R81" s="392"/>
      <c r="S81" s="392"/>
      <c r="T81" s="393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hidden="1" customHeight="1" x14ac:dyDescent="0.25">
      <c r="A82" s="54" t="s">
        <v>157</v>
      </c>
      <c r="B82" s="54" t="s">
        <v>158</v>
      </c>
      <c r="C82" s="31">
        <v>4301011432</v>
      </c>
      <c r="D82" s="400">
        <v>4680115882720</v>
      </c>
      <c r="E82" s="401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4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92"/>
      <c r="R82" s="392"/>
      <c r="S82" s="392"/>
      <c r="T82" s="393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hidden="1" customHeight="1" x14ac:dyDescent="0.25">
      <c r="A83" s="54" t="s">
        <v>159</v>
      </c>
      <c r="B83" s="54" t="s">
        <v>160</v>
      </c>
      <c r="C83" s="31">
        <v>4301011417</v>
      </c>
      <c r="D83" s="400">
        <v>4680115880269</v>
      </c>
      <c r="E83" s="401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127</v>
      </c>
      <c r="N83" s="33"/>
      <c r="O83" s="32">
        <v>50</v>
      </c>
      <c r="P83" s="41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92"/>
      <c r="R83" s="392"/>
      <c r="S83" s="392"/>
      <c r="T83" s="393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customHeight="1" x14ac:dyDescent="0.25">
      <c r="A84" s="54" t="s">
        <v>161</v>
      </c>
      <c r="B84" s="54" t="s">
        <v>162</v>
      </c>
      <c r="C84" s="31">
        <v>4301011995</v>
      </c>
      <c r="D84" s="400">
        <v>4680115880429</v>
      </c>
      <c r="E84" s="401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00" t="s">
        <v>163</v>
      </c>
      <c r="Q84" s="392"/>
      <c r="R84" s="392"/>
      <c r="S84" s="392"/>
      <c r="T84" s="393"/>
      <c r="U84" s="34"/>
      <c r="V84" s="34"/>
      <c r="W84" s="35" t="s">
        <v>68</v>
      </c>
      <c r="X84" s="382">
        <v>1890</v>
      </c>
      <c r="Y84" s="383">
        <f t="shared" si="6"/>
        <v>1890</v>
      </c>
      <c r="Z84" s="36">
        <f>IFERROR(IF(Y84=0,"",ROUNDUP(Y84/H84,0)*0.00937),"")</f>
        <v>3.9354</v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1990.8000000000002</v>
      </c>
      <c r="BN84" s="64">
        <f t="shared" si="9"/>
        <v>1990.8000000000002</v>
      </c>
      <c r="BO84" s="64">
        <f t="shared" si="10"/>
        <v>3.5</v>
      </c>
      <c r="BP84" s="64">
        <f t="shared" si="11"/>
        <v>3.5</v>
      </c>
    </row>
    <row r="85" spans="1:68" ht="16.5" hidden="1" customHeight="1" x14ac:dyDescent="0.25">
      <c r="A85" s="54" t="s">
        <v>164</v>
      </c>
      <c r="B85" s="54" t="s">
        <v>165</v>
      </c>
      <c r="C85" s="31">
        <v>4301011462</v>
      </c>
      <c r="D85" s="400">
        <v>4680115881457</v>
      </c>
      <c r="E85" s="401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127</v>
      </c>
      <c r="N85" s="33"/>
      <c r="O85" s="32">
        <v>50</v>
      </c>
      <c r="P85" s="4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92"/>
      <c r="R85" s="392"/>
      <c r="S85" s="392"/>
      <c r="T85" s="393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402"/>
      <c r="B86" s="403"/>
      <c r="C86" s="403"/>
      <c r="D86" s="403"/>
      <c r="E86" s="403"/>
      <c r="F86" s="403"/>
      <c r="G86" s="403"/>
      <c r="H86" s="403"/>
      <c r="I86" s="403"/>
      <c r="J86" s="403"/>
      <c r="K86" s="403"/>
      <c r="L86" s="403"/>
      <c r="M86" s="403"/>
      <c r="N86" s="403"/>
      <c r="O86" s="404"/>
      <c r="P86" s="388" t="s">
        <v>69</v>
      </c>
      <c r="Q86" s="389"/>
      <c r="R86" s="389"/>
      <c r="S86" s="389"/>
      <c r="T86" s="389"/>
      <c r="U86" s="389"/>
      <c r="V86" s="390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929.40740740740739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930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9.0674399999999995</v>
      </c>
      <c r="AA86" s="385"/>
      <c r="AB86" s="385"/>
      <c r="AC86" s="385"/>
    </row>
    <row r="87" spans="1:68" x14ac:dyDescent="0.2">
      <c r="A87" s="403"/>
      <c r="B87" s="403"/>
      <c r="C87" s="403"/>
      <c r="D87" s="403"/>
      <c r="E87" s="403"/>
      <c r="F87" s="403"/>
      <c r="G87" s="403"/>
      <c r="H87" s="403"/>
      <c r="I87" s="403"/>
      <c r="J87" s="403"/>
      <c r="K87" s="403"/>
      <c r="L87" s="403"/>
      <c r="M87" s="403"/>
      <c r="N87" s="403"/>
      <c r="O87" s="404"/>
      <c r="P87" s="388" t="s">
        <v>69</v>
      </c>
      <c r="Q87" s="389"/>
      <c r="R87" s="389"/>
      <c r="S87" s="389"/>
      <c r="T87" s="389"/>
      <c r="U87" s="389"/>
      <c r="V87" s="390"/>
      <c r="W87" s="37" t="s">
        <v>68</v>
      </c>
      <c r="X87" s="384">
        <f>IFERROR(SUM(X65:X85),"0")</f>
        <v>4273</v>
      </c>
      <c r="Y87" s="384">
        <f>IFERROR(SUM(Y65:Y85),"0")</f>
        <v>4279.3999999999996</v>
      </c>
      <c r="Z87" s="37"/>
      <c r="AA87" s="385"/>
      <c r="AB87" s="385"/>
      <c r="AC87" s="385"/>
    </row>
    <row r="88" spans="1:68" ht="14.25" hidden="1" customHeight="1" x14ac:dyDescent="0.25">
      <c r="A88" s="434" t="s">
        <v>104</v>
      </c>
      <c r="B88" s="403"/>
      <c r="C88" s="403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03"/>
      <c r="O88" s="403"/>
      <c r="P88" s="403"/>
      <c r="Q88" s="403"/>
      <c r="R88" s="403"/>
      <c r="S88" s="403"/>
      <c r="T88" s="403"/>
      <c r="U88" s="403"/>
      <c r="V88" s="403"/>
      <c r="W88" s="403"/>
      <c r="X88" s="403"/>
      <c r="Y88" s="403"/>
      <c r="Z88" s="403"/>
      <c r="AA88" s="375"/>
      <c r="AB88" s="375"/>
      <c r="AC88" s="375"/>
    </row>
    <row r="89" spans="1:68" ht="16.5" hidden="1" customHeight="1" x14ac:dyDescent="0.25">
      <c r="A89" s="54" t="s">
        <v>166</v>
      </c>
      <c r="B89" s="54" t="s">
        <v>167</v>
      </c>
      <c r="C89" s="31">
        <v>4301020235</v>
      </c>
      <c r="D89" s="400">
        <v>4680115881488</v>
      </c>
      <c r="E89" s="401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6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92"/>
      <c r="R89" s="392"/>
      <c r="S89" s="392"/>
      <c r="T89" s="393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168</v>
      </c>
      <c r="B90" s="54" t="s">
        <v>169</v>
      </c>
      <c r="C90" s="31">
        <v>4301020258</v>
      </c>
      <c r="D90" s="400">
        <v>4680115882775</v>
      </c>
      <c r="E90" s="401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127</v>
      </c>
      <c r="N90" s="33"/>
      <c r="O90" s="32">
        <v>50</v>
      </c>
      <c r="P90" s="57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92"/>
      <c r="R90" s="392"/>
      <c r="S90" s="392"/>
      <c r="T90" s="393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170</v>
      </c>
      <c r="B91" s="54" t="s">
        <v>171</v>
      </c>
      <c r="C91" s="31">
        <v>4301020339</v>
      </c>
      <c r="D91" s="400">
        <v>4680115880658</v>
      </c>
      <c r="E91" s="401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544" t="s">
        <v>172</v>
      </c>
      <c r="Q91" s="392"/>
      <c r="R91" s="392"/>
      <c r="S91" s="392"/>
      <c r="T91" s="393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402"/>
      <c r="B92" s="403"/>
      <c r="C92" s="403"/>
      <c r="D92" s="403"/>
      <c r="E92" s="403"/>
      <c r="F92" s="403"/>
      <c r="G92" s="403"/>
      <c r="H92" s="403"/>
      <c r="I92" s="403"/>
      <c r="J92" s="403"/>
      <c r="K92" s="403"/>
      <c r="L92" s="403"/>
      <c r="M92" s="403"/>
      <c r="N92" s="403"/>
      <c r="O92" s="404"/>
      <c r="P92" s="388" t="s">
        <v>69</v>
      </c>
      <c r="Q92" s="389"/>
      <c r="R92" s="389"/>
      <c r="S92" s="389"/>
      <c r="T92" s="389"/>
      <c r="U92" s="389"/>
      <c r="V92" s="390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hidden="1" x14ac:dyDescent="0.2">
      <c r="A93" s="403"/>
      <c r="B93" s="403"/>
      <c r="C93" s="403"/>
      <c r="D93" s="403"/>
      <c r="E93" s="403"/>
      <c r="F93" s="403"/>
      <c r="G93" s="403"/>
      <c r="H93" s="403"/>
      <c r="I93" s="403"/>
      <c r="J93" s="403"/>
      <c r="K93" s="403"/>
      <c r="L93" s="403"/>
      <c r="M93" s="403"/>
      <c r="N93" s="403"/>
      <c r="O93" s="404"/>
      <c r="P93" s="388" t="s">
        <v>69</v>
      </c>
      <c r="Q93" s="389"/>
      <c r="R93" s="389"/>
      <c r="S93" s="389"/>
      <c r="T93" s="389"/>
      <c r="U93" s="389"/>
      <c r="V93" s="390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hidden="1" customHeight="1" x14ac:dyDescent="0.25">
      <c r="A94" s="434" t="s">
        <v>63</v>
      </c>
      <c r="B94" s="403"/>
      <c r="C94" s="403"/>
      <c r="D94" s="403"/>
      <c r="E94" s="403"/>
      <c r="F94" s="403"/>
      <c r="G94" s="403"/>
      <c r="H94" s="403"/>
      <c r="I94" s="403"/>
      <c r="J94" s="403"/>
      <c r="K94" s="403"/>
      <c r="L94" s="403"/>
      <c r="M94" s="403"/>
      <c r="N94" s="403"/>
      <c r="O94" s="403"/>
      <c r="P94" s="403"/>
      <c r="Q94" s="403"/>
      <c r="R94" s="403"/>
      <c r="S94" s="403"/>
      <c r="T94" s="403"/>
      <c r="U94" s="403"/>
      <c r="V94" s="403"/>
      <c r="W94" s="403"/>
      <c r="X94" s="403"/>
      <c r="Y94" s="403"/>
      <c r="Z94" s="403"/>
      <c r="AA94" s="375"/>
      <c r="AB94" s="375"/>
      <c r="AC94" s="375"/>
    </row>
    <row r="95" spans="1:68" ht="27" hidden="1" customHeight="1" x14ac:dyDescent="0.25">
      <c r="A95" s="54" t="s">
        <v>173</v>
      </c>
      <c r="B95" s="54" t="s">
        <v>174</v>
      </c>
      <c r="C95" s="31">
        <v>4301031242</v>
      </c>
      <c r="D95" s="400">
        <v>4680115885066</v>
      </c>
      <c r="E95" s="401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757" t="s">
        <v>175</v>
      </c>
      <c r="Q95" s="392"/>
      <c r="R95" s="392"/>
      <c r="S95" s="392"/>
      <c r="T95" s="393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hidden="1" customHeight="1" x14ac:dyDescent="0.25">
      <c r="A96" s="54" t="s">
        <v>177</v>
      </c>
      <c r="B96" s="54" t="s">
        <v>178</v>
      </c>
      <c r="C96" s="31">
        <v>4301031243</v>
      </c>
      <c r="D96" s="400">
        <v>4680115885073</v>
      </c>
      <c r="E96" s="401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570" t="s">
        <v>179</v>
      </c>
      <c r="Q96" s="392"/>
      <c r="R96" s="392"/>
      <c r="S96" s="392"/>
      <c r="T96" s="393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hidden="1" customHeight="1" x14ac:dyDescent="0.25">
      <c r="A97" s="54" t="s">
        <v>180</v>
      </c>
      <c r="B97" s="54" t="s">
        <v>181</v>
      </c>
      <c r="C97" s="31">
        <v>4301031240</v>
      </c>
      <c r="D97" s="400">
        <v>4680115885042</v>
      </c>
      <c r="E97" s="401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701" t="s">
        <v>182</v>
      </c>
      <c r="Q97" s="392"/>
      <c r="R97" s="392"/>
      <c r="S97" s="392"/>
      <c r="T97" s="393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hidden="1" customHeight="1" x14ac:dyDescent="0.25">
      <c r="A98" s="54" t="s">
        <v>183</v>
      </c>
      <c r="B98" s="54" t="s">
        <v>184</v>
      </c>
      <c r="C98" s="31">
        <v>4301031241</v>
      </c>
      <c r="D98" s="400">
        <v>4680115885059</v>
      </c>
      <c r="E98" s="401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520" t="s">
        <v>185</v>
      </c>
      <c r="Q98" s="392"/>
      <c r="R98" s="392"/>
      <c r="S98" s="392"/>
      <c r="T98" s="393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hidden="1" customHeight="1" x14ac:dyDescent="0.25">
      <c r="A99" s="54" t="s">
        <v>186</v>
      </c>
      <c r="B99" s="54" t="s">
        <v>187</v>
      </c>
      <c r="C99" s="31">
        <v>4301031315</v>
      </c>
      <c r="D99" s="400">
        <v>4680115885080</v>
      </c>
      <c r="E99" s="401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765" t="s">
        <v>188</v>
      </c>
      <c r="Q99" s="392"/>
      <c r="R99" s="392"/>
      <c r="S99" s="392"/>
      <c r="T99" s="393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4301031316</v>
      </c>
      <c r="D100" s="400">
        <v>4680115885097</v>
      </c>
      <c r="E100" s="401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746" t="s">
        <v>191</v>
      </c>
      <c r="Q100" s="392"/>
      <c r="R100" s="392"/>
      <c r="S100" s="392"/>
      <c r="T100" s="393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hidden="1" customHeight="1" x14ac:dyDescent="0.25">
      <c r="A101" s="54" t="s">
        <v>192</v>
      </c>
      <c r="B101" s="54" t="s">
        <v>193</v>
      </c>
      <c r="C101" s="31">
        <v>4301030895</v>
      </c>
      <c r="D101" s="400">
        <v>4607091387667</v>
      </c>
      <c r="E101" s="401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4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92"/>
      <c r="R101" s="392"/>
      <c r="S101" s="392"/>
      <c r="T101" s="393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4301030961</v>
      </c>
      <c r="D102" s="400">
        <v>4607091387636</v>
      </c>
      <c r="E102" s="401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92"/>
      <c r="R102" s="392"/>
      <c r="S102" s="392"/>
      <c r="T102" s="393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hidden="1" customHeight="1" x14ac:dyDescent="0.25">
      <c r="A103" s="54" t="s">
        <v>196</v>
      </c>
      <c r="B103" s="54" t="s">
        <v>197</v>
      </c>
      <c r="C103" s="31">
        <v>4301030963</v>
      </c>
      <c r="D103" s="400">
        <v>4607091382426</v>
      </c>
      <c r="E103" s="401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6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92"/>
      <c r="R103" s="392"/>
      <c r="S103" s="392"/>
      <c r="T103" s="393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hidden="1" customHeight="1" x14ac:dyDescent="0.25">
      <c r="A104" s="54" t="s">
        <v>198</v>
      </c>
      <c r="B104" s="54" t="s">
        <v>199</v>
      </c>
      <c r="C104" s="31">
        <v>4301030962</v>
      </c>
      <c r="D104" s="400">
        <v>4607091386547</v>
      </c>
      <c r="E104" s="401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7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92"/>
      <c r="R104" s="392"/>
      <c r="S104" s="392"/>
      <c r="T104" s="393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hidden="1" customHeight="1" x14ac:dyDescent="0.25">
      <c r="A105" s="54" t="s">
        <v>200</v>
      </c>
      <c r="B105" s="54" t="s">
        <v>201</v>
      </c>
      <c r="C105" s="31">
        <v>4301030964</v>
      </c>
      <c r="D105" s="400">
        <v>4607091382464</v>
      </c>
      <c r="E105" s="401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46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92"/>
      <c r="R105" s="392"/>
      <c r="S105" s="392"/>
      <c r="T105" s="393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hidden="1" customHeight="1" x14ac:dyDescent="0.25">
      <c r="A106" s="54" t="s">
        <v>202</v>
      </c>
      <c r="B106" s="54" t="s">
        <v>203</v>
      </c>
      <c r="C106" s="31">
        <v>4301031235</v>
      </c>
      <c r="D106" s="400">
        <v>4680115883444</v>
      </c>
      <c r="E106" s="401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53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92"/>
      <c r="R106" s="392"/>
      <c r="S106" s="392"/>
      <c r="T106" s="393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hidden="1" customHeight="1" x14ac:dyDescent="0.25">
      <c r="A107" s="54" t="s">
        <v>202</v>
      </c>
      <c r="B107" s="54" t="s">
        <v>204</v>
      </c>
      <c r="C107" s="31">
        <v>4301031234</v>
      </c>
      <c r="D107" s="400">
        <v>4680115883444</v>
      </c>
      <c r="E107" s="401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47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92"/>
      <c r="R107" s="392"/>
      <c r="S107" s="392"/>
      <c r="T107" s="393"/>
      <c r="U107" s="34"/>
      <c r="V107" s="34"/>
      <c r="W107" s="35" t="s">
        <v>68</v>
      </c>
      <c r="X107" s="382">
        <v>0</v>
      </c>
      <c r="Y107" s="383">
        <f t="shared" si="13"/>
        <v>0</v>
      </c>
      <c r="Z107" s="36" t="str">
        <f>IFERROR(IF(Y107=0,"",ROUNDUP(Y107/H107,0)*0.00753),"")</f>
        <v/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0</v>
      </c>
      <c r="BN107" s="64">
        <f t="shared" si="15"/>
        <v>0</v>
      </c>
      <c r="BO107" s="64">
        <f t="shared" si="16"/>
        <v>0</v>
      </c>
      <c r="BP107" s="64">
        <f t="shared" si="17"/>
        <v>0</v>
      </c>
    </row>
    <row r="108" spans="1:68" hidden="1" x14ac:dyDescent="0.2">
      <c r="A108" s="402"/>
      <c r="B108" s="403"/>
      <c r="C108" s="403"/>
      <c r="D108" s="403"/>
      <c r="E108" s="403"/>
      <c r="F108" s="403"/>
      <c r="G108" s="403"/>
      <c r="H108" s="403"/>
      <c r="I108" s="403"/>
      <c r="J108" s="403"/>
      <c r="K108" s="403"/>
      <c r="L108" s="403"/>
      <c r="M108" s="403"/>
      <c r="N108" s="403"/>
      <c r="O108" s="404"/>
      <c r="P108" s="388" t="s">
        <v>69</v>
      </c>
      <c r="Q108" s="389"/>
      <c r="R108" s="389"/>
      <c r="S108" s="389"/>
      <c r="T108" s="389"/>
      <c r="U108" s="389"/>
      <c r="V108" s="390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385"/>
      <c r="AB108" s="385"/>
      <c r="AC108" s="385"/>
    </row>
    <row r="109" spans="1:68" hidden="1" x14ac:dyDescent="0.2">
      <c r="A109" s="403"/>
      <c r="B109" s="403"/>
      <c r="C109" s="403"/>
      <c r="D109" s="403"/>
      <c r="E109" s="403"/>
      <c r="F109" s="403"/>
      <c r="G109" s="403"/>
      <c r="H109" s="403"/>
      <c r="I109" s="403"/>
      <c r="J109" s="403"/>
      <c r="K109" s="403"/>
      <c r="L109" s="403"/>
      <c r="M109" s="403"/>
      <c r="N109" s="403"/>
      <c r="O109" s="404"/>
      <c r="P109" s="388" t="s">
        <v>69</v>
      </c>
      <c r="Q109" s="389"/>
      <c r="R109" s="389"/>
      <c r="S109" s="389"/>
      <c r="T109" s="389"/>
      <c r="U109" s="389"/>
      <c r="V109" s="390"/>
      <c r="W109" s="37" t="s">
        <v>68</v>
      </c>
      <c r="X109" s="384">
        <f>IFERROR(SUM(X95:X107),"0")</f>
        <v>0</v>
      </c>
      <c r="Y109" s="384">
        <f>IFERROR(SUM(Y95:Y107),"0")</f>
        <v>0</v>
      </c>
      <c r="Z109" s="37"/>
      <c r="AA109" s="385"/>
      <c r="AB109" s="385"/>
      <c r="AC109" s="385"/>
    </row>
    <row r="110" spans="1:68" ht="14.25" hidden="1" customHeight="1" x14ac:dyDescent="0.25">
      <c r="A110" s="434" t="s">
        <v>71</v>
      </c>
      <c r="B110" s="403"/>
      <c r="C110" s="403"/>
      <c r="D110" s="403"/>
      <c r="E110" s="403"/>
      <c r="F110" s="403"/>
      <c r="G110" s="403"/>
      <c r="H110" s="403"/>
      <c r="I110" s="403"/>
      <c r="J110" s="403"/>
      <c r="K110" s="403"/>
      <c r="L110" s="403"/>
      <c r="M110" s="403"/>
      <c r="N110" s="403"/>
      <c r="O110" s="403"/>
      <c r="P110" s="403"/>
      <c r="Q110" s="403"/>
      <c r="R110" s="403"/>
      <c r="S110" s="403"/>
      <c r="T110" s="403"/>
      <c r="U110" s="403"/>
      <c r="V110" s="403"/>
      <c r="W110" s="403"/>
      <c r="X110" s="403"/>
      <c r="Y110" s="403"/>
      <c r="Z110" s="403"/>
      <c r="AA110" s="375"/>
      <c r="AB110" s="375"/>
      <c r="AC110" s="375"/>
    </row>
    <row r="111" spans="1:68" ht="27" hidden="1" customHeight="1" x14ac:dyDescent="0.25">
      <c r="A111" s="54" t="s">
        <v>205</v>
      </c>
      <c r="B111" s="54" t="s">
        <v>206</v>
      </c>
      <c r="C111" s="31">
        <v>4301051437</v>
      </c>
      <c r="D111" s="400">
        <v>4607091386967</v>
      </c>
      <c r="E111" s="401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127</v>
      </c>
      <c r="N111" s="33"/>
      <c r="O111" s="32">
        <v>45</v>
      </c>
      <c r="P111" s="54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2"/>
      <c r="R111" s="392"/>
      <c r="S111" s="392"/>
      <c r="T111" s="393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400">
        <v>4607091386967</v>
      </c>
      <c r="E112" s="401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4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92"/>
      <c r="R112" s="392"/>
      <c r="S112" s="392"/>
      <c r="T112" s="393"/>
      <c r="U112" s="34"/>
      <c r="V112" s="34"/>
      <c r="W112" s="35" t="s">
        <v>68</v>
      </c>
      <c r="X112" s="382">
        <v>100</v>
      </c>
      <c r="Y112" s="383">
        <f t="shared" si="18"/>
        <v>100.80000000000001</v>
      </c>
      <c r="Z112" s="36">
        <f>IFERROR(IF(Y112=0,"",ROUNDUP(Y112/H112,0)*0.02175),"")</f>
        <v>0.26100000000000001</v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106.71428571428572</v>
      </c>
      <c r="BN112" s="64">
        <f t="shared" si="20"/>
        <v>107.56800000000001</v>
      </c>
      <c r="BO112" s="64">
        <f t="shared" si="21"/>
        <v>0.21258503401360543</v>
      </c>
      <c r="BP112" s="64">
        <f t="shared" si="22"/>
        <v>0.21428571428571427</v>
      </c>
    </row>
    <row r="113" spans="1:68" ht="16.5" hidden="1" customHeight="1" x14ac:dyDescent="0.25">
      <c r="A113" s="54" t="s">
        <v>208</v>
      </c>
      <c r="B113" s="54" t="s">
        <v>209</v>
      </c>
      <c r="C113" s="31">
        <v>4301051611</v>
      </c>
      <c r="D113" s="400">
        <v>4607091385304</v>
      </c>
      <c r="E113" s="401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70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92"/>
      <c r="R113" s="392"/>
      <c r="S113" s="392"/>
      <c r="T113" s="393"/>
      <c r="U113" s="34"/>
      <c r="V113" s="34"/>
      <c r="W113" s="35" t="s">
        <v>68</v>
      </c>
      <c r="X113" s="382">
        <v>0</v>
      </c>
      <c r="Y113" s="383">
        <f t="shared" si="18"/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0</v>
      </c>
      <c r="BN113" s="64">
        <f t="shared" si="20"/>
        <v>0</v>
      </c>
      <c r="BO113" s="64">
        <f t="shared" si="21"/>
        <v>0</v>
      </c>
      <c r="BP113" s="64">
        <f t="shared" si="22"/>
        <v>0</v>
      </c>
    </row>
    <row r="114" spans="1:68" ht="16.5" hidden="1" customHeight="1" x14ac:dyDescent="0.25">
      <c r="A114" s="54" t="s">
        <v>210</v>
      </c>
      <c r="B114" s="54" t="s">
        <v>211</v>
      </c>
      <c r="C114" s="31">
        <v>4301051648</v>
      </c>
      <c r="D114" s="400">
        <v>4607091386264</v>
      </c>
      <c r="E114" s="401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45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92"/>
      <c r="R114" s="392"/>
      <c r="S114" s="392"/>
      <c r="T114" s="393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hidden="1" customHeight="1" x14ac:dyDescent="0.25">
      <c r="A115" s="54" t="s">
        <v>212</v>
      </c>
      <c r="B115" s="54" t="s">
        <v>213</v>
      </c>
      <c r="C115" s="31">
        <v>4301051477</v>
      </c>
      <c r="D115" s="400">
        <v>4680115882584</v>
      </c>
      <c r="E115" s="401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56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92"/>
      <c r="R115" s="392"/>
      <c r="S115" s="392"/>
      <c r="T115" s="393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hidden="1" customHeight="1" x14ac:dyDescent="0.25">
      <c r="A116" s="54" t="s">
        <v>212</v>
      </c>
      <c r="B116" s="54" t="s">
        <v>214</v>
      </c>
      <c r="C116" s="31">
        <v>4301051476</v>
      </c>
      <c r="D116" s="400">
        <v>4680115882584</v>
      </c>
      <c r="E116" s="401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71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92"/>
      <c r="R116" s="392"/>
      <c r="S116" s="392"/>
      <c r="T116" s="393"/>
      <c r="U116" s="34"/>
      <c r="V116" s="34"/>
      <c r="W116" s="35" t="s">
        <v>68</v>
      </c>
      <c r="X116" s="382">
        <v>0</v>
      </c>
      <c r="Y116" s="383">
        <f t="shared" si="18"/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0</v>
      </c>
      <c r="BN116" s="64">
        <f t="shared" si="20"/>
        <v>0</v>
      </c>
      <c r="BO116" s="64">
        <f t="shared" si="21"/>
        <v>0</v>
      </c>
      <c r="BP116" s="64">
        <f t="shared" si="22"/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400">
        <v>4607091385731</v>
      </c>
      <c r="E117" s="401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127</v>
      </c>
      <c r="N117" s="33"/>
      <c r="O117" s="32">
        <v>45</v>
      </c>
      <c r="P117" s="67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92"/>
      <c r="R117" s="392"/>
      <c r="S117" s="392"/>
      <c r="T117" s="393"/>
      <c r="U117" s="34"/>
      <c r="V117" s="34"/>
      <c r="W117" s="35" t="s">
        <v>68</v>
      </c>
      <c r="X117" s="382">
        <v>540</v>
      </c>
      <c r="Y117" s="383">
        <f t="shared" si="18"/>
        <v>540</v>
      </c>
      <c r="Z117" s="36">
        <f>IFERROR(IF(Y117=0,"",ROUNDUP(Y117/H117,0)*0.00753),"")</f>
        <v>1.506</v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594.39999999999986</v>
      </c>
      <c r="BN117" s="64">
        <f t="shared" si="20"/>
        <v>594.39999999999986</v>
      </c>
      <c r="BO117" s="64">
        <f t="shared" si="21"/>
        <v>1.2820512820512819</v>
      </c>
      <c r="BP117" s="64">
        <f t="shared" si="22"/>
        <v>1.2820512820512819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4301051438</v>
      </c>
      <c r="D118" s="400">
        <v>4680115880894</v>
      </c>
      <c r="E118" s="401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127</v>
      </c>
      <c r="N118" s="33"/>
      <c r="O118" s="32">
        <v>45</v>
      </c>
      <c r="P118" s="66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92"/>
      <c r="R118" s="392"/>
      <c r="S118" s="392"/>
      <c r="T118" s="393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4301051439</v>
      </c>
      <c r="D119" s="400">
        <v>4680115880214</v>
      </c>
      <c r="E119" s="401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127</v>
      </c>
      <c r="N119" s="33"/>
      <c r="O119" s="32">
        <v>45</v>
      </c>
      <c r="P119" s="67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92"/>
      <c r="R119" s="392"/>
      <c r="S119" s="392"/>
      <c r="T119" s="393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4301051842</v>
      </c>
      <c r="D120" s="400">
        <v>4680115885233</v>
      </c>
      <c r="E120" s="401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127</v>
      </c>
      <c r="N120" s="33"/>
      <c r="O120" s="32">
        <v>40</v>
      </c>
      <c r="P120" s="724" t="s">
        <v>223</v>
      </c>
      <c r="Q120" s="392"/>
      <c r="R120" s="392"/>
      <c r="S120" s="392"/>
      <c r="T120" s="393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hidden="1" customHeight="1" x14ac:dyDescent="0.25">
      <c r="A121" s="54" t="s">
        <v>224</v>
      </c>
      <c r="B121" s="54" t="s">
        <v>225</v>
      </c>
      <c r="C121" s="31">
        <v>4301051820</v>
      </c>
      <c r="D121" s="400">
        <v>4680115884915</v>
      </c>
      <c r="E121" s="401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127</v>
      </c>
      <c r="N121" s="33"/>
      <c r="O121" s="32">
        <v>40</v>
      </c>
      <c r="P121" s="492" t="s">
        <v>226</v>
      </c>
      <c r="Q121" s="392"/>
      <c r="R121" s="392"/>
      <c r="S121" s="392"/>
      <c r="T121" s="393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hidden="1" customHeight="1" x14ac:dyDescent="0.25">
      <c r="A122" s="54" t="s">
        <v>227</v>
      </c>
      <c r="B122" s="54" t="s">
        <v>228</v>
      </c>
      <c r="C122" s="31">
        <v>4301051313</v>
      </c>
      <c r="D122" s="400">
        <v>4607091385427</v>
      </c>
      <c r="E122" s="401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6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92"/>
      <c r="R122" s="392"/>
      <c r="S122" s="392"/>
      <c r="T122" s="393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hidden="1" customHeight="1" x14ac:dyDescent="0.25">
      <c r="A123" s="54" t="s">
        <v>229</v>
      </c>
      <c r="B123" s="54" t="s">
        <v>230</v>
      </c>
      <c r="C123" s="31">
        <v>4301051480</v>
      </c>
      <c r="D123" s="400">
        <v>4680115882645</v>
      </c>
      <c r="E123" s="401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92"/>
      <c r="R123" s="392"/>
      <c r="S123" s="392"/>
      <c r="T123" s="393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hidden="1" customHeight="1" x14ac:dyDescent="0.25">
      <c r="A124" s="54" t="s">
        <v>231</v>
      </c>
      <c r="B124" s="54" t="s">
        <v>232</v>
      </c>
      <c r="C124" s="31">
        <v>4301051837</v>
      </c>
      <c r="D124" s="400">
        <v>4680115884311</v>
      </c>
      <c r="E124" s="401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127</v>
      </c>
      <c r="N124" s="33"/>
      <c r="O124" s="32">
        <v>40</v>
      </c>
      <c r="P124" s="429" t="s">
        <v>233</v>
      </c>
      <c r="Q124" s="392"/>
      <c r="R124" s="392"/>
      <c r="S124" s="392"/>
      <c r="T124" s="393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hidden="1" customHeight="1" x14ac:dyDescent="0.25">
      <c r="A125" s="54" t="s">
        <v>234</v>
      </c>
      <c r="B125" s="54" t="s">
        <v>235</v>
      </c>
      <c r="C125" s="31">
        <v>4301051827</v>
      </c>
      <c r="D125" s="400">
        <v>4680115884403</v>
      </c>
      <c r="E125" s="401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462" t="s">
        <v>236</v>
      </c>
      <c r="Q125" s="392"/>
      <c r="R125" s="392"/>
      <c r="S125" s="392"/>
      <c r="T125" s="393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402"/>
      <c r="B126" s="403"/>
      <c r="C126" s="403"/>
      <c r="D126" s="403"/>
      <c r="E126" s="403"/>
      <c r="F126" s="403"/>
      <c r="G126" s="403"/>
      <c r="H126" s="403"/>
      <c r="I126" s="403"/>
      <c r="J126" s="403"/>
      <c r="K126" s="403"/>
      <c r="L126" s="403"/>
      <c r="M126" s="403"/>
      <c r="N126" s="403"/>
      <c r="O126" s="404"/>
      <c r="P126" s="388" t="s">
        <v>69</v>
      </c>
      <c r="Q126" s="389"/>
      <c r="R126" s="389"/>
      <c r="S126" s="389"/>
      <c r="T126" s="389"/>
      <c r="U126" s="389"/>
      <c r="V126" s="390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211.9047619047619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212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1.7669999999999999</v>
      </c>
      <c r="AA126" s="385"/>
      <c r="AB126" s="385"/>
      <c r="AC126" s="385"/>
    </row>
    <row r="127" spans="1:68" x14ac:dyDescent="0.2">
      <c r="A127" s="403"/>
      <c r="B127" s="403"/>
      <c r="C127" s="403"/>
      <c r="D127" s="403"/>
      <c r="E127" s="403"/>
      <c r="F127" s="403"/>
      <c r="G127" s="403"/>
      <c r="H127" s="403"/>
      <c r="I127" s="403"/>
      <c r="J127" s="403"/>
      <c r="K127" s="403"/>
      <c r="L127" s="403"/>
      <c r="M127" s="403"/>
      <c r="N127" s="403"/>
      <c r="O127" s="404"/>
      <c r="P127" s="388" t="s">
        <v>69</v>
      </c>
      <c r="Q127" s="389"/>
      <c r="R127" s="389"/>
      <c r="S127" s="389"/>
      <c r="T127" s="389"/>
      <c r="U127" s="389"/>
      <c r="V127" s="390"/>
      <c r="W127" s="37" t="s">
        <v>68</v>
      </c>
      <c r="X127" s="384">
        <f>IFERROR(SUM(X111:X125),"0")</f>
        <v>640</v>
      </c>
      <c r="Y127" s="384">
        <f>IFERROR(SUM(Y111:Y125),"0")</f>
        <v>640.79999999999995</v>
      </c>
      <c r="Z127" s="37"/>
      <c r="AA127" s="385"/>
      <c r="AB127" s="385"/>
      <c r="AC127" s="385"/>
    </row>
    <row r="128" spans="1:68" ht="14.25" hidden="1" customHeight="1" x14ac:dyDescent="0.25">
      <c r="A128" s="434" t="s">
        <v>237</v>
      </c>
      <c r="B128" s="403"/>
      <c r="C128" s="403"/>
      <c r="D128" s="403"/>
      <c r="E128" s="403"/>
      <c r="F128" s="403"/>
      <c r="G128" s="403"/>
      <c r="H128" s="403"/>
      <c r="I128" s="403"/>
      <c r="J128" s="403"/>
      <c r="K128" s="403"/>
      <c r="L128" s="403"/>
      <c r="M128" s="403"/>
      <c r="N128" s="403"/>
      <c r="O128" s="403"/>
      <c r="P128" s="403"/>
      <c r="Q128" s="403"/>
      <c r="R128" s="403"/>
      <c r="S128" s="403"/>
      <c r="T128" s="403"/>
      <c r="U128" s="403"/>
      <c r="V128" s="403"/>
      <c r="W128" s="403"/>
      <c r="X128" s="403"/>
      <c r="Y128" s="403"/>
      <c r="Z128" s="403"/>
      <c r="AA128" s="375"/>
      <c r="AB128" s="375"/>
      <c r="AC128" s="375"/>
    </row>
    <row r="129" spans="1:68" ht="27" hidden="1" customHeight="1" x14ac:dyDescent="0.25">
      <c r="A129" s="54" t="s">
        <v>238</v>
      </c>
      <c r="B129" s="54" t="s">
        <v>239</v>
      </c>
      <c r="C129" s="31">
        <v>4301060371</v>
      </c>
      <c r="D129" s="400">
        <v>4680115881532</v>
      </c>
      <c r="E129" s="401"/>
      <c r="F129" s="381">
        <v>1.4</v>
      </c>
      <c r="G129" s="32">
        <v>6</v>
      </c>
      <c r="H129" s="381">
        <v>8.4</v>
      </c>
      <c r="I129" s="381">
        <v>8.9640000000000004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67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29" s="392"/>
      <c r="R129" s="392"/>
      <c r="S129" s="392"/>
      <c r="T129" s="393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238</v>
      </c>
      <c r="B130" s="54" t="s">
        <v>240</v>
      </c>
      <c r="C130" s="31">
        <v>4301060366</v>
      </c>
      <c r="D130" s="400">
        <v>4680115881532</v>
      </c>
      <c r="E130" s="401"/>
      <c r="F130" s="381">
        <v>1.3</v>
      </c>
      <c r="G130" s="32">
        <v>6</v>
      </c>
      <c r="H130" s="381">
        <v>7.8</v>
      </c>
      <c r="I130" s="381">
        <v>8.2799999999999994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51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30" s="392"/>
      <c r="R130" s="392"/>
      <c r="S130" s="392"/>
      <c r="T130" s="393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241</v>
      </c>
      <c r="B131" s="54" t="s">
        <v>242</v>
      </c>
      <c r="C131" s="31">
        <v>4301060356</v>
      </c>
      <c r="D131" s="400">
        <v>4680115882652</v>
      </c>
      <c r="E131" s="401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6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92"/>
      <c r="R131" s="392"/>
      <c r="S131" s="392"/>
      <c r="T131" s="393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243</v>
      </c>
      <c r="B132" s="54" t="s">
        <v>244</v>
      </c>
      <c r="C132" s="31">
        <v>4301060309</v>
      </c>
      <c r="D132" s="400">
        <v>4680115880238</v>
      </c>
      <c r="E132" s="401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6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92"/>
      <c r="R132" s="392"/>
      <c r="S132" s="392"/>
      <c r="T132" s="393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245</v>
      </c>
      <c r="B133" s="54" t="s">
        <v>246</v>
      </c>
      <c r="C133" s="31">
        <v>4301060351</v>
      </c>
      <c r="D133" s="400">
        <v>4680115881464</v>
      </c>
      <c r="E133" s="401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127</v>
      </c>
      <c r="N133" s="33"/>
      <c r="O133" s="32">
        <v>30</v>
      </c>
      <c r="P133" s="48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92"/>
      <c r="R133" s="392"/>
      <c r="S133" s="392"/>
      <c r="T133" s="393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402"/>
      <c r="B134" s="403"/>
      <c r="C134" s="403"/>
      <c r="D134" s="403"/>
      <c r="E134" s="403"/>
      <c r="F134" s="403"/>
      <c r="G134" s="403"/>
      <c r="H134" s="403"/>
      <c r="I134" s="403"/>
      <c r="J134" s="403"/>
      <c r="K134" s="403"/>
      <c r="L134" s="403"/>
      <c r="M134" s="403"/>
      <c r="N134" s="403"/>
      <c r="O134" s="404"/>
      <c r="P134" s="388" t="s">
        <v>69</v>
      </c>
      <c r="Q134" s="389"/>
      <c r="R134" s="389"/>
      <c r="S134" s="389"/>
      <c r="T134" s="389"/>
      <c r="U134" s="389"/>
      <c r="V134" s="390"/>
      <c r="W134" s="37" t="s">
        <v>70</v>
      </c>
      <c r="X134" s="384">
        <f>IFERROR(X129/H129,"0")+IFERROR(X130/H130,"0")+IFERROR(X131/H131,"0")+IFERROR(X132/H132,"0")+IFERROR(X133/H133,"0")</f>
        <v>0</v>
      </c>
      <c r="Y134" s="384">
        <f>IFERROR(Y129/H129,"0")+IFERROR(Y130/H130,"0")+IFERROR(Y131/H131,"0")+IFERROR(Y132/H132,"0")+IFERROR(Y133/H133,"0")</f>
        <v>0</v>
      </c>
      <c r="Z134" s="384">
        <f>IFERROR(IF(Z129="",0,Z129),"0")+IFERROR(IF(Z130="",0,Z130),"0")+IFERROR(IF(Z131="",0,Z131),"0")+IFERROR(IF(Z132="",0,Z132),"0")+IFERROR(IF(Z133="",0,Z133),"0")</f>
        <v>0</v>
      </c>
      <c r="AA134" s="385"/>
      <c r="AB134" s="385"/>
      <c r="AC134" s="385"/>
    </row>
    <row r="135" spans="1:68" hidden="1" x14ac:dyDescent="0.2">
      <c r="A135" s="403"/>
      <c r="B135" s="403"/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03"/>
      <c r="O135" s="404"/>
      <c r="P135" s="388" t="s">
        <v>69</v>
      </c>
      <c r="Q135" s="389"/>
      <c r="R135" s="389"/>
      <c r="S135" s="389"/>
      <c r="T135" s="389"/>
      <c r="U135" s="389"/>
      <c r="V135" s="390"/>
      <c r="W135" s="37" t="s">
        <v>68</v>
      </c>
      <c r="X135" s="384">
        <f>IFERROR(SUM(X129:X133),"0")</f>
        <v>0</v>
      </c>
      <c r="Y135" s="384">
        <f>IFERROR(SUM(Y129:Y133),"0")</f>
        <v>0</v>
      </c>
      <c r="Z135" s="37"/>
      <c r="AA135" s="385"/>
      <c r="AB135" s="385"/>
      <c r="AC135" s="385"/>
    </row>
    <row r="136" spans="1:68" ht="16.5" hidden="1" customHeight="1" x14ac:dyDescent="0.25">
      <c r="A136" s="416" t="s">
        <v>247</v>
      </c>
      <c r="B136" s="403"/>
      <c r="C136" s="403"/>
      <c r="D136" s="403"/>
      <c r="E136" s="403"/>
      <c r="F136" s="403"/>
      <c r="G136" s="403"/>
      <c r="H136" s="403"/>
      <c r="I136" s="403"/>
      <c r="J136" s="403"/>
      <c r="K136" s="403"/>
      <c r="L136" s="403"/>
      <c r="M136" s="403"/>
      <c r="N136" s="403"/>
      <c r="O136" s="403"/>
      <c r="P136" s="403"/>
      <c r="Q136" s="403"/>
      <c r="R136" s="403"/>
      <c r="S136" s="403"/>
      <c r="T136" s="403"/>
      <c r="U136" s="403"/>
      <c r="V136" s="403"/>
      <c r="W136" s="403"/>
      <c r="X136" s="403"/>
      <c r="Y136" s="403"/>
      <c r="Z136" s="403"/>
      <c r="AA136" s="376"/>
      <c r="AB136" s="376"/>
      <c r="AC136" s="376"/>
    </row>
    <row r="137" spans="1:68" ht="14.25" hidden="1" customHeight="1" x14ac:dyDescent="0.25">
      <c r="A137" s="434" t="s">
        <v>71</v>
      </c>
      <c r="B137" s="403"/>
      <c r="C137" s="403"/>
      <c r="D137" s="403"/>
      <c r="E137" s="403"/>
      <c r="F137" s="403"/>
      <c r="G137" s="403"/>
      <c r="H137" s="403"/>
      <c r="I137" s="403"/>
      <c r="J137" s="403"/>
      <c r="K137" s="403"/>
      <c r="L137" s="403"/>
      <c r="M137" s="403"/>
      <c r="N137" s="403"/>
      <c r="O137" s="403"/>
      <c r="P137" s="403"/>
      <c r="Q137" s="403"/>
      <c r="R137" s="403"/>
      <c r="S137" s="403"/>
      <c r="T137" s="403"/>
      <c r="U137" s="403"/>
      <c r="V137" s="403"/>
      <c r="W137" s="403"/>
      <c r="X137" s="403"/>
      <c r="Y137" s="403"/>
      <c r="Z137" s="403"/>
      <c r="AA137" s="375"/>
      <c r="AB137" s="375"/>
      <c r="AC137" s="375"/>
    </row>
    <row r="138" spans="1:68" ht="27" hidden="1" customHeight="1" x14ac:dyDescent="0.25">
      <c r="A138" s="54" t="s">
        <v>248</v>
      </c>
      <c r="B138" s="54" t="s">
        <v>249</v>
      </c>
      <c r="C138" s="31">
        <v>4301051360</v>
      </c>
      <c r="D138" s="400">
        <v>4607091385168</v>
      </c>
      <c r="E138" s="401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127</v>
      </c>
      <c r="N138" s="33"/>
      <c r="O138" s="32">
        <v>45</v>
      </c>
      <c r="P138" s="62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2"/>
      <c r="R138" s="392"/>
      <c r="S138" s="392"/>
      <c r="T138" s="393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400">
        <v>4607091385168</v>
      </c>
      <c r="E139" s="401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56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2"/>
      <c r="R139" s="392"/>
      <c r="S139" s="392"/>
      <c r="T139" s="393"/>
      <c r="U139" s="34"/>
      <c r="V139" s="34"/>
      <c r="W139" s="35" t="s">
        <v>68</v>
      </c>
      <c r="X139" s="382">
        <v>200</v>
      </c>
      <c r="Y139" s="383">
        <f>IFERROR(IF(X139="",0,CEILING((X139/$H139),1)*$H139),"")</f>
        <v>201.60000000000002</v>
      </c>
      <c r="Z139" s="36">
        <f>IFERROR(IF(Y139=0,"",ROUNDUP(Y139/H139,0)*0.02175),"")</f>
        <v>0.52200000000000002</v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213.28571428571431</v>
      </c>
      <c r="BN139" s="64">
        <f>IFERROR(Y139*I139/H139,"0")</f>
        <v>214.99200000000002</v>
      </c>
      <c r="BO139" s="64">
        <f>IFERROR(1/J139*(X139/H139),"0")</f>
        <v>0.42517006802721086</v>
      </c>
      <c r="BP139" s="64">
        <f>IFERROR(1/J139*(Y139/H139),"0")</f>
        <v>0.42857142857142855</v>
      </c>
    </row>
    <row r="140" spans="1:68" ht="16.5" hidden="1" customHeight="1" x14ac:dyDescent="0.25">
      <c r="A140" s="54" t="s">
        <v>251</v>
      </c>
      <c r="B140" s="54" t="s">
        <v>252</v>
      </c>
      <c r="C140" s="31">
        <v>4301051362</v>
      </c>
      <c r="D140" s="400">
        <v>4607091383256</v>
      </c>
      <c r="E140" s="401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127</v>
      </c>
      <c r="N140" s="33"/>
      <c r="O140" s="32">
        <v>45</v>
      </c>
      <c r="P140" s="62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2"/>
      <c r="R140" s="392"/>
      <c r="S140" s="392"/>
      <c r="T140" s="393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400">
        <v>4607091385748</v>
      </c>
      <c r="E141" s="401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127</v>
      </c>
      <c r="N141" s="33"/>
      <c r="O141" s="32">
        <v>45</v>
      </c>
      <c r="P141" s="5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2"/>
      <c r="R141" s="392"/>
      <c r="S141" s="392"/>
      <c r="T141" s="393"/>
      <c r="U141" s="34"/>
      <c r="V141" s="34"/>
      <c r="W141" s="35" t="s">
        <v>68</v>
      </c>
      <c r="X141" s="382">
        <v>2160</v>
      </c>
      <c r="Y141" s="383">
        <f>IFERROR(IF(X141="",0,CEILING((X141/$H141),1)*$H141),"")</f>
        <v>2160</v>
      </c>
      <c r="Z141" s="36">
        <f>IFERROR(IF(Y141=0,"",ROUNDUP(Y141/H141,0)*0.00753),"")</f>
        <v>6.024</v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2377.5999999999995</v>
      </c>
      <c r="BN141" s="64">
        <f>IFERROR(Y141*I141/H141,"0")</f>
        <v>2377.5999999999995</v>
      </c>
      <c r="BO141" s="64">
        <f>IFERROR(1/J141*(X141/H141),"0")</f>
        <v>5.1282051282051277</v>
      </c>
      <c r="BP141" s="64">
        <f>IFERROR(1/J141*(Y141/H141),"0")</f>
        <v>5.1282051282051277</v>
      </c>
    </row>
    <row r="142" spans="1:68" ht="27" hidden="1" customHeight="1" x14ac:dyDescent="0.25">
      <c r="A142" s="54" t="s">
        <v>255</v>
      </c>
      <c r="B142" s="54" t="s">
        <v>256</v>
      </c>
      <c r="C142" s="31">
        <v>4301051738</v>
      </c>
      <c r="D142" s="400">
        <v>4680115884533</v>
      </c>
      <c r="E142" s="401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6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2"/>
      <c r="R142" s="392"/>
      <c r="S142" s="392"/>
      <c r="T142" s="393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402"/>
      <c r="B143" s="403"/>
      <c r="C143" s="403"/>
      <c r="D143" s="403"/>
      <c r="E143" s="403"/>
      <c r="F143" s="403"/>
      <c r="G143" s="403"/>
      <c r="H143" s="403"/>
      <c r="I143" s="403"/>
      <c r="J143" s="403"/>
      <c r="K143" s="403"/>
      <c r="L143" s="403"/>
      <c r="M143" s="403"/>
      <c r="N143" s="403"/>
      <c r="O143" s="404"/>
      <c r="P143" s="388" t="s">
        <v>69</v>
      </c>
      <c r="Q143" s="389"/>
      <c r="R143" s="389"/>
      <c r="S143" s="389"/>
      <c r="T143" s="389"/>
      <c r="U143" s="389"/>
      <c r="V143" s="390"/>
      <c r="W143" s="37" t="s">
        <v>70</v>
      </c>
      <c r="X143" s="384">
        <f>IFERROR(X138/H138,"0")+IFERROR(X139/H139,"0")+IFERROR(X140/H140,"0")+IFERROR(X141/H141,"0")+IFERROR(X142/H142,"0")</f>
        <v>823.80952380952385</v>
      </c>
      <c r="Y143" s="384">
        <f>IFERROR(Y138/H138,"0")+IFERROR(Y139/H139,"0")+IFERROR(Y140/H140,"0")+IFERROR(Y141/H141,"0")+IFERROR(Y142/H142,"0")</f>
        <v>824</v>
      </c>
      <c r="Z143" s="384">
        <f>IFERROR(IF(Z138="",0,Z138),"0")+IFERROR(IF(Z139="",0,Z139),"0")+IFERROR(IF(Z140="",0,Z140),"0")+IFERROR(IF(Z141="",0,Z141),"0")+IFERROR(IF(Z142="",0,Z142),"0")</f>
        <v>6.5460000000000003</v>
      </c>
      <c r="AA143" s="385"/>
      <c r="AB143" s="385"/>
      <c r="AC143" s="385"/>
    </row>
    <row r="144" spans="1:68" x14ac:dyDescent="0.2">
      <c r="A144" s="403"/>
      <c r="B144" s="403"/>
      <c r="C144" s="403"/>
      <c r="D144" s="403"/>
      <c r="E144" s="403"/>
      <c r="F144" s="403"/>
      <c r="G144" s="403"/>
      <c r="H144" s="403"/>
      <c r="I144" s="403"/>
      <c r="J144" s="403"/>
      <c r="K144" s="403"/>
      <c r="L144" s="403"/>
      <c r="M144" s="403"/>
      <c r="N144" s="403"/>
      <c r="O144" s="404"/>
      <c r="P144" s="388" t="s">
        <v>69</v>
      </c>
      <c r="Q144" s="389"/>
      <c r="R144" s="389"/>
      <c r="S144" s="389"/>
      <c r="T144" s="389"/>
      <c r="U144" s="389"/>
      <c r="V144" s="390"/>
      <c r="W144" s="37" t="s">
        <v>68</v>
      </c>
      <c r="X144" s="384">
        <f>IFERROR(SUM(X138:X142),"0")</f>
        <v>2360</v>
      </c>
      <c r="Y144" s="384">
        <f>IFERROR(SUM(Y138:Y142),"0")</f>
        <v>2361.6</v>
      </c>
      <c r="Z144" s="37"/>
      <c r="AA144" s="385"/>
      <c r="AB144" s="385"/>
      <c r="AC144" s="385"/>
    </row>
    <row r="145" spans="1:68" ht="27.75" hidden="1" customHeight="1" x14ac:dyDescent="0.2">
      <c r="A145" s="467" t="s">
        <v>257</v>
      </c>
      <c r="B145" s="468"/>
      <c r="C145" s="468"/>
      <c r="D145" s="468"/>
      <c r="E145" s="468"/>
      <c r="F145" s="468"/>
      <c r="G145" s="468"/>
      <c r="H145" s="468"/>
      <c r="I145" s="468"/>
      <c r="J145" s="468"/>
      <c r="K145" s="468"/>
      <c r="L145" s="468"/>
      <c r="M145" s="468"/>
      <c r="N145" s="468"/>
      <c r="O145" s="468"/>
      <c r="P145" s="468"/>
      <c r="Q145" s="468"/>
      <c r="R145" s="468"/>
      <c r="S145" s="468"/>
      <c r="T145" s="468"/>
      <c r="U145" s="468"/>
      <c r="V145" s="468"/>
      <c r="W145" s="468"/>
      <c r="X145" s="468"/>
      <c r="Y145" s="468"/>
      <c r="Z145" s="468"/>
      <c r="AA145" s="48"/>
      <c r="AB145" s="48"/>
      <c r="AC145" s="48"/>
    </row>
    <row r="146" spans="1:68" ht="16.5" hidden="1" customHeight="1" x14ac:dyDescent="0.25">
      <c r="A146" s="416" t="s">
        <v>258</v>
      </c>
      <c r="B146" s="403"/>
      <c r="C146" s="403"/>
      <c r="D146" s="403"/>
      <c r="E146" s="403"/>
      <c r="F146" s="403"/>
      <c r="G146" s="403"/>
      <c r="H146" s="403"/>
      <c r="I146" s="403"/>
      <c r="J146" s="403"/>
      <c r="K146" s="403"/>
      <c r="L146" s="403"/>
      <c r="M146" s="403"/>
      <c r="N146" s="403"/>
      <c r="O146" s="403"/>
      <c r="P146" s="403"/>
      <c r="Q146" s="403"/>
      <c r="R146" s="403"/>
      <c r="S146" s="403"/>
      <c r="T146" s="403"/>
      <c r="U146" s="403"/>
      <c r="V146" s="403"/>
      <c r="W146" s="403"/>
      <c r="X146" s="403"/>
      <c r="Y146" s="403"/>
      <c r="Z146" s="403"/>
      <c r="AA146" s="376"/>
      <c r="AB146" s="376"/>
      <c r="AC146" s="376"/>
    </row>
    <row r="147" spans="1:68" ht="14.25" hidden="1" customHeight="1" x14ac:dyDescent="0.25">
      <c r="A147" s="434" t="s">
        <v>112</v>
      </c>
      <c r="B147" s="403"/>
      <c r="C147" s="403"/>
      <c r="D147" s="403"/>
      <c r="E147" s="403"/>
      <c r="F147" s="403"/>
      <c r="G147" s="403"/>
      <c r="H147" s="403"/>
      <c r="I147" s="403"/>
      <c r="J147" s="403"/>
      <c r="K147" s="403"/>
      <c r="L147" s="403"/>
      <c r="M147" s="403"/>
      <c r="N147" s="403"/>
      <c r="O147" s="403"/>
      <c r="P147" s="403"/>
      <c r="Q147" s="403"/>
      <c r="R147" s="403"/>
      <c r="S147" s="403"/>
      <c r="T147" s="403"/>
      <c r="U147" s="403"/>
      <c r="V147" s="403"/>
      <c r="W147" s="403"/>
      <c r="X147" s="403"/>
      <c r="Y147" s="403"/>
      <c r="Z147" s="403"/>
      <c r="AA147" s="375"/>
      <c r="AB147" s="375"/>
      <c r="AC147" s="375"/>
    </row>
    <row r="148" spans="1:68" ht="27" hidden="1" customHeight="1" x14ac:dyDescent="0.25">
      <c r="A148" s="54" t="s">
        <v>259</v>
      </c>
      <c r="B148" s="54" t="s">
        <v>260</v>
      </c>
      <c r="C148" s="31">
        <v>4301011223</v>
      </c>
      <c r="D148" s="400">
        <v>4607091383423</v>
      </c>
      <c r="E148" s="401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127</v>
      </c>
      <c r="N148" s="33"/>
      <c r="O148" s="32">
        <v>35</v>
      </c>
      <c r="P148" s="72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92"/>
      <c r="R148" s="392"/>
      <c r="S148" s="392"/>
      <c r="T148" s="393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261</v>
      </c>
      <c r="B149" s="54" t="s">
        <v>262</v>
      </c>
      <c r="C149" s="31">
        <v>4301011876</v>
      </c>
      <c r="D149" s="400">
        <v>4680115885707</v>
      </c>
      <c r="E149" s="401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420" t="s">
        <v>263</v>
      </c>
      <c r="Q149" s="392"/>
      <c r="R149" s="392"/>
      <c r="S149" s="392"/>
      <c r="T149" s="393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264</v>
      </c>
      <c r="B150" s="54" t="s">
        <v>265</v>
      </c>
      <c r="C150" s="31">
        <v>4301011878</v>
      </c>
      <c r="D150" s="400">
        <v>4680115885660</v>
      </c>
      <c r="E150" s="401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750" t="s">
        <v>266</v>
      </c>
      <c r="Q150" s="392"/>
      <c r="R150" s="392"/>
      <c r="S150" s="392"/>
      <c r="T150" s="393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hidden="1" customHeight="1" x14ac:dyDescent="0.25">
      <c r="A151" s="54" t="s">
        <v>267</v>
      </c>
      <c r="B151" s="54" t="s">
        <v>268</v>
      </c>
      <c r="C151" s="31">
        <v>4301011879</v>
      </c>
      <c r="D151" s="400">
        <v>4680115885691</v>
      </c>
      <c r="E151" s="401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433" t="s">
        <v>269</v>
      </c>
      <c r="Q151" s="392"/>
      <c r="R151" s="392"/>
      <c r="S151" s="392"/>
      <c r="T151" s="393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02"/>
      <c r="B152" s="403"/>
      <c r="C152" s="403"/>
      <c r="D152" s="403"/>
      <c r="E152" s="403"/>
      <c r="F152" s="403"/>
      <c r="G152" s="403"/>
      <c r="H152" s="403"/>
      <c r="I152" s="403"/>
      <c r="J152" s="403"/>
      <c r="K152" s="403"/>
      <c r="L152" s="403"/>
      <c r="M152" s="403"/>
      <c r="N152" s="403"/>
      <c r="O152" s="404"/>
      <c r="P152" s="388" t="s">
        <v>69</v>
      </c>
      <c r="Q152" s="389"/>
      <c r="R152" s="389"/>
      <c r="S152" s="389"/>
      <c r="T152" s="389"/>
      <c r="U152" s="389"/>
      <c r="V152" s="390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hidden="1" x14ac:dyDescent="0.2">
      <c r="A153" s="403"/>
      <c r="B153" s="403"/>
      <c r="C153" s="403"/>
      <c r="D153" s="403"/>
      <c r="E153" s="403"/>
      <c r="F153" s="403"/>
      <c r="G153" s="403"/>
      <c r="H153" s="403"/>
      <c r="I153" s="403"/>
      <c r="J153" s="403"/>
      <c r="K153" s="403"/>
      <c r="L153" s="403"/>
      <c r="M153" s="403"/>
      <c r="N153" s="403"/>
      <c r="O153" s="404"/>
      <c r="P153" s="388" t="s">
        <v>69</v>
      </c>
      <c r="Q153" s="389"/>
      <c r="R153" s="389"/>
      <c r="S153" s="389"/>
      <c r="T153" s="389"/>
      <c r="U153" s="389"/>
      <c r="V153" s="390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hidden="1" customHeight="1" x14ac:dyDescent="0.25">
      <c r="A154" s="416" t="s">
        <v>270</v>
      </c>
      <c r="B154" s="403"/>
      <c r="C154" s="403"/>
      <c r="D154" s="403"/>
      <c r="E154" s="403"/>
      <c r="F154" s="403"/>
      <c r="G154" s="403"/>
      <c r="H154" s="403"/>
      <c r="I154" s="403"/>
      <c r="J154" s="403"/>
      <c r="K154" s="403"/>
      <c r="L154" s="403"/>
      <c r="M154" s="403"/>
      <c r="N154" s="403"/>
      <c r="O154" s="403"/>
      <c r="P154" s="403"/>
      <c r="Q154" s="403"/>
      <c r="R154" s="403"/>
      <c r="S154" s="403"/>
      <c r="T154" s="403"/>
      <c r="U154" s="403"/>
      <c r="V154" s="403"/>
      <c r="W154" s="403"/>
      <c r="X154" s="403"/>
      <c r="Y154" s="403"/>
      <c r="Z154" s="403"/>
      <c r="AA154" s="376"/>
      <c r="AB154" s="376"/>
      <c r="AC154" s="376"/>
    </row>
    <row r="155" spans="1:68" ht="14.25" hidden="1" customHeight="1" x14ac:dyDescent="0.25">
      <c r="A155" s="434" t="s">
        <v>63</v>
      </c>
      <c r="B155" s="403"/>
      <c r="C155" s="403"/>
      <c r="D155" s="403"/>
      <c r="E155" s="403"/>
      <c r="F155" s="403"/>
      <c r="G155" s="403"/>
      <c r="H155" s="403"/>
      <c r="I155" s="403"/>
      <c r="J155" s="403"/>
      <c r="K155" s="403"/>
      <c r="L155" s="403"/>
      <c r="M155" s="403"/>
      <c r="N155" s="403"/>
      <c r="O155" s="403"/>
      <c r="P155" s="403"/>
      <c r="Q155" s="403"/>
      <c r="R155" s="403"/>
      <c r="S155" s="403"/>
      <c r="T155" s="403"/>
      <c r="U155" s="403"/>
      <c r="V155" s="403"/>
      <c r="W155" s="403"/>
      <c r="X155" s="403"/>
      <c r="Y155" s="403"/>
      <c r="Z155" s="403"/>
      <c r="AA155" s="375"/>
      <c r="AB155" s="375"/>
      <c r="AC155" s="375"/>
    </row>
    <row r="156" spans="1:68" ht="27" hidden="1" customHeight="1" x14ac:dyDescent="0.25">
      <c r="A156" s="54" t="s">
        <v>271</v>
      </c>
      <c r="B156" s="54" t="s">
        <v>272</v>
      </c>
      <c r="C156" s="31">
        <v>4301031191</v>
      </c>
      <c r="D156" s="400">
        <v>4680115880993</v>
      </c>
      <c r="E156" s="401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5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92"/>
      <c r="R156" s="392"/>
      <c r="S156" s="392"/>
      <c r="T156" s="393"/>
      <c r="U156" s="34"/>
      <c r="V156" s="34"/>
      <c r="W156" s="35" t="s">
        <v>68</v>
      </c>
      <c r="X156" s="382">
        <v>0</v>
      </c>
      <c r="Y156" s="383">
        <f t="shared" ref="Y156:Y163" si="23"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0</v>
      </c>
      <c r="BN156" s="64">
        <f t="shared" ref="BN156:BN163" si="25">IFERROR(Y156*I156/H156,"0")</f>
        <v>0</v>
      </c>
      <c r="BO156" s="64">
        <f t="shared" ref="BO156:BO163" si="26">IFERROR(1/J156*(X156/H156),"0")</f>
        <v>0</v>
      </c>
      <c r="BP156" s="64">
        <f t="shared" ref="BP156:BP163" si="27">IFERROR(1/J156*(Y156/H156),"0")</f>
        <v>0</v>
      </c>
    </row>
    <row r="157" spans="1:68" ht="27" customHeight="1" x14ac:dyDescent="0.25">
      <c r="A157" s="54" t="s">
        <v>273</v>
      </c>
      <c r="B157" s="54" t="s">
        <v>274</v>
      </c>
      <c r="C157" s="31">
        <v>4301031204</v>
      </c>
      <c r="D157" s="400">
        <v>4680115881761</v>
      </c>
      <c r="E157" s="401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7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92"/>
      <c r="R157" s="392"/>
      <c r="S157" s="392"/>
      <c r="T157" s="393"/>
      <c r="U157" s="34"/>
      <c r="V157" s="34"/>
      <c r="W157" s="35" t="s">
        <v>68</v>
      </c>
      <c r="X157" s="382">
        <v>30</v>
      </c>
      <c r="Y157" s="383">
        <f t="shared" si="23"/>
        <v>33.6</v>
      </c>
      <c r="Z157" s="36">
        <f>IFERROR(IF(Y157=0,"",ROUNDUP(Y157/H157,0)*0.00753),"")</f>
        <v>6.0240000000000002E-2</v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31.857142857142858</v>
      </c>
      <c r="BN157" s="64">
        <f t="shared" si="25"/>
        <v>35.68</v>
      </c>
      <c r="BO157" s="64">
        <f t="shared" si="26"/>
        <v>4.5787545787545784E-2</v>
      </c>
      <c r="BP157" s="64">
        <f t="shared" si="27"/>
        <v>5.128205128205128E-2</v>
      </c>
    </row>
    <row r="158" spans="1:68" ht="27" customHeight="1" x14ac:dyDescent="0.25">
      <c r="A158" s="54" t="s">
        <v>275</v>
      </c>
      <c r="B158" s="54" t="s">
        <v>276</v>
      </c>
      <c r="C158" s="31">
        <v>4301031201</v>
      </c>
      <c r="D158" s="400">
        <v>4680115881563</v>
      </c>
      <c r="E158" s="401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7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92"/>
      <c r="R158" s="392"/>
      <c r="S158" s="392"/>
      <c r="T158" s="393"/>
      <c r="U158" s="34"/>
      <c r="V158" s="34"/>
      <c r="W158" s="35" t="s">
        <v>68</v>
      </c>
      <c r="X158" s="382">
        <v>50</v>
      </c>
      <c r="Y158" s="383">
        <f t="shared" si="23"/>
        <v>50.400000000000006</v>
      </c>
      <c r="Z158" s="36">
        <f>IFERROR(IF(Y158=0,"",ROUNDUP(Y158/H158,0)*0.00753),"")</f>
        <v>9.0359999999999996E-2</v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52.380952380952387</v>
      </c>
      <c r="BN158" s="64">
        <f t="shared" si="25"/>
        <v>52.800000000000011</v>
      </c>
      <c r="BO158" s="64">
        <f t="shared" si="26"/>
        <v>7.6312576312576319E-2</v>
      </c>
      <c r="BP158" s="64">
        <f t="shared" si="27"/>
        <v>7.6923076923076927E-2</v>
      </c>
    </row>
    <row r="159" spans="1:68" ht="27" hidden="1" customHeight="1" x14ac:dyDescent="0.25">
      <c r="A159" s="54" t="s">
        <v>277</v>
      </c>
      <c r="B159" s="54" t="s">
        <v>278</v>
      </c>
      <c r="C159" s="31">
        <v>4301031199</v>
      </c>
      <c r="D159" s="400">
        <v>4680115880986</v>
      </c>
      <c r="E159" s="401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5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92"/>
      <c r="R159" s="392"/>
      <c r="S159" s="392"/>
      <c r="T159" s="393"/>
      <c r="U159" s="34"/>
      <c r="V159" s="34"/>
      <c r="W159" s="35" t="s">
        <v>68</v>
      </c>
      <c r="X159" s="382">
        <v>0</v>
      </c>
      <c r="Y159" s="383">
        <f t="shared" si="23"/>
        <v>0</v>
      </c>
      <c r="Z159" s="36" t="str">
        <f>IFERROR(IF(Y159=0,"",ROUNDUP(Y159/H159,0)*0.00502),"")</f>
        <v/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0</v>
      </c>
      <c r="BN159" s="64">
        <f t="shared" si="25"/>
        <v>0</v>
      </c>
      <c r="BO159" s="64">
        <f t="shared" si="26"/>
        <v>0</v>
      </c>
      <c r="BP159" s="64">
        <f t="shared" si="27"/>
        <v>0</v>
      </c>
    </row>
    <row r="160" spans="1:68" ht="27" hidden="1" customHeight="1" x14ac:dyDescent="0.25">
      <c r="A160" s="54" t="s">
        <v>279</v>
      </c>
      <c r="B160" s="54" t="s">
        <v>280</v>
      </c>
      <c r="C160" s="31">
        <v>4301031205</v>
      </c>
      <c r="D160" s="400">
        <v>4680115881785</v>
      </c>
      <c r="E160" s="401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7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92"/>
      <c r="R160" s="392"/>
      <c r="S160" s="392"/>
      <c r="T160" s="393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customHeight="1" x14ac:dyDescent="0.25">
      <c r="A161" s="54" t="s">
        <v>281</v>
      </c>
      <c r="B161" s="54" t="s">
        <v>282</v>
      </c>
      <c r="C161" s="31">
        <v>4301031202</v>
      </c>
      <c r="D161" s="400">
        <v>4680115881679</v>
      </c>
      <c r="E161" s="401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5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92"/>
      <c r="R161" s="392"/>
      <c r="S161" s="392"/>
      <c r="T161" s="393"/>
      <c r="U161" s="34"/>
      <c r="V161" s="34"/>
      <c r="W161" s="35" t="s">
        <v>68</v>
      </c>
      <c r="X161" s="382">
        <v>56</v>
      </c>
      <c r="Y161" s="383">
        <f t="shared" si="23"/>
        <v>56.7</v>
      </c>
      <c r="Z161" s="36">
        <f>IFERROR(IF(Y161=0,"",ROUNDUP(Y161/H161,0)*0.00502),"")</f>
        <v>0.13553999999999999</v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58.666666666666671</v>
      </c>
      <c r="BN161" s="64">
        <f t="shared" si="25"/>
        <v>59.400000000000006</v>
      </c>
      <c r="BO161" s="64">
        <f t="shared" si="26"/>
        <v>0.11396011396011396</v>
      </c>
      <c r="BP161" s="64">
        <f t="shared" si="27"/>
        <v>0.11538461538461539</v>
      </c>
    </row>
    <row r="162" spans="1:68" ht="27" hidden="1" customHeight="1" x14ac:dyDescent="0.25">
      <c r="A162" s="54" t="s">
        <v>283</v>
      </c>
      <c r="B162" s="54" t="s">
        <v>284</v>
      </c>
      <c r="C162" s="31">
        <v>4301031158</v>
      </c>
      <c r="D162" s="400">
        <v>4680115880191</v>
      </c>
      <c r="E162" s="401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5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92"/>
      <c r="R162" s="392"/>
      <c r="S162" s="392"/>
      <c r="T162" s="393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hidden="1" customHeight="1" x14ac:dyDescent="0.25">
      <c r="A163" s="54" t="s">
        <v>285</v>
      </c>
      <c r="B163" s="54" t="s">
        <v>286</v>
      </c>
      <c r="C163" s="31">
        <v>4301031245</v>
      </c>
      <c r="D163" s="400">
        <v>4680115883963</v>
      </c>
      <c r="E163" s="401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63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92"/>
      <c r="R163" s="392"/>
      <c r="S163" s="392"/>
      <c r="T163" s="393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402"/>
      <c r="B164" s="403"/>
      <c r="C164" s="403"/>
      <c r="D164" s="403"/>
      <c r="E164" s="403"/>
      <c r="F164" s="403"/>
      <c r="G164" s="403"/>
      <c r="H164" s="403"/>
      <c r="I164" s="403"/>
      <c r="J164" s="403"/>
      <c r="K164" s="403"/>
      <c r="L164" s="403"/>
      <c r="M164" s="403"/>
      <c r="N164" s="403"/>
      <c r="O164" s="404"/>
      <c r="P164" s="388" t="s">
        <v>69</v>
      </c>
      <c r="Q164" s="389"/>
      <c r="R164" s="389"/>
      <c r="S164" s="389"/>
      <c r="T164" s="389"/>
      <c r="U164" s="389"/>
      <c r="V164" s="390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45.714285714285708</v>
      </c>
      <c r="Y164" s="384">
        <f>IFERROR(Y156/H156,"0")+IFERROR(Y157/H157,"0")+IFERROR(Y158/H158,"0")+IFERROR(Y159/H159,"0")+IFERROR(Y160/H160,"0")+IFERROR(Y161/H161,"0")+IFERROR(Y162/H162,"0")+IFERROR(Y163/H163,"0")</f>
        <v>47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0.28614000000000001</v>
      </c>
      <c r="AA164" s="385"/>
      <c r="AB164" s="385"/>
      <c r="AC164" s="385"/>
    </row>
    <row r="165" spans="1:68" x14ac:dyDescent="0.2">
      <c r="A165" s="403"/>
      <c r="B165" s="403"/>
      <c r="C165" s="403"/>
      <c r="D165" s="403"/>
      <c r="E165" s="403"/>
      <c r="F165" s="403"/>
      <c r="G165" s="403"/>
      <c r="H165" s="403"/>
      <c r="I165" s="403"/>
      <c r="J165" s="403"/>
      <c r="K165" s="403"/>
      <c r="L165" s="403"/>
      <c r="M165" s="403"/>
      <c r="N165" s="403"/>
      <c r="O165" s="404"/>
      <c r="P165" s="388" t="s">
        <v>69</v>
      </c>
      <c r="Q165" s="389"/>
      <c r="R165" s="389"/>
      <c r="S165" s="389"/>
      <c r="T165" s="389"/>
      <c r="U165" s="389"/>
      <c r="V165" s="390"/>
      <c r="W165" s="37" t="s">
        <v>68</v>
      </c>
      <c r="X165" s="384">
        <f>IFERROR(SUM(X156:X163),"0")</f>
        <v>136</v>
      </c>
      <c r="Y165" s="384">
        <f>IFERROR(SUM(Y156:Y163),"0")</f>
        <v>140.69999999999999</v>
      </c>
      <c r="Z165" s="37"/>
      <c r="AA165" s="385"/>
      <c r="AB165" s="385"/>
      <c r="AC165" s="385"/>
    </row>
    <row r="166" spans="1:68" ht="16.5" hidden="1" customHeight="1" x14ac:dyDescent="0.25">
      <c r="A166" s="416" t="s">
        <v>287</v>
      </c>
      <c r="B166" s="403"/>
      <c r="C166" s="403"/>
      <c r="D166" s="403"/>
      <c r="E166" s="403"/>
      <c r="F166" s="403"/>
      <c r="G166" s="403"/>
      <c r="H166" s="403"/>
      <c r="I166" s="403"/>
      <c r="J166" s="403"/>
      <c r="K166" s="403"/>
      <c r="L166" s="403"/>
      <c r="M166" s="403"/>
      <c r="N166" s="403"/>
      <c r="O166" s="403"/>
      <c r="P166" s="403"/>
      <c r="Q166" s="403"/>
      <c r="R166" s="403"/>
      <c r="S166" s="403"/>
      <c r="T166" s="403"/>
      <c r="U166" s="403"/>
      <c r="V166" s="403"/>
      <c r="W166" s="403"/>
      <c r="X166" s="403"/>
      <c r="Y166" s="403"/>
      <c r="Z166" s="403"/>
      <c r="AA166" s="376"/>
      <c r="AB166" s="376"/>
      <c r="AC166" s="376"/>
    </row>
    <row r="167" spans="1:68" ht="14.25" hidden="1" customHeight="1" x14ac:dyDescent="0.25">
      <c r="A167" s="434" t="s">
        <v>112</v>
      </c>
      <c r="B167" s="403"/>
      <c r="C167" s="403"/>
      <c r="D167" s="403"/>
      <c r="E167" s="403"/>
      <c r="F167" s="403"/>
      <c r="G167" s="403"/>
      <c r="H167" s="403"/>
      <c r="I167" s="403"/>
      <c r="J167" s="403"/>
      <c r="K167" s="403"/>
      <c r="L167" s="403"/>
      <c r="M167" s="403"/>
      <c r="N167" s="403"/>
      <c r="O167" s="403"/>
      <c r="P167" s="403"/>
      <c r="Q167" s="403"/>
      <c r="R167" s="403"/>
      <c r="S167" s="403"/>
      <c r="T167" s="403"/>
      <c r="U167" s="403"/>
      <c r="V167" s="403"/>
      <c r="W167" s="403"/>
      <c r="X167" s="403"/>
      <c r="Y167" s="403"/>
      <c r="Z167" s="403"/>
      <c r="AA167" s="375"/>
      <c r="AB167" s="375"/>
      <c r="AC167" s="375"/>
    </row>
    <row r="168" spans="1:68" ht="16.5" hidden="1" customHeight="1" x14ac:dyDescent="0.25">
      <c r="A168" s="54" t="s">
        <v>288</v>
      </c>
      <c r="B168" s="54" t="s">
        <v>289</v>
      </c>
      <c r="C168" s="31">
        <v>4301011450</v>
      </c>
      <c r="D168" s="400">
        <v>4680115881402</v>
      </c>
      <c r="E168" s="401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92"/>
      <c r="R168" s="392"/>
      <c r="S168" s="392"/>
      <c r="T168" s="393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hidden="1" customHeight="1" x14ac:dyDescent="0.25">
      <c r="A169" s="54" t="s">
        <v>290</v>
      </c>
      <c r="B169" s="54" t="s">
        <v>291</v>
      </c>
      <c r="C169" s="31">
        <v>4301011454</v>
      </c>
      <c r="D169" s="400">
        <v>4680115881396</v>
      </c>
      <c r="E169" s="401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6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92"/>
      <c r="R169" s="392"/>
      <c r="S169" s="392"/>
      <c r="T169" s="393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402"/>
      <c r="B170" s="403"/>
      <c r="C170" s="403"/>
      <c r="D170" s="403"/>
      <c r="E170" s="403"/>
      <c r="F170" s="403"/>
      <c r="G170" s="403"/>
      <c r="H170" s="403"/>
      <c r="I170" s="403"/>
      <c r="J170" s="403"/>
      <c r="K170" s="403"/>
      <c r="L170" s="403"/>
      <c r="M170" s="403"/>
      <c r="N170" s="403"/>
      <c r="O170" s="404"/>
      <c r="P170" s="388" t="s">
        <v>69</v>
      </c>
      <c r="Q170" s="389"/>
      <c r="R170" s="389"/>
      <c r="S170" s="389"/>
      <c r="T170" s="389"/>
      <c r="U170" s="389"/>
      <c r="V170" s="390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hidden="1" x14ac:dyDescent="0.2">
      <c r="A171" s="403"/>
      <c r="B171" s="403"/>
      <c r="C171" s="403"/>
      <c r="D171" s="403"/>
      <c r="E171" s="403"/>
      <c r="F171" s="403"/>
      <c r="G171" s="403"/>
      <c r="H171" s="403"/>
      <c r="I171" s="403"/>
      <c r="J171" s="403"/>
      <c r="K171" s="403"/>
      <c r="L171" s="403"/>
      <c r="M171" s="403"/>
      <c r="N171" s="403"/>
      <c r="O171" s="404"/>
      <c r="P171" s="388" t="s">
        <v>69</v>
      </c>
      <c r="Q171" s="389"/>
      <c r="R171" s="389"/>
      <c r="S171" s="389"/>
      <c r="T171" s="389"/>
      <c r="U171" s="389"/>
      <c r="V171" s="390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hidden="1" customHeight="1" x14ac:dyDescent="0.25">
      <c r="A172" s="434" t="s">
        <v>104</v>
      </c>
      <c r="B172" s="403"/>
      <c r="C172" s="403"/>
      <c r="D172" s="403"/>
      <c r="E172" s="403"/>
      <c r="F172" s="403"/>
      <c r="G172" s="403"/>
      <c r="H172" s="403"/>
      <c r="I172" s="403"/>
      <c r="J172" s="403"/>
      <c r="K172" s="403"/>
      <c r="L172" s="403"/>
      <c r="M172" s="403"/>
      <c r="N172" s="403"/>
      <c r="O172" s="403"/>
      <c r="P172" s="403"/>
      <c r="Q172" s="403"/>
      <c r="R172" s="403"/>
      <c r="S172" s="403"/>
      <c r="T172" s="403"/>
      <c r="U172" s="403"/>
      <c r="V172" s="403"/>
      <c r="W172" s="403"/>
      <c r="X172" s="403"/>
      <c r="Y172" s="403"/>
      <c r="Z172" s="403"/>
      <c r="AA172" s="375"/>
      <c r="AB172" s="375"/>
      <c r="AC172" s="375"/>
    </row>
    <row r="173" spans="1:68" ht="16.5" hidden="1" customHeight="1" x14ac:dyDescent="0.25">
      <c r="A173" s="54" t="s">
        <v>292</v>
      </c>
      <c r="B173" s="54" t="s">
        <v>293</v>
      </c>
      <c r="C173" s="31">
        <v>4301020262</v>
      </c>
      <c r="D173" s="400">
        <v>4680115882935</v>
      </c>
      <c r="E173" s="401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127</v>
      </c>
      <c r="N173" s="33"/>
      <c r="O173" s="32">
        <v>50</v>
      </c>
      <c r="P173" s="74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92"/>
      <c r="R173" s="392"/>
      <c r="S173" s="392"/>
      <c r="T173" s="393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294</v>
      </c>
      <c r="B174" s="54" t="s">
        <v>295</v>
      </c>
      <c r="C174" s="31">
        <v>4301020220</v>
      </c>
      <c r="D174" s="400">
        <v>4680115880764</v>
      </c>
      <c r="E174" s="401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4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92"/>
      <c r="R174" s="392"/>
      <c r="S174" s="392"/>
      <c r="T174" s="393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402"/>
      <c r="B175" s="403"/>
      <c r="C175" s="403"/>
      <c r="D175" s="403"/>
      <c r="E175" s="403"/>
      <c r="F175" s="403"/>
      <c r="G175" s="403"/>
      <c r="H175" s="403"/>
      <c r="I175" s="403"/>
      <c r="J175" s="403"/>
      <c r="K175" s="403"/>
      <c r="L175" s="403"/>
      <c r="M175" s="403"/>
      <c r="N175" s="403"/>
      <c r="O175" s="404"/>
      <c r="P175" s="388" t="s">
        <v>69</v>
      </c>
      <c r="Q175" s="389"/>
      <c r="R175" s="389"/>
      <c r="S175" s="389"/>
      <c r="T175" s="389"/>
      <c r="U175" s="389"/>
      <c r="V175" s="390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hidden="1" x14ac:dyDescent="0.2">
      <c r="A176" s="403"/>
      <c r="B176" s="403"/>
      <c r="C176" s="403"/>
      <c r="D176" s="403"/>
      <c r="E176" s="403"/>
      <c r="F176" s="403"/>
      <c r="G176" s="403"/>
      <c r="H176" s="403"/>
      <c r="I176" s="403"/>
      <c r="J176" s="403"/>
      <c r="K176" s="403"/>
      <c r="L176" s="403"/>
      <c r="M176" s="403"/>
      <c r="N176" s="403"/>
      <c r="O176" s="404"/>
      <c r="P176" s="388" t="s">
        <v>69</v>
      </c>
      <c r="Q176" s="389"/>
      <c r="R176" s="389"/>
      <c r="S176" s="389"/>
      <c r="T176" s="389"/>
      <c r="U176" s="389"/>
      <c r="V176" s="390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434" t="s">
        <v>63</v>
      </c>
      <c r="B177" s="403"/>
      <c r="C177" s="403"/>
      <c r="D177" s="403"/>
      <c r="E177" s="403"/>
      <c r="F177" s="403"/>
      <c r="G177" s="403"/>
      <c r="H177" s="403"/>
      <c r="I177" s="403"/>
      <c r="J177" s="403"/>
      <c r="K177" s="403"/>
      <c r="L177" s="403"/>
      <c r="M177" s="403"/>
      <c r="N177" s="403"/>
      <c r="O177" s="403"/>
      <c r="P177" s="403"/>
      <c r="Q177" s="403"/>
      <c r="R177" s="403"/>
      <c r="S177" s="403"/>
      <c r="T177" s="403"/>
      <c r="U177" s="403"/>
      <c r="V177" s="403"/>
      <c r="W177" s="403"/>
      <c r="X177" s="403"/>
      <c r="Y177" s="403"/>
      <c r="Z177" s="403"/>
      <c r="AA177" s="375"/>
      <c r="AB177" s="375"/>
      <c r="AC177" s="375"/>
    </row>
    <row r="178" spans="1:68" ht="27" customHeight="1" x14ac:dyDescent="0.25">
      <c r="A178" s="54" t="s">
        <v>296</v>
      </c>
      <c r="B178" s="54" t="s">
        <v>297</v>
      </c>
      <c r="C178" s="31">
        <v>4301031224</v>
      </c>
      <c r="D178" s="400">
        <v>4680115882683</v>
      </c>
      <c r="E178" s="401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4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92"/>
      <c r="R178" s="392"/>
      <c r="S178" s="392"/>
      <c r="T178" s="393"/>
      <c r="U178" s="34"/>
      <c r="V178" s="34"/>
      <c r="W178" s="35" t="s">
        <v>68</v>
      </c>
      <c r="X178" s="382">
        <v>50</v>
      </c>
      <c r="Y178" s="383">
        <f t="shared" ref="Y178:Y185" si="28">IFERROR(IF(X178="",0,CEILING((X178/$H178),1)*$H178),"")</f>
        <v>54</v>
      </c>
      <c r="Z178" s="36">
        <f>IFERROR(IF(Y178=0,"",ROUNDUP(Y178/H178,0)*0.00937),"")</f>
        <v>9.3700000000000006E-2</v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51.944444444444443</v>
      </c>
      <c r="BN178" s="64">
        <f t="shared" ref="BN178:BN185" si="30">IFERROR(Y178*I178/H178,"0")</f>
        <v>56.099999999999994</v>
      </c>
      <c r="BO178" s="64">
        <f t="shared" ref="BO178:BO185" si="31">IFERROR(1/J178*(X178/H178),"0")</f>
        <v>7.716049382716049E-2</v>
      </c>
      <c r="BP178" s="64">
        <f t="shared" ref="BP178:BP185" si="32">IFERROR(1/J178*(Y178/H178),"0")</f>
        <v>8.3333333333333329E-2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400">
        <v>4680115882690</v>
      </c>
      <c r="E179" s="401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92"/>
      <c r="R179" s="392"/>
      <c r="S179" s="392"/>
      <c r="T179" s="393"/>
      <c r="U179" s="34"/>
      <c r="V179" s="34"/>
      <c r="W179" s="35" t="s">
        <v>68</v>
      </c>
      <c r="X179" s="382">
        <v>30</v>
      </c>
      <c r="Y179" s="383">
        <f t="shared" si="28"/>
        <v>32.400000000000006</v>
      </c>
      <c r="Z179" s="36">
        <f>IFERROR(IF(Y179=0,"",ROUNDUP(Y179/H179,0)*0.00937),"")</f>
        <v>5.6219999999999999E-2</v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31.166666666666668</v>
      </c>
      <c r="BN179" s="64">
        <f t="shared" si="30"/>
        <v>33.660000000000004</v>
      </c>
      <c r="BO179" s="64">
        <f t="shared" si="31"/>
        <v>4.6296296296296294E-2</v>
      </c>
      <c r="BP179" s="64">
        <f t="shared" si="32"/>
        <v>5.000000000000001E-2</v>
      </c>
    </row>
    <row r="180" spans="1:68" ht="27" customHeight="1" x14ac:dyDescent="0.25">
      <c r="A180" s="54" t="s">
        <v>300</v>
      </c>
      <c r="B180" s="54" t="s">
        <v>301</v>
      </c>
      <c r="C180" s="31">
        <v>4301031220</v>
      </c>
      <c r="D180" s="400">
        <v>4680115882669</v>
      </c>
      <c r="E180" s="401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6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92"/>
      <c r="R180" s="392"/>
      <c r="S180" s="392"/>
      <c r="T180" s="393"/>
      <c r="U180" s="34"/>
      <c r="V180" s="34"/>
      <c r="W180" s="35" t="s">
        <v>68</v>
      </c>
      <c r="X180" s="382">
        <v>100</v>
      </c>
      <c r="Y180" s="383">
        <f t="shared" si="28"/>
        <v>102.60000000000001</v>
      </c>
      <c r="Z180" s="36">
        <f>IFERROR(IF(Y180=0,"",ROUNDUP(Y180/H180,0)*0.00937),"")</f>
        <v>0.17802999999999999</v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103.88888888888889</v>
      </c>
      <c r="BN180" s="64">
        <f t="shared" si="30"/>
        <v>106.59000000000002</v>
      </c>
      <c r="BO180" s="64">
        <f t="shared" si="31"/>
        <v>0.15432098765432098</v>
      </c>
      <c r="BP180" s="64">
        <f t="shared" si="32"/>
        <v>0.15833333333333333</v>
      </c>
    </row>
    <row r="181" spans="1:68" ht="27" customHeight="1" x14ac:dyDescent="0.25">
      <c r="A181" s="54" t="s">
        <v>302</v>
      </c>
      <c r="B181" s="54" t="s">
        <v>303</v>
      </c>
      <c r="C181" s="31">
        <v>4301031221</v>
      </c>
      <c r="D181" s="400">
        <v>4680115882676</v>
      </c>
      <c r="E181" s="401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7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92"/>
      <c r="R181" s="392"/>
      <c r="S181" s="392"/>
      <c r="T181" s="393"/>
      <c r="U181" s="34"/>
      <c r="V181" s="34"/>
      <c r="W181" s="35" t="s">
        <v>68</v>
      </c>
      <c r="X181" s="382">
        <v>90</v>
      </c>
      <c r="Y181" s="383">
        <f t="shared" si="28"/>
        <v>91.800000000000011</v>
      </c>
      <c r="Z181" s="36">
        <f>IFERROR(IF(Y181=0,"",ROUNDUP(Y181/H181,0)*0.00937),"")</f>
        <v>0.15928999999999999</v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93.5</v>
      </c>
      <c r="BN181" s="64">
        <f t="shared" si="30"/>
        <v>95.37</v>
      </c>
      <c r="BO181" s="64">
        <f t="shared" si="31"/>
        <v>0.13888888888888887</v>
      </c>
      <c r="BP181" s="64">
        <f t="shared" si="32"/>
        <v>0.14166666666666666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4301031223</v>
      </c>
      <c r="D182" s="400">
        <v>4680115884014</v>
      </c>
      <c r="E182" s="401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6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92"/>
      <c r="R182" s="392"/>
      <c r="S182" s="392"/>
      <c r="T182" s="393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4301031222</v>
      </c>
      <c r="D183" s="400">
        <v>4680115884007</v>
      </c>
      <c r="E183" s="401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4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92"/>
      <c r="R183" s="392"/>
      <c r="S183" s="392"/>
      <c r="T183" s="393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hidden="1" customHeight="1" x14ac:dyDescent="0.25">
      <c r="A184" s="54" t="s">
        <v>308</v>
      </c>
      <c r="B184" s="54" t="s">
        <v>309</v>
      </c>
      <c r="C184" s="31">
        <v>4301031229</v>
      </c>
      <c r="D184" s="400">
        <v>4680115884038</v>
      </c>
      <c r="E184" s="401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7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92"/>
      <c r="R184" s="392"/>
      <c r="S184" s="392"/>
      <c r="T184" s="393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hidden="1" customHeight="1" x14ac:dyDescent="0.25">
      <c r="A185" s="54" t="s">
        <v>310</v>
      </c>
      <c r="B185" s="54" t="s">
        <v>311</v>
      </c>
      <c r="C185" s="31">
        <v>4301031225</v>
      </c>
      <c r="D185" s="400">
        <v>4680115884021</v>
      </c>
      <c r="E185" s="401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92"/>
      <c r="R185" s="392"/>
      <c r="S185" s="392"/>
      <c r="T185" s="393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402"/>
      <c r="B186" s="403"/>
      <c r="C186" s="403"/>
      <c r="D186" s="403"/>
      <c r="E186" s="403"/>
      <c r="F186" s="403"/>
      <c r="G186" s="403"/>
      <c r="H186" s="403"/>
      <c r="I186" s="403"/>
      <c r="J186" s="403"/>
      <c r="K186" s="403"/>
      <c r="L186" s="403"/>
      <c r="M186" s="403"/>
      <c r="N186" s="403"/>
      <c r="O186" s="404"/>
      <c r="P186" s="388" t="s">
        <v>69</v>
      </c>
      <c r="Q186" s="389"/>
      <c r="R186" s="389"/>
      <c r="S186" s="389"/>
      <c r="T186" s="389"/>
      <c r="U186" s="389"/>
      <c r="V186" s="390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50</v>
      </c>
      <c r="Y186" s="384">
        <f>IFERROR(Y178/H178,"0")+IFERROR(Y179/H179,"0")+IFERROR(Y180/H180,"0")+IFERROR(Y181/H181,"0")+IFERROR(Y182/H182,"0")+IFERROR(Y183/H183,"0")+IFERROR(Y184/H184,"0")+IFERROR(Y185/H185,"0")</f>
        <v>52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0.48723999999999995</v>
      </c>
      <c r="AA186" s="385"/>
      <c r="AB186" s="385"/>
      <c r="AC186" s="385"/>
    </row>
    <row r="187" spans="1:68" x14ac:dyDescent="0.2">
      <c r="A187" s="403"/>
      <c r="B187" s="403"/>
      <c r="C187" s="403"/>
      <c r="D187" s="403"/>
      <c r="E187" s="403"/>
      <c r="F187" s="403"/>
      <c r="G187" s="403"/>
      <c r="H187" s="403"/>
      <c r="I187" s="403"/>
      <c r="J187" s="403"/>
      <c r="K187" s="403"/>
      <c r="L187" s="403"/>
      <c r="M187" s="403"/>
      <c r="N187" s="403"/>
      <c r="O187" s="404"/>
      <c r="P187" s="388" t="s">
        <v>69</v>
      </c>
      <c r="Q187" s="389"/>
      <c r="R187" s="389"/>
      <c r="S187" s="389"/>
      <c r="T187" s="389"/>
      <c r="U187" s="389"/>
      <c r="V187" s="390"/>
      <c r="W187" s="37" t="s">
        <v>68</v>
      </c>
      <c r="X187" s="384">
        <f>IFERROR(SUM(X178:X185),"0")</f>
        <v>270</v>
      </c>
      <c r="Y187" s="384">
        <f>IFERROR(SUM(Y178:Y185),"0")</f>
        <v>280.8</v>
      </c>
      <c r="Z187" s="37"/>
      <c r="AA187" s="385"/>
      <c r="AB187" s="385"/>
      <c r="AC187" s="385"/>
    </row>
    <row r="188" spans="1:68" ht="14.25" hidden="1" customHeight="1" x14ac:dyDescent="0.25">
      <c r="A188" s="434" t="s">
        <v>71</v>
      </c>
      <c r="B188" s="403"/>
      <c r="C188" s="403"/>
      <c r="D188" s="403"/>
      <c r="E188" s="403"/>
      <c r="F188" s="403"/>
      <c r="G188" s="403"/>
      <c r="H188" s="403"/>
      <c r="I188" s="403"/>
      <c r="J188" s="403"/>
      <c r="K188" s="403"/>
      <c r="L188" s="403"/>
      <c r="M188" s="403"/>
      <c r="N188" s="403"/>
      <c r="O188" s="403"/>
      <c r="P188" s="403"/>
      <c r="Q188" s="403"/>
      <c r="R188" s="403"/>
      <c r="S188" s="403"/>
      <c r="T188" s="403"/>
      <c r="U188" s="403"/>
      <c r="V188" s="403"/>
      <c r="W188" s="403"/>
      <c r="X188" s="403"/>
      <c r="Y188" s="403"/>
      <c r="Z188" s="403"/>
      <c r="AA188" s="375"/>
      <c r="AB188" s="375"/>
      <c r="AC188" s="375"/>
    </row>
    <row r="189" spans="1:68" ht="27" hidden="1" customHeight="1" x14ac:dyDescent="0.25">
      <c r="A189" s="54" t="s">
        <v>312</v>
      </c>
      <c r="B189" s="54" t="s">
        <v>313</v>
      </c>
      <c r="C189" s="31">
        <v>4301051409</v>
      </c>
      <c r="D189" s="400">
        <v>4680115881556</v>
      </c>
      <c r="E189" s="401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127</v>
      </c>
      <c r="N189" s="33"/>
      <c r="O189" s="32">
        <v>45</v>
      </c>
      <c r="P189" s="65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92"/>
      <c r="R189" s="392"/>
      <c r="S189" s="392"/>
      <c r="T189" s="393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hidden="1" customHeight="1" x14ac:dyDescent="0.25">
      <c r="A190" s="54" t="s">
        <v>314</v>
      </c>
      <c r="B190" s="54" t="s">
        <v>315</v>
      </c>
      <c r="C190" s="31">
        <v>4301051408</v>
      </c>
      <c r="D190" s="400">
        <v>4680115881594</v>
      </c>
      <c r="E190" s="401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127</v>
      </c>
      <c r="N190" s="33"/>
      <c r="O190" s="32">
        <v>40</v>
      </c>
      <c r="P190" s="5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92"/>
      <c r="R190" s="392"/>
      <c r="S190" s="392"/>
      <c r="T190" s="393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hidden="1" customHeight="1" x14ac:dyDescent="0.25">
      <c r="A191" s="54" t="s">
        <v>316</v>
      </c>
      <c r="B191" s="54" t="s">
        <v>317</v>
      </c>
      <c r="C191" s="31">
        <v>4301051754</v>
      </c>
      <c r="D191" s="400">
        <v>4680115880962</v>
      </c>
      <c r="E191" s="401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487" t="s">
        <v>318</v>
      </c>
      <c r="Q191" s="392"/>
      <c r="R191" s="392"/>
      <c r="S191" s="392"/>
      <c r="T191" s="393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4301051411</v>
      </c>
      <c r="D192" s="400">
        <v>4680115881617</v>
      </c>
      <c r="E192" s="401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127</v>
      </c>
      <c r="N192" s="33"/>
      <c r="O192" s="32">
        <v>40</v>
      </c>
      <c r="P192" s="69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92"/>
      <c r="R192" s="392"/>
      <c r="S192" s="392"/>
      <c r="T192" s="393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customHeight="1" x14ac:dyDescent="0.25">
      <c r="A193" s="54" t="s">
        <v>321</v>
      </c>
      <c r="B193" s="54" t="s">
        <v>322</v>
      </c>
      <c r="C193" s="31">
        <v>4301051632</v>
      </c>
      <c r="D193" s="400">
        <v>4680115880573</v>
      </c>
      <c r="E193" s="401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534" t="s">
        <v>323</v>
      </c>
      <c r="Q193" s="392"/>
      <c r="R193" s="392"/>
      <c r="S193" s="392"/>
      <c r="T193" s="393"/>
      <c r="U193" s="34"/>
      <c r="V193" s="34"/>
      <c r="W193" s="35" t="s">
        <v>68</v>
      </c>
      <c r="X193" s="382">
        <v>100</v>
      </c>
      <c r="Y193" s="383">
        <f t="shared" si="33"/>
        <v>104.39999999999999</v>
      </c>
      <c r="Z193" s="36">
        <f>IFERROR(IF(Y193=0,"",ROUNDUP(Y193/H193,0)*0.02175),"")</f>
        <v>0.26100000000000001</v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106.48275862068967</v>
      </c>
      <c r="BN193" s="64">
        <f t="shared" si="35"/>
        <v>111.16799999999999</v>
      </c>
      <c r="BO193" s="64">
        <f t="shared" si="36"/>
        <v>0.20525451559934318</v>
      </c>
      <c r="BP193" s="64">
        <f t="shared" si="37"/>
        <v>0.21428571428571427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400">
        <v>4680115881228</v>
      </c>
      <c r="E194" s="401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67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92"/>
      <c r="R194" s="392"/>
      <c r="S194" s="392"/>
      <c r="T194" s="393"/>
      <c r="U194" s="34"/>
      <c r="V194" s="34"/>
      <c r="W194" s="35" t="s">
        <v>68</v>
      </c>
      <c r="X194" s="382">
        <v>80</v>
      </c>
      <c r="Y194" s="383">
        <f t="shared" si="33"/>
        <v>81.599999999999994</v>
      </c>
      <c r="Z194" s="36">
        <f>IFERROR(IF(Y194=0,"",ROUNDUP(Y194/H194,0)*0.00753),"")</f>
        <v>0.25602000000000003</v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89.066666666666677</v>
      </c>
      <c r="BN194" s="64">
        <f t="shared" si="35"/>
        <v>90.847999999999999</v>
      </c>
      <c r="BO194" s="64">
        <f t="shared" si="36"/>
        <v>0.21367521367521369</v>
      </c>
      <c r="BP194" s="64">
        <f t="shared" si="37"/>
        <v>0.21794871794871795</v>
      </c>
    </row>
    <row r="195" spans="1:68" ht="27" hidden="1" customHeight="1" x14ac:dyDescent="0.25">
      <c r="A195" s="54" t="s">
        <v>326</v>
      </c>
      <c r="B195" s="54" t="s">
        <v>327</v>
      </c>
      <c r="C195" s="31">
        <v>4301051506</v>
      </c>
      <c r="D195" s="400">
        <v>4680115881037</v>
      </c>
      <c r="E195" s="401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66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92"/>
      <c r="R195" s="392"/>
      <c r="S195" s="392"/>
      <c r="T195" s="393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400">
        <v>4680115881211</v>
      </c>
      <c r="E196" s="401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50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92"/>
      <c r="R196" s="392"/>
      <c r="S196" s="392"/>
      <c r="T196" s="393"/>
      <c r="U196" s="34"/>
      <c r="V196" s="34"/>
      <c r="W196" s="35" t="s">
        <v>68</v>
      </c>
      <c r="X196" s="382">
        <v>120</v>
      </c>
      <c r="Y196" s="383">
        <f t="shared" si="33"/>
        <v>120</v>
      </c>
      <c r="Z196" s="36">
        <f>IFERROR(IF(Y196=0,"",ROUNDUP(Y196/H196,0)*0.00753),"")</f>
        <v>0.3765</v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130</v>
      </c>
      <c r="BN196" s="64">
        <f t="shared" si="35"/>
        <v>130</v>
      </c>
      <c r="BO196" s="64">
        <f t="shared" si="36"/>
        <v>0.32051282051282048</v>
      </c>
      <c r="BP196" s="64">
        <f t="shared" si="37"/>
        <v>0.32051282051282048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4301051378</v>
      </c>
      <c r="D197" s="400">
        <v>4680115881020</v>
      </c>
      <c r="E197" s="401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6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92"/>
      <c r="R197" s="392"/>
      <c r="S197" s="392"/>
      <c r="T197" s="393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customHeight="1" x14ac:dyDescent="0.25">
      <c r="A198" s="54" t="s">
        <v>332</v>
      </c>
      <c r="B198" s="54" t="s">
        <v>333</v>
      </c>
      <c r="C198" s="31">
        <v>4301051407</v>
      </c>
      <c r="D198" s="400">
        <v>4680115882195</v>
      </c>
      <c r="E198" s="401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127</v>
      </c>
      <c r="N198" s="33"/>
      <c r="O198" s="32">
        <v>40</v>
      </c>
      <c r="P198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92"/>
      <c r="R198" s="392"/>
      <c r="S198" s="392"/>
      <c r="T198" s="393"/>
      <c r="U198" s="34"/>
      <c r="V198" s="34"/>
      <c r="W198" s="35" t="s">
        <v>68</v>
      </c>
      <c r="X198" s="382">
        <v>747.2</v>
      </c>
      <c r="Y198" s="383">
        <f t="shared" si="33"/>
        <v>748.8</v>
      </c>
      <c r="Z198" s="36">
        <f t="shared" ref="Z198:Z204" si="38">IFERROR(IF(Y198=0,"",ROUNDUP(Y198/H198,0)*0.00753),"")</f>
        <v>2.3493599999999999</v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837.48666666666668</v>
      </c>
      <c r="BN198" s="64">
        <f t="shared" si="35"/>
        <v>839.28</v>
      </c>
      <c r="BO198" s="64">
        <f t="shared" si="36"/>
        <v>1.995726495726496</v>
      </c>
      <c r="BP198" s="64">
        <f t="shared" si="37"/>
        <v>2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4301051752</v>
      </c>
      <c r="D199" s="400">
        <v>4680115882607</v>
      </c>
      <c r="E199" s="401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84" t="s">
        <v>336</v>
      </c>
      <c r="Q199" s="392"/>
      <c r="R199" s="392"/>
      <c r="S199" s="392"/>
      <c r="T199" s="393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400">
        <v>4680115880092</v>
      </c>
      <c r="E200" s="401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449" t="s">
        <v>339</v>
      </c>
      <c r="Q200" s="392"/>
      <c r="R200" s="392"/>
      <c r="S200" s="392"/>
      <c r="T200" s="393"/>
      <c r="U200" s="34"/>
      <c r="V200" s="34"/>
      <c r="W200" s="35" t="s">
        <v>68</v>
      </c>
      <c r="X200" s="382">
        <v>673.6</v>
      </c>
      <c r="Y200" s="383">
        <f t="shared" si="33"/>
        <v>674.4</v>
      </c>
      <c r="Z200" s="36">
        <f t="shared" si="38"/>
        <v>2.1159300000000001</v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749.94133333333343</v>
      </c>
      <c r="BN200" s="64">
        <f t="shared" si="35"/>
        <v>750.83200000000011</v>
      </c>
      <c r="BO200" s="64">
        <f t="shared" si="36"/>
        <v>1.7991452991452992</v>
      </c>
      <c r="BP200" s="64">
        <f t="shared" si="37"/>
        <v>1.8012820512820513</v>
      </c>
    </row>
    <row r="201" spans="1:68" ht="27" hidden="1" customHeight="1" x14ac:dyDescent="0.25">
      <c r="A201" s="54" t="s">
        <v>340</v>
      </c>
      <c r="B201" s="54" t="s">
        <v>341</v>
      </c>
      <c r="C201" s="31">
        <v>4301051631</v>
      </c>
      <c r="D201" s="400">
        <v>4680115880221</v>
      </c>
      <c r="E201" s="401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03" t="s">
        <v>342</v>
      </c>
      <c r="Q201" s="392"/>
      <c r="R201" s="392"/>
      <c r="S201" s="392"/>
      <c r="T201" s="393"/>
      <c r="U201" s="34"/>
      <c r="V201" s="34"/>
      <c r="W201" s="35" t="s">
        <v>68</v>
      </c>
      <c r="X201" s="382">
        <v>0</v>
      </c>
      <c r="Y201" s="383">
        <f t="shared" si="33"/>
        <v>0</v>
      </c>
      <c r="Z201" s="36" t="str">
        <f t="shared" si="38"/>
        <v/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0</v>
      </c>
      <c r="BN201" s="64">
        <f t="shared" si="35"/>
        <v>0</v>
      </c>
      <c r="BO201" s="64">
        <f t="shared" si="36"/>
        <v>0</v>
      </c>
      <c r="BP201" s="64">
        <f t="shared" si="37"/>
        <v>0</v>
      </c>
    </row>
    <row r="202" spans="1:68" ht="27" hidden="1" customHeight="1" x14ac:dyDescent="0.25">
      <c r="A202" s="54" t="s">
        <v>343</v>
      </c>
      <c r="B202" s="54" t="s">
        <v>344</v>
      </c>
      <c r="C202" s="31">
        <v>4301051749</v>
      </c>
      <c r="D202" s="400">
        <v>4680115882942</v>
      </c>
      <c r="E202" s="401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408" t="s">
        <v>345</v>
      </c>
      <c r="Q202" s="392"/>
      <c r="R202" s="392"/>
      <c r="S202" s="392"/>
      <c r="T202" s="393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hidden="1" customHeight="1" x14ac:dyDescent="0.25">
      <c r="A203" s="54" t="s">
        <v>346</v>
      </c>
      <c r="B203" s="54" t="s">
        <v>347</v>
      </c>
      <c r="C203" s="31">
        <v>4301051753</v>
      </c>
      <c r="D203" s="400">
        <v>4680115880504</v>
      </c>
      <c r="E203" s="401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624" t="s">
        <v>348</v>
      </c>
      <c r="Q203" s="392"/>
      <c r="R203" s="392"/>
      <c r="S203" s="392"/>
      <c r="T203" s="393"/>
      <c r="U203" s="34"/>
      <c r="V203" s="34"/>
      <c r="W203" s="35" t="s">
        <v>68</v>
      </c>
      <c r="X203" s="382">
        <v>0</v>
      </c>
      <c r="Y203" s="383">
        <f t="shared" si="33"/>
        <v>0</v>
      </c>
      <c r="Z203" s="36" t="str">
        <f t="shared" si="38"/>
        <v/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0</v>
      </c>
      <c r="BN203" s="64">
        <f t="shared" si="35"/>
        <v>0</v>
      </c>
      <c r="BO203" s="64">
        <f t="shared" si="36"/>
        <v>0</v>
      </c>
      <c r="BP203" s="64">
        <f t="shared" si="37"/>
        <v>0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400">
        <v>4680115882164</v>
      </c>
      <c r="E204" s="401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127</v>
      </c>
      <c r="N204" s="33"/>
      <c r="O204" s="32">
        <v>40</v>
      </c>
      <c r="P204" s="6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92"/>
      <c r="R204" s="392"/>
      <c r="S204" s="392"/>
      <c r="T204" s="393"/>
      <c r="U204" s="34"/>
      <c r="V204" s="34"/>
      <c r="W204" s="35" t="s">
        <v>68</v>
      </c>
      <c r="X204" s="382">
        <v>280</v>
      </c>
      <c r="Y204" s="383">
        <f t="shared" si="33"/>
        <v>280.8</v>
      </c>
      <c r="Z204" s="36">
        <f t="shared" si="38"/>
        <v>0.88101000000000007</v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312.43333333333334</v>
      </c>
      <c r="BN204" s="64">
        <f t="shared" si="35"/>
        <v>313.32600000000002</v>
      </c>
      <c r="BO204" s="64">
        <f t="shared" si="36"/>
        <v>0.74786324786324787</v>
      </c>
      <c r="BP204" s="64">
        <f t="shared" si="37"/>
        <v>0.75000000000000011</v>
      </c>
    </row>
    <row r="205" spans="1:68" x14ac:dyDescent="0.2">
      <c r="A205" s="402"/>
      <c r="B205" s="403"/>
      <c r="C205" s="403"/>
      <c r="D205" s="403"/>
      <c r="E205" s="403"/>
      <c r="F205" s="403"/>
      <c r="G205" s="403"/>
      <c r="H205" s="403"/>
      <c r="I205" s="403"/>
      <c r="J205" s="403"/>
      <c r="K205" s="403"/>
      <c r="L205" s="403"/>
      <c r="M205" s="403"/>
      <c r="N205" s="403"/>
      <c r="O205" s="404"/>
      <c r="P205" s="388" t="s">
        <v>69</v>
      </c>
      <c r="Q205" s="389"/>
      <c r="R205" s="389"/>
      <c r="S205" s="389"/>
      <c r="T205" s="389"/>
      <c r="U205" s="389"/>
      <c r="V205" s="390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803.49425287356325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806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6.2398199999999999</v>
      </c>
      <c r="AA205" s="385"/>
      <c r="AB205" s="385"/>
      <c r="AC205" s="385"/>
    </row>
    <row r="206" spans="1:68" x14ac:dyDescent="0.2">
      <c r="A206" s="403"/>
      <c r="B206" s="403"/>
      <c r="C206" s="403"/>
      <c r="D206" s="403"/>
      <c r="E206" s="403"/>
      <c r="F206" s="403"/>
      <c r="G206" s="403"/>
      <c r="H206" s="403"/>
      <c r="I206" s="403"/>
      <c r="J206" s="403"/>
      <c r="K206" s="403"/>
      <c r="L206" s="403"/>
      <c r="M206" s="403"/>
      <c r="N206" s="403"/>
      <c r="O206" s="404"/>
      <c r="P206" s="388" t="s">
        <v>69</v>
      </c>
      <c r="Q206" s="389"/>
      <c r="R206" s="389"/>
      <c r="S206" s="389"/>
      <c r="T206" s="389"/>
      <c r="U206" s="389"/>
      <c r="V206" s="390"/>
      <c r="W206" s="37" t="s">
        <v>68</v>
      </c>
      <c r="X206" s="384">
        <f>IFERROR(SUM(X189:X204),"0")</f>
        <v>2000.8000000000002</v>
      </c>
      <c r="Y206" s="384">
        <f>IFERROR(SUM(Y189:Y204),"0")</f>
        <v>2009.9999999999998</v>
      </c>
      <c r="Z206" s="37"/>
      <c r="AA206" s="385"/>
      <c r="AB206" s="385"/>
      <c r="AC206" s="385"/>
    </row>
    <row r="207" spans="1:68" ht="14.25" hidden="1" customHeight="1" x14ac:dyDescent="0.25">
      <c r="A207" s="434" t="s">
        <v>237</v>
      </c>
      <c r="B207" s="403"/>
      <c r="C207" s="403"/>
      <c r="D207" s="403"/>
      <c r="E207" s="403"/>
      <c r="F207" s="403"/>
      <c r="G207" s="403"/>
      <c r="H207" s="403"/>
      <c r="I207" s="403"/>
      <c r="J207" s="403"/>
      <c r="K207" s="403"/>
      <c r="L207" s="403"/>
      <c r="M207" s="403"/>
      <c r="N207" s="403"/>
      <c r="O207" s="403"/>
      <c r="P207" s="403"/>
      <c r="Q207" s="403"/>
      <c r="R207" s="403"/>
      <c r="S207" s="403"/>
      <c r="T207" s="403"/>
      <c r="U207" s="403"/>
      <c r="V207" s="403"/>
      <c r="W207" s="403"/>
      <c r="X207" s="403"/>
      <c r="Y207" s="403"/>
      <c r="Z207" s="403"/>
      <c r="AA207" s="375"/>
      <c r="AB207" s="375"/>
      <c r="AC207" s="375"/>
    </row>
    <row r="208" spans="1:68" ht="16.5" hidden="1" customHeight="1" x14ac:dyDescent="0.25">
      <c r="A208" s="54" t="s">
        <v>351</v>
      </c>
      <c r="B208" s="54" t="s">
        <v>352</v>
      </c>
      <c r="C208" s="31">
        <v>4301060360</v>
      </c>
      <c r="D208" s="400">
        <v>4680115882874</v>
      </c>
      <c r="E208" s="401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56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92"/>
      <c r="R208" s="392"/>
      <c r="S208" s="392"/>
      <c r="T208" s="393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351</v>
      </c>
      <c r="B209" s="54" t="s">
        <v>353</v>
      </c>
      <c r="C209" s="31">
        <v>4301060404</v>
      </c>
      <c r="D209" s="400">
        <v>4680115882874</v>
      </c>
      <c r="E209" s="401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754" t="s">
        <v>354</v>
      </c>
      <c r="Q209" s="392"/>
      <c r="R209" s="392"/>
      <c r="S209" s="392"/>
      <c r="T209" s="393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355</v>
      </c>
      <c r="B210" s="54" t="s">
        <v>356</v>
      </c>
      <c r="C210" s="31">
        <v>4301060359</v>
      </c>
      <c r="D210" s="400">
        <v>4680115884434</v>
      </c>
      <c r="E210" s="401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64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92"/>
      <c r="R210" s="392"/>
      <c r="S210" s="392"/>
      <c r="T210" s="393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hidden="1" customHeight="1" x14ac:dyDescent="0.25">
      <c r="A211" s="54" t="s">
        <v>357</v>
      </c>
      <c r="B211" s="54" t="s">
        <v>358</v>
      </c>
      <c r="C211" s="31">
        <v>4301060375</v>
      </c>
      <c r="D211" s="400">
        <v>4680115880818</v>
      </c>
      <c r="E211" s="401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608" t="s">
        <v>359</v>
      </c>
      <c r="Q211" s="392"/>
      <c r="R211" s="392"/>
      <c r="S211" s="392"/>
      <c r="T211" s="393"/>
      <c r="U211" s="34"/>
      <c r="V211" s="34"/>
      <c r="W211" s="35" t="s">
        <v>68</v>
      </c>
      <c r="X211" s="382">
        <v>0</v>
      </c>
      <c r="Y211" s="383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360</v>
      </c>
      <c r="B212" s="54" t="s">
        <v>361</v>
      </c>
      <c r="C212" s="31">
        <v>4301060389</v>
      </c>
      <c r="D212" s="400">
        <v>4680115880801</v>
      </c>
      <c r="E212" s="401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127</v>
      </c>
      <c r="N212" s="33"/>
      <c r="O212" s="32">
        <v>40</v>
      </c>
      <c r="P212" s="548" t="s">
        <v>362</v>
      </c>
      <c r="Q212" s="392"/>
      <c r="R212" s="392"/>
      <c r="S212" s="392"/>
      <c r="T212" s="393"/>
      <c r="U212" s="34"/>
      <c r="V212" s="34"/>
      <c r="W212" s="35" t="s">
        <v>68</v>
      </c>
      <c r="X212" s="382">
        <v>0</v>
      </c>
      <c r="Y212" s="383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402"/>
      <c r="B213" s="403"/>
      <c r="C213" s="403"/>
      <c r="D213" s="403"/>
      <c r="E213" s="403"/>
      <c r="F213" s="403"/>
      <c r="G213" s="403"/>
      <c r="H213" s="403"/>
      <c r="I213" s="403"/>
      <c r="J213" s="403"/>
      <c r="K213" s="403"/>
      <c r="L213" s="403"/>
      <c r="M213" s="403"/>
      <c r="N213" s="403"/>
      <c r="O213" s="404"/>
      <c r="P213" s="388" t="s">
        <v>69</v>
      </c>
      <c r="Q213" s="389"/>
      <c r="R213" s="389"/>
      <c r="S213" s="389"/>
      <c r="T213" s="389"/>
      <c r="U213" s="389"/>
      <c r="V213" s="390"/>
      <c r="W213" s="37" t="s">
        <v>70</v>
      </c>
      <c r="X213" s="384">
        <f>IFERROR(X208/H208,"0")+IFERROR(X209/H209,"0")+IFERROR(X210/H210,"0")+IFERROR(X211/H211,"0")+IFERROR(X212/H212,"0")</f>
        <v>0</v>
      </c>
      <c r="Y213" s="384">
        <f>IFERROR(Y208/H208,"0")+IFERROR(Y209/H209,"0")+IFERROR(Y210/H210,"0")+IFERROR(Y211/H211,"0")+IFERROR(Y212/H212,"0")</f>
        <v>0</v>
      </c>
      <c r="Z213" s="384">
        <f>IFERROR(IF(Z208="",0,Z208),"0")+IFERROR(IF(Z209="",0,Z209),"0")+IFERROR(IF(Z210="",0,Z210),"0")+IFERROR(IF(Z211="",0,Z211),"0")+IFERROR(IF(Z212="",0,Z212),"0")</f>
        <v>0</v>
      </c>
      <c r="AA213" s="385"/>
      <c r="AB213" s="385"/>
      <c r="AC213" s="385"/>
    </row>
    <row r="214" spans="1:68" hidden="1" x14ac:dyDescent="0.2">
      <c r="A214" s="403"/>
      <c r="B214" s="403"/>
      <c r="C214" s="403"/>
      <c r="D214" s="403"/>
      <c r="E214" s="403"/>
      <c r="F214" s="403"/>
      <c r="G214" s="403"/>
      <c r="H214" s="403"/>
      <c r="I214" s="403"/>
      <c r="J214" s="403"/>
      <c r="K214" s="403"/>
      <c r="L214" s="403"/>
      <c r="M214" s="403"/>
      <c r="N214" s="403"/>
      <c r="O214" s="404"/>
      <c r="P214" s="388" t="s">
        <v>69</v>
      </c>
      <c r="Q214" s="389"/>
      <c r="R214" s="389"/>
      <c r="S214" s="389"/>
      <c r="T214" s="389"/>
      <c r="U214" s="389"/>
      <c r="V214" s="390"/>
      <c r="W214" s="37" t="s">
        <v>68</v>
      </c>
      <c r="X214" s="384">
        <f>IFERROR(SUM(X208:X212),"0")</f>
        <v>0</v>
      </c>
      <c r="Y214" s="384">
        <f>IFERROR(SUM(Y208:Y212),"0")</f>
        <v>0</v>
      </c>
      <c r="Z214" s="37"/>
      <c r="AA214" s="385"/>
      <c r="AB214" s="385"/>
      <c r="AC214" s="385"/>
    </row>
    <row r="215" spans="1:68" ht="16.5" hidden="1" customHeight="1" x14ac:dyDescent="0.25">
      <c r="A215" s="416" t="s">
        <v>363</v>
      </c>
      <c r="B215" s="403"/>
      <c r="C215" s="403"/>
      <c r="D215" s="403"/>
      <c r="E215" s="403"/>
      <c r="F215" s="403"/>
      <c r="G215" s="403"/>
      <c r="H215" s="403"/>
      <c r="I215" s="403"/>
      <c r="J215" s="403"/>
      <c r="K215" s="403"/>
      <c r="L215" s="403"/>
      <c r="M215" s="403"/>
      <c r="N215" s="403"/>
      <c r="O215" s="403"/>
      <c r="P215" s="403"/>
      <c r="Q215" s="403"/>
      <c r="R215" s="403"/>
      <c r="S215" s="403"/>
      <c r="T215" s="403"/>
      <c r="U215" s="403"/>
      <c r="V215" s="403"/>
      <c r="W215" s="403"/>
      <c r="X215" s="403"/>
      <c r="Y215" s="403"/>
      <c r="Z215" s="403"/>
      <c r="AA215" s="376"/>
      <c r="AB215" s="376"/>
      <c r="AC215" s="376"/>
    </row>
    <row r="216" spans="1:68" ht="14.25" hidden="1" customHeight="1" x14ac:dyDescent="0.25">
      <c r="A216" s="434" t="s">
        <v>112</v>
      </c>
      <c r="B216" s="403"/>
      <c r="C216" s="403"/>
      <c r="D216" s="403"/>
      <c r="E216" s="403"/>
      <c r="F216" s="403"/>
      <c r="G216" s="403"/>
      <c r="H216" s="403"/>
      <c r="I216" s="403"/>
      <c r="J216" s="403"/>
      <c r="K216" s="403"/>
      <c r="L216" s="403"/>
      <c r="M216" s="403"/>
      <c r="N216" s="403"/>
      <c r="O216" s="403"/>
      <c r="P216" s="403"/>
      <c r="Q216" s="403"/>
      <c r="R216" s="403"/>
      <c r="S216" s="403"/>
      <c r="T216" s="403"/>
      <c r="U216" s="403"/>
      <c r="V216" s="403"/>
      <c r="W216" s="403"/>
      <c r="X216" s="403"/>
      <c r="Y216" s="403"/>
      <c r="Z216" s="403"/>
      <c r="AA216" s="375"/>
      <c r="AB216" s="375"/>
      <c r="AC216" s="375"/>
    </row>
    <row r="217" spans="1:68" ht="27" hidden="1" customHeight="1" x14ac:dyDescent="0.25">
      <c r="A217" s="54" t="s">
        <v>364</v>
      </c>
      <c r="B217" s="54" t="s">
        <v>365</v>
      </c>
      <c r="C217" s="31">
        <v>4301011717</v>
      </c>
      <c r="D217" s="400">
        <v>4680115884274</v>
      </c>
      <c r="E217" s="401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57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92"/>
      <c r="R217" s="392"/>
      <c r="S217" s="392"/>
      <c r="T217" s="393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hidden="1" customHeight="1" x14ac:dyDescent="0.25">
      <c r="A218" s="54" t="s">
        <v>364</v>
      </c>
      <c r="B218" s="54" t="s">
        <v>366</v>
      </c>
      <c r="C218" s="31">
        <v>4301011945</v>
      </c>
      <c r="D218" s="400">
        <v>4680115884274</v>
      </c>
      <c r="E218" s="401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441" t="s">
        <v>367</v>
      </c>
      <c r="Q218" s="392"/>
      <c r="R218" s="392"/>
      <c r="S218" s="392"/>
      <c r="T218" s="393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hidden="1" customHeight="1" x14ac:dyDescent="0.25">
      <c r="A219" s="54" t="s">
        <v>368</v>
      </c>
      <c r="B219" s="54" t="s">
        <v>369</v>
      </c>
      <c r="C219" s="31">
        <v>4301011719</v>
      </c>
      <c r="D219" s="400">
        <v>4680115884298</v>
      </c>
      <c r="E219" s="401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64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92"/>
      <c r="R219" s="392"/>
      <c r="S219" s="392"/>
      <c r="T219" s="393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customHeight="1" x14ac:dyDescent="0.25">
      <c r="A220" s="54" t="s">
        <v>370</v>
      </c>
      <c r="B220" s="54" t="s">
        <v>371</v>
      </c>
      <c r="C220" s="31">
        <v>4301011733</v>
      </c>
      <c r="D220" s="400">
        <v>4680115884250</v>
      </c>
      <c r="E220" s="401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127</v>
      </c>
      <c r="N220" s="33"/>
      <c r="O220" s="32">
        <v>55</v>
      </c>
      <c r="P220" s="7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92"/>
      <c r="R220" s="392"/>
      <c r="S220" s="392"/>
      <c r="T220" s="393"/>
      <c r="U220" s="34"/>
      <c r="V220" s="34"/>
      <c r="W220" s="35" t="s">
        <v>68</v>
      </c>
      <c r="X220" s="382">
        <v>50</v>
      </c>
      <c r="Y220" s="383">
        <f t="shared" si="39"/>
        <v>58</v>
      </c>
      <c r="Z220" s="36">
        <f>IFERROR(IF(Y220=0,"",ROUNDUP(Y220/H220,0)*0.02175),"")</f>
        <v>0.10874999999999999</v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52.068965517241381</v>
      </c>
      <c r="BN220" s="64">
        <f t="shared" si="41"/>
        <v>60.4</v>
      </c>
      <c r="BO220" s="64">
        <f t="shared" si="42"/>
        <v>7.6970443349753698E-2</v>
      </c>
      <c r="BP220" s="64">
        <f t="shared" si="43"/>
        <v>8.9285714285714274E-2</v>
      </c>
    </row>
    <row r="221" spans="1:68" ht="27" hidden="1" customHeight="1" x14ac:dyDescent="0.25">
      <c r="A221" s="54" t="s">
        <v>370</v>
      </c>
      <c r="B221" s="54" t="s">
        <v>372</v>
      </c>
      <c r="C221" s="31">
        <v>4301011944</v>
      </c>
      <c r="D221" s="400">
        <v>4680115884250</v>
      </c>
      <c r="E221" s="401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751" t="s">
        <v>373</v>
      </c>
      <c r="Q221" s="392"/>
      <c r="R221" s="392"/>
      <c r="S221" s="392"/>
      <c r="T221" s="393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hidden="1" customHeight="1" x14ac:dyDescent="0.25">
      <c r="A222" s="54" t="s">
        <v>374</v>
      </c>
      <c r="B222" s="54" t="s">
        <v>375</v>
      </c>
      <c r="C222" s="31">
        <v>4301011718</v>
      </c>
      <c r="D222" s="400">
        <v>4680115884281</v>
      </c>
      <c r="E222" s="401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53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92"/>
      <c r="R222" s="392"/>
      <c r="S222" s="392"/>
      <c r="T222" s="393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hidden="1" customHeight="1" x14ac:dyDescent="0.25">
      <c r="A223" s="54" t="s">
        <v>376</v>
      </c>
      <c r="B223" s="54" t="s">
        <v>377</v>
      </c>
      <c r="C223" s="31">
        <v>4301011720</v>
      </c>
      <c r="D223" s="400">
        <v>4680115884199</v>
      </c>
      <c r="E223" s="401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68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92"/>
      <c r="R223" s="392"/>
      <c r="S223" s="392"/>
      <c r="T223" s="393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hidden="1" customHeight="1" x14ac:dyDescent="0.25">
      <c r="A224" s="54" t="s">
        <v>378</v>
      </c>
      <c r="B224" s="54" t="s">
        <v>379</v>
      </c>
      <c r="C224" s="31">
        <v>4301011716</v>
      </c>
      <c r="D224" s="400">
        <v>4680115884267</v>
      </c>
      <c r="E224" s="401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6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92"/>
      <c r="R224" s="392"/>
      <c r="S224" s="392"/>
      <c r="T224" s="393"/>
      <c r="U224" s="34"/>
      <c r="V224" s="34"/>
      <c r="W224" s="35" t="s">
        <v>68</v>
      </c>
      <c r="X224" s="382">
        <v>0</v>
      </c>
      <c r="Y224" s="383">
        <f t="shared" si="39"/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0</v>
      </c>
      <c r="BN224" s="64">
        <f t="shared" si="41"/>
        <v>0</v>
      </c>
      <c r="BO224" s="64">
        <f t="shared" si="42"/>
        <v>0</v>
      </c>
      <c r="BP224" s="64">
        <f t="shared" si="43"/>
        <v>0</v>
      </c>
    </row>
    <row r="225" spans="1:68" ht="27" hidden="1" customHeight="1" x14ac:dyDescent="0.25">
      <c r="A225" s="54" t="s">
        <v>380</v>
      </c>
      <c r="B225" s="54" t="s">
        <v>381</v>
      </c>
      <c r="C225" s="31">
        <v>4301011593</v>
      </c>
      <c r="D225" s="400">
        <v>4680115882973</v>
      </c>
      <c r="E225" s="401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5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92"/>
      <c r="R225" s="392"/>
      <c r="S225" s="392"/>
      <c r="T225" s="393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x14ac:dyDescent="0.2">
      <c r="A226" s="402"/>
      <c r="B226" s="403"/>
      <c r="C226" s="403"/>
      <c r="D226" s="403"/>
      <c r="E226" s="403"/>
      <c r="F226" s="403"/>
      <c r="G226" s="403"/>
      <c r="H226" s="403"/>
      <c r="I226" s="403"/>
      <c r="J226" s="403"/>
      <c r="K226" s="403"/>
      <c r="L226" s="403"/>
      <c r="M226" s="403"/>
      <c r="N226" s="403"/>
      <c r="O226" s="404"/>
      <c r="P226" s="388" t="s">
        <v>69</v>
      </c>
      <c r="Q226" s="389"/>
      <c r="R226" s="389"/>
      <c r="S226" s="389"/>
      <c r="T226" s="389"/>
      <c r="U226" s="389"/>
      <c r="V226" s="390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4.3103448275862073</v>
      </c>
      <c r="Y226" s="384">
        <f>IFERROR(Y217/H217,"0")+IFERROR(Y218/H218,"0")+IFERROR(Y219/H219,"0")+IFERROR(Y220/H220,"0")+IFERROR(Y221/H221,"0")+IFERROR(Y222/H222,"0")+IFERROR(Y223/H223,"0")+IFERROR(Y224/H224,"0")+IFERROR(Y225/H225,"0")</f>
        <v>5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0.10874999999999999</v>
      </c>
      <c r="AA226" s="385"/>
      <c r="AB226" s="385"/>
      <c r="AC226" s="385"/>
    </row>
    <row r="227" spans="1:68" x14ac:dyDescent="0.2">
      <c r="A227" s="403"/>
      <c r="B227" s="403"/>
      <c r="C227" s="403"/>
      <c r="D227" s="403"/>
      <c r="E227" s="403"/>
      <c r="F227" s="403"/>
      <c r="G227" s="403"/>
      <c r="H227" s="403"/>
      <c r="I227" s="403"/>
      <c r="J227" s="403"/>
      <c r="K227" s="403"/>
      <c r="L227" s="403"/>
      <c r="M227" s="403"/>
      <c r="N227" s="403"/>
      <c r="O227" s="404"/>
      <c r="P227" s="388" t="s">
        <v>69</v>
      </c>
      <c r="Q227" s="389"/>
      <c r="R227" s="389"/>
      <c r="S227" s="389"/>
      <c r="T227" s="389"/>
      <c r="U227" s="389"/>
      <c r="V227" s="390"/>
      <c r="W227" s="37" t="s">
        <v>68</v>
      </c>
      <c r="X227" s="384">
        <f>IFERROR(SUM(X217:X225),"0")</f>
        <v>50</v>
      </c>
      <c r="Y227" s="384">
        <f>IFERROR(SUM(Y217:Y225),"0")</f>
        <v>58</v>
      </c>
      <c r="Z227" s="37"/>
      <c r="AA227" s="385"/>
      <c r="AB227" s="385"/>
      <c r="AC227" s="385"/>
    </row>
    <row r="228" spans="1:68" ht="14.25" hidden="1" customHeight="1" x14ac:dyDescent="0.25">
      <c r="A228" s="434" t="s">
        <v>63</v>
      </c>
      <c r="B228" s="403"/>
      <c r="C228" s="403"/>
      <c r="D228" s="403"/>
      <c r="E228" s="403"/>
      <c r="F228" s="403"/>
      <c r="G228" s="403"/>
      <c r="H228" s="403"/>
      <c r="I228" s="403"/>
      <c r="J228" s="403"/>
      <c r="K228" s="403"/>
      <c r="L228" s="403"/>
      <c r="M228" s="403"/>
      <c r="N228" s="403"/>
      <c r="O228" s="403"/>
      <c r="P228" s="403"/>
      <c r="Q228" s="403"/>
      <c r="R228" s="403"/>
      <c r="S228" s="403"/>
      <c r="T228" s="403"/>
      <c r="U228" s="403"/>
      <c r="V228" s="403"/>
      <c r="W228" s="403"/>
      <c r="X228" s="403"/>
      <c r="Y228" s="403"/>
      <c r="Z228" s="403"/>
      <c r="AA228" s="375"/>
      <c r="AB228" s="375"/>
      <c r="AC228" s="375"/>
    </row>
    <row r="229" spans="1:68" ht="27" customHeight="1" x14ac:dyDescent="0.25">
      <c r="A229" s="54" t="s">
        <v>382</v>
      </c>
      <c r="B229" s="54" t="s">
        <v>383</v>
      </c>
      <c r="C229" s="31">
        <v>4301031305</v>
      </c>
      <c r="D229" s="400">
        <v>4607091389845</v>
      </c>
      <c r="E229" s="401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4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92"/>
      <c r="R229" s="392"/>
      <c r="S229" s="392"/>
      <c r="T229" s="393"/>
      <c r="U229" s="34"/>
      <c r="V229" s="34"/>
      <c r="W229" s="35" t="s">
        <v>68</v>
      </c>
      <c r="X229" s="382">
        <v>105</v>
      </c>
      <c r="Y229" s="383">
        <f>IFERROR(IF(X229="",0,CEILING((X229/$H229),1)*$H229),"")</f>
        <v>105</v>
      </c>
      <c r="Z229" s="36">
        <f>IFERROR(IF(Y229=0,"",ROUNDUP(Y229/H229,0)*0.00502),"")</f>
        <v>0.251</v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110.00000000000001</v>
      </c>
      <c r="BN229" s="64">
        <f>IFERROR(Y229*I229/H229,"0")</f>
        <v>110.00000000000001</v>
      </c>
      <c r="BO229" s="64">
        <f>IFERROR(1/J229*(X229/H229),"0")</f>
        <v>0.21367521367521369</v>
      </c>
      <c r="BP229" s="64">
        <f>IFERROR(1/J229*(Y229/H229),"0")</f>
        <v>0.21367521367521369</v>
      </c>
    </row>
    <row r="230" spans="1:68" ht="27" hidden="1" customHeight="1" x14ac:dyDescent="0.25">
      <c r="A230" s="54" t="s">
        <v>384</v>
      </c>
      <c r="B230" s="54" t="s">
        <v>385</v>
      </c>
      <c r="C230" s="31">
        <v>4301031306</v>
      </c>
      <c r="D230" s="400">
        <v>4680115882881</v>
      </c>
      <c r="E230" s="401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70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92"/>
      <c r="R230" s="392"/>
      <c r="S230" s="392"/>
      <c r="T230" s="393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402"/>
      <c r="B231" s="403"/>
      <c r="C231" s="403"/>
      <c r="D231" s="403"/>
      <c r="E231" s="403"/>
      <c r="F231" s="403"/>
      <c r="G231" s="403"/>
      <c r="H231" s="403"/>
      <c r="I231" s="403"/>
      <c r="J231" s="403"/>
      <c r="K231" s="403"/>
      <c r="L231" s="403"/>
      <c r="M231" s="403"/>
      <c r="N231" s="403"/>
      <c r="O231" s="404"/>
      <c r="P231" s="388" t="s">
        <v>69</v>
      </c>
      <c r="Q231" s="389"/>
      <c r="R231" s="389"/>
      <c r="S231" s="389"/>
      <c r="T231" s="389"/>
      <c r="U231" s="389"/>
      <c r="V231" s="390"/>
      <c r="W231" s="37" t="s">
        <v>70</v>
      </c>
      <c r="X231" s="384">
        <f>IFERROR(X229/H229,"0")+IFERROR(X230/H230,"0")</f>
        <v>50</v>
      </c>
      <c r="Y231" s="384">
        <f>IFERROR(Y229/H229,"0")+IFERROR(Y230/H230,"0")</f>
        <v>50</v>
      </c>
      <c r="Z231" s="384">
        <f>IFERROR(IF(Z229="",0,Z229),"0")+IFERROR(IF(Z230="",0,Z230),"0")</f>
        <v>0.251</v>
      </c>
      <c r="AA231" s="385"/>
      <c r="AB231" s="385"/>
      <c r="AC231" s="385"/>
    </row>
    <row r="232" spans="1:68" x14ac:dyDescent="0.2">
      <c r="A232" s="403"/>
      <c r="B232" s="403"/>
      <c r="C232" s="403"/>
      <c r="D232" s="403"/>
      <c r="E232" s="403"/>
      <c r="F232" s="403"/>
      <c r="G232" s="403"/>
      <c r="H232" s="403"/>
      <c r="I232" s="403"/>
      <c r="J232" s="403"/>
      <c r="K232" s="403"/>
      <c r="L232" s="403"/>
      <c r="M232" s="403"/>
      <c r="N232" s="403"/>
      <c r="O232" s="404"/>
      <c r="P232" s="388" t="s">
        <v>69</v>
      </c>
      <c r="Q232" s="389"/>
      <c r="R232" s="389"/>
      <c r="S232" s="389"/>
      <c r="T232" s="389"/>
      <c r="U232" s="389"/>
      <c r="V232" s="390"/>
      <c r="W232" s="37" t="s">
        <v>68</v>
      </c>
      <c r="X232" s="384">
        <f>IFERROR(SUM(X229:X230),"0")</f>
        <v>105</v>
      </c>
      <c r="Y232" s="384">
        <f>IFERROR(SUM(Y229:Y230),"0")</f>
        <v>105</v>
      </c>
      <c r="Z232" s="37"/>
      <c r="AA232" s="385"/>
      <c r="AB232" s="385"/>
      <c r="AC232" s="385"/>
    </row>
    <row r="233" spans="1:68" ht="16.5" hidden="1" customHeight="1" x14ac:dyDescent="0.25">
      <c r="A233" s="416" t="s">
        <v>386</v>
      </c>
      <c r="B233" s="403"/>
      <c r="C233" s="403"/>
      <c r="D233" s="403"/>
      <c r="E233" s="403"/>
      <c r="F233" s="403"/>
      <c r="G233" s="403"/>
      <c r="H233" s="403"/>
      <c r="I233" s="403"/>
      <c r="J233" s="403"/>
      <c r="K233" s="403"/>
      <c r="L233" s="403"/>
      <c r="M233" s="403"/>
      <c r="N233" s="403"/>
      <c r="O233" s="403"/>
      <c r="P233" s="403"/>
      <c r="Q233" s="403"/>
      <c r="R233" s="403"/>
      <c r="S233" s="403"/>
      <c r="T233" s="403"/>
      <c r="U233" s="403"/>
      <c r="V233" s="403"/>
      <c r="W233" s="403"/>
      <c r="X233" s="403"/>
      <c r="Y233" s="403"/>
      <c r="Z233" s="403"/>
      <c r="AA233" s="376"/>
      <c r="AB233" s="376"/>
      <c r="AC233" s="376"/>
    </row>
    <row r="234" spans="1:68" ht="14.25" hidden="1" customHeight="1" x14ac:dyDescent="0.25">
      <c r="A234" s="434" t="s">
        <v>112</v>
      </c>
      <c r="B234" s="403"/>
      <c r="C234" s="403"/>
      <c r="D234" s="403"/>
      <c r="E234" s="403"/>
      <c r="F234" s="403"/>
      <c r="G234" s="403"/>
      <c r="H234" s="403"/>
      <c r="I234" s="403"/>
      <c r="J234" s="403"/>
      <c r="K234" s="403"/>
      <c r="L234" s="403"/>
      <c r="M234" s="403"/>
      <c r="N234" s="403"/>
      <c r="O234" s="403"/>
      <c r="P234" s="403"/>
      <c r="Q234" s="403"/>
      <c r="R234" s="403"/>
      <c r="S234" s="403"/>
      <c r="T234" s="403"/>
      <c r="U234" s="403"/>
      <c r="V234" s="403"/>
      <c r="W234" s="403"/>
      <c r="X234" s="403"/>
      <c r="Y234" s="403"/>
      <c r="Z234" s="403"/>
      <c r="AA234" s="375"/>
      <c r="AB234" s="375"/>
      <c r="AC234" s="375"/>
    </row>
    <row r="235" spans="1:68" ht="27" hidden="1" customHeight="1" x14ac:dyDescent="0.25">
      <c r="A235" s="54" t="s">
        <v>387</v>
      </c>
      <c r="B235" s="54" t="s">
        <v>388</v>
      </c>
      <c r="C235" s="31">
        <v>4301011826</v>
      </c>
      <c r="D235" s="400">
        <v>4680115884137</v>
      </c>
      <c r="E235" s="401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5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92"/>
      <c r="R235" s="392"/>
      <c r="S235" s="392"/>
      <c r="T235" s="393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hidden="1" customHeight="1" x14ac:dyDescent="0.25">
      <c r="A236" s="54" t="s">
        <v>387</v>
      </c>
      <c r="B236" s="54" t="s">
        <v>389</v>
      </c>
      <c r="C236" s="31">
        <v>4301011942</v>
      </c>
      <c r="D236" s="400">
        <v>4680115884137</v>
      </c>
      <c r="E236" s="401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743" t="s">
        <v>390</v>
      </c>
      <c r="Q236" s="392"/>
      <c r="R236" s="392"/>
      <c r="S236" s="392"/>
      <c r="T236" s="393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4301011724</v>
      </c>
      <c r="D237" s="400">
        <v>4680115884236</v>
      </c>
      <c r="E237" s="401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74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92"/>
      <c r="R237" s="392"/>
      <c r="S237" s="392"/>
      <c r="T237" s="393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4301011721</v>
      </c>
      <c r="D238" s="400">
        <v>4680115884175</v>
      </c>
      <c r="E238" s="401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4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92"/>
      <c r="R238" s="392"/>
      <c r="S238" s="392"/>
      <c r="T238" s="393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customHeight="1" x14ac:dyDescent="0.25">
      <c r="A239" s="54" t="s">
        <v>395</v>
      </c>
      <c r="B239" s="54" t="s">
        <v>396</v>
      </c>
      <c r="C239" s="31">
        <v>4301011824</v>
      </c>
      <c r="D239" s="400">
        <v>4680115884144</v>
      </c>
      <c r="E239" s="401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65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92"/>
      <c r="R239" s="392"/>
      <c r="S239" s="392"/>
      <c r="T239" s="393"/>
      <c r="U239" s="34"/>
      <c r="V239" s="34"/>
      <c r="W239" s="35" t="s">
        <v>68</v>
      </c>
      <c r="X239" s="382">
        <v>60</v>
      </c>
      <c r="Y239" s="383">
        <f t="shared" si="44"/>
        <v>60</v>
      </c>
      <c r="Z239" s="36">
        <f>IFERROR(IF(Y239=0,"",ROUNDUP(Y239/H239,0)*0.00937),"")</f>
        <v>0.14055000000000001</v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63.6</v>
      </c>
      <c r="BN239" s="64">
        <f t="shared" si="46"/>
        <v>63.6</v>
      </c>
      <c r="BO239" s="64">
        <f t="shared" si="47"/>
        <v>0.125</v>
      </c>
      <c r="BP239" s="64">
        <f t="shared" si="48"/>
        <v>0.125</v>
      </c>
    </row>
    <row r="240" spans="1:68" ht="27" hidden="1" customHeight="1" x14ac:dyDescent="0.25">
      <c r="A240" s="54" t="s">
        <v>397</v>
      </c>
      <c r="B240" s="54" t="s">
        <v>398</v>
      </c>
      <c r="C240" s="31">
        <v>4301011963</v>
      </c>
      <c r="D240" s="400">
        <v>4680115885288</v>
      </c>
      <c r="E240" s="401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723" t="s">
        <v>399</v>
      </c>
      <c r="Q240" s="392"/>
      <c r="R240" s="392"/>
      <c r="S240" s="392"/>
      <c r="T240" s="393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hidden="1" customHeight="1" x14ac:dyDescent="0.25">
      <c r="A241" s="54" t="s">
        <v>400</v>
      </c>
      <c r="B241" s="54" t="s">
        <v>401</v>
      </c>
      <c r="C241" s="31">
        <v>4301011726</v>
      </c>
      <c r="D241" s="400">
        <v>4680115884182</v>
      </c>
      <c r="E241" s="401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5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92"/>
      <c r="R241" s="392"/>
      <c r="S241" s="392"/>
      <c r="T241" s="393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customHeight="1" x14ac:dyDescent="0.25">
      <c r="A242" s="54" t="s">
        <v>402</v>
      </c>
      <c r="B242" s="54" t="s">
        <v>403</v>
      </c>
      <c r="C242" s="31">
        <v>4301011722</v>
      </c>
      <c r="D242" s="400">
        <v>4680115884205</v>
      </c>
      <c r="E242" s="401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7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92"/>
      <c r="R242" s="392"/>
      <c r="S242" s="392"/>
      <c r="T242" s="393"/>
      <c r="U242" s="34"/>
      <c r="V242" s="34"/>
      <c r="W242" s="35" t="s">
        <v>68</v>
      </c>
      <c r="X242" s="382">
        <v>80</v>
      </c>
      <c r="Y242" s="383">
        <f t="shared" si="44"/>
        <v>80</v>
      </c>
      <c r="Z242" s="36">
        <f>IFERROR(IF(Y242=0,"",ROUNDUP(Y242/H242,0)*0.00937),"")</f>
        <v>0.18740000000000001</v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84.800000000000011</v>
      </c>
      <c r="BN242" s="64">
        <f t="shared" si="46"/>
        <v>84.800000000000011</v>
      </c>
      <c r="BO242" s="64">
        <f t="shared" si="47"/>
        <v>0.16666666666666666</v>
      </c>
      <c r="BP242" s="64">
        <f t="shared" si="48"/>
        <v>0.16666666666666666</v>
      </c>
    </row>
    <row r="243" spans="1:68" x14ac:dyDescent="0.2">
      <c r="A243" s="402"/>
      <c r="B243" s="403"/>
      <c r="C243" s="403"/>
      <c r="D243" s="403"/>
      <c r="E243" s="403"/>
      <c r="F243" s="403"/>
      <c r="G243" s="403"/>
      <c r="H243" s="403"/>
      <c r="I243" s="403"/>
      <c r="J243" s="403"/>
      <c r="K243" s="403"/>
      <c r="L243" s="403"/>
      <c r="M243" s="403"/>
      <c r="N243" s="403"/>
      <c r="O243" s="404"/>
      <c r="P243" s="388" t="s">
        <v>69</v>
      </c>
      <c r="Q243" s="389"/>
      <c r="R243" s="389"/>
      <c r="S243" s="389"/>
      <c r="T243" s="389"/>
      <c r="U243" s="389"/>
      <c r="V243" s="390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35</v>
      </c>
      <c r="Y243" s="384">
        <f>IFERROR(Y235/H235,"0")+IFERROR(Y236/H236,"0")+IFERROR(Y237/H237,"0")+IFERROR(Y238/H238,"0")+IFERROR(Y239/H239,"0")+IFERROR(Y240/H240,"0")+IFERROR(Y241/H241,"0")+IFERROR(Y242/H242,"0")</f>
        <v>35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0.32795000000000002</v>
      </c>
      <c r="AA243" s="385"/>
      <c r="AB243" s="385"/>
      <c r="AC243" s="385"/>
    </row>
    <row r="244" spans="1:68" x14ac:dyDescent="0.2">
      <c r="A244" s="403"/>
      <c r="B244" s="403"/>
      <c r="C244" s="403"/>
      <c r="D244" s="403"/>
      <c r="E244" s="403"/>
      <c r="F244" s="403"/>
      <c r="G244" s="403"/>
      <c r="H244" s="403"/>
      <c r="I244" s="403"/>
      <c r="J244" s="403"/>
      <c r="K244" s="403"/>
      <c r="L244" s="403"/>
      <c r="M244" s="403"/>
      <c r="N244" s="403"/>
      <c r="O244" s="404"/>
      <c r="P244" s="388" t="s">
        <v>69</v>
      </c>
      <c r="Q244" s="389"/>
      <c r="R244" s="389"/>
      <c r="S244" s="389"/>
      <c r="T244" s="389"/>
      <c r="U244" s="389"/>
      <c r="V244" s="390"/>
      <c r="W244" s="37" t="s">
        <v>68</v>
      </c>
      <c r="X244" s="384">
        <f>IFERROR(SUM(X235:X242),"0")</f>
        <v>140</v>
      </c>
      <c r="Y244" s="384">
        <f>IFERROR(SUM(Y235:Y242),"0")</f>
        <v>140</v>
      </c>
      <c r="Z244" s="37"/>
      <c r="AA244" s="385"/>
      <c r="AB244" s="385"/>
      <c r="AC244" s="385"/>
    </row>
    <row r="245" spans="1:68" ht="16.5" hidden="1" customHeight="1" x14ac:dyDescent="0.25">
      <c r="A245" s="416" t="s">
        <v>404</v>
      </c>
      <c r="B245" s="403"/>
      <c r="C245" s="403"/>
      <c r="D245" s="403"/>
      <c r="E245" s="403"/>
      <c r="F245" s="403"/>
      <c r="G245" s="403"/>
      <c r="H245" s="403"/>
      <c r="I245" s="403"/>
      <c r="J245" s="403"/>
      <c r="K245" s="403"/>
      <c r="L245" s="403"/>
      <c r="M245" s="403"/>
      <c r="N245" s="403"/>
      <c r="O245" s="403"/>
      <c r="P245" s="403"/>
      <c r="Q245" s="403"/>
      <c r="R245" s="403"/>
      <c r="S245" s="403"/>
      <c r="T245" s="403"/>
      <c r="U245" s="403"/>
      <c r="V245" s="403"/>
      <c r="W245" s="403"/>
      <c r="X245" s="403"/>
      <c r="Y245" s="403"/>
      <c r="Z245" s="403"/>
      <c r="AA245" s="376"/>
      <c r="AB245" s="376"/>
      <c r="AC245" s="376"/>
    </row>
    <row r="246" spans="1:68" ht="14.25" hidden="1" customHeight="1" x14ac:dyDescent="0.25">
      <c r="A246" s="434" t="s">
        <v>112</v>
      </c>
      <c r="B246" s="403"/>
      <c r="C246" s="403"/>
      <c r="D246" s="403"/>
      <c r="E246" s="403"/>
      <c r="F246" s="403"/>
      <c r="G246" s="403"/>
      <c r="H246" s="403"/>
      <c r="I246" s="403"/>
      <c r="J246" s="403"/>
      <c r="K246" s="403"/>
      <c r="L246" s="403"/>
      <c r="M246" s="403"/>
      <c r="N246" s="403"/>
      <c r="O246" s="403"/>
      <c r="P246" s="403"/>
      <c r="Q246" s="403"/>
      <c r="R246" s="403"/>
      <c r="S246" s="403"/>
      <c r="T246" s="403"/>
      <c r="U246" s="403"/>
      <c r="V246" s="403"/>
      <c r="W246" s="403"/>
      <c r="X246" s="403"/>
      <c r="Y246" s="403"/>
      <c r="Z246" s="403"/>
      <c r="AA246" s="375"/>
      <c r="AB246" s="375"/>
      <c r="AC246" s="375"/>
    </row>
    <row r="247" spans="1:68" ht="27" hidden="1" customHeight="1" x14ac:dyDescent="0.25">
      <c r="A247" s="54" t="s">
        <v>405</v>
      </c>
      <c r="B247" s="54" t="s">
        <v>406</v>
      </c>
      <c r="C247" s="31">
        <v>4301011850</v>
      </c>
      <c r="D247" s="400">
        <v>4680115885806</v>
      </c>
      <c r="E247" s="401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500" t="s">
        <v>407</v>
      </c>
      <c r="Q247" s="392"/>
      <c r="R247" s="392"/>
      <c r="S247" s="392"/>
      <c r="T247" s="393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408</v>
      </c>
      <c r="B248" s="54" t="s">
        <v>409</v>
      </c>
      <c r="C248" s="31">
        <v>4301011855</v>
      </c>
      <c r="D248" s="400">
        <v>4680115885837</v>
      </c>
      <c r="E248" s="401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582" t="s">
        <v>410</v>
      </c>
      <c r="Q248" s="392"/>
      <c r="R248" s="392"/>
      <c r="S248" s="392"/>
      <c r="T248" s="393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411</v>
      </c>
      <c r="B249" s="54" t="s">
        <v>412</v>
      </c>
      <c r="C249" s="31">
        <v>4301011853</v>
      </c>
      <c r="D249" s="400">
        <v>4680115885851</v>
      </c>
      <c r="E249" s="401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775" t="s">
        <v>413</v>
      </c>
      <c r="Q249" s="392"/>
      <c r="R249" s="392"/>
      <c r="S249" s="392"/>
      <c r="T249" s="393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1">
        <v>4301011851</v>
      </c>
      <c r="D250" s="400">
        <v>4680115885820</v>
      </c>
      <c r="E250" s="401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679" t="s">
        <v>416</v>
      </c>
      <c r="Q250" s="392"/>
      <c r="R250" s="392"/>
      <c r="S250" s="392"/>
      <c r="T250" s="393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417</v>
      </c>
      <c r="B251" s="54" t="s">
        <v>418</v>
      </c>
      <c r="C251" s="31">
        <v>4301011852</v>
      </c>
      <c r="D251" s="400">
        <v>4680115885844</v>
      </c>
      <c r="E251" s="401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551" t="s">
        <v>419</v>
      </c>
      <c r="Q251" s="392"/>
      <c r="R251" s="392"/>
      <c r="S251" s="392"/>
      <c r="T251" s="393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402"/>
      <c r="B252" s="403"/>
      <c r="C252" s="403"/>
      <c r="D252" s="403"/>
      <c r="E252" s="403"/>
      <c r="F252" s="403"/>
      <c r="G252" s="403"/>
      <c r="H252" s="403"/>
      <c r="I252" s="403"/>
      <c r="J252" s="403"/>
      <c r="K252" s="403"/>
      <c r="L252" s="403"/>
      <c r="M252" s="403"/>
      <c r="N252" s="403"/>
      <c r="O252" s="404"/>
      <c r="P252" s="388" t="s">
        <v>69</v>
      </c>
      <c r="Q252" s="389"/>
      <c r="R252" s="389"/>
      <c r="S252" s="389"/>
      <c r="T252" s="389"/>
      <c r="U252" s="389"/>
      <c r="V252" s="390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hidden="1" x14ac:dyDescent="0.2">
      <c r="A253" s="403"/>
      <c r="B253" s="403"/>
      <c r="C253" s="403"/>
      <c r="D253" s="403"/>
      <c r="E253" s="403"/>
      <c r="F253" s="403"/>
      <c r="G253" s="403"/>
      <c r="H253" s="403"/>
      <c r="I253" s="403"/>
      <c r="J253" s="403"/>
      <c r="K253" s="403"/>
      <c r="L253" s="403"/>
      <c r="M253" s="403"/>
      <c r="N253" s="403"/>
      <c r="O253" s="404"/>
      <c r="P253" s="388" t="s">
        <v>69</v>
      </c>
      <c r="Q253" s="389"/>
      <c r="R253" s="389"/>
      <c r="S253" s="389"/>
      <c r="T253" s="389"/>
      <c r="U253" s="389"/>
      <c r="V253" s="390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hidden="1" customHeight="1" x14ac:dyDescent="0.25">
      <c r="A254" s="416" t="s">
        <v>420</v>
      </c>
      <c r="B254" s="403"/>
      <c r="C254" s="403"/>
      <c r="D254" s="403"/>
      <c r="E254" s="403"/>
      <c r="F254" s="403"/>
      <c r="G254" s="403"/>
      <c r="H254" s="403"/>
      <c r="I254" s="403"/>
      <c r="J254" s="403"/>
      <c r="K254" s="403"/>
      <c r="L254" s="403"/>
      <c r="M254" s="403"/>
      <c r="N254" s="403"/>
      <c r="O254" s="403"/>
      <c r="P254" s="403"/>
      <c r="Q254" s="403"/>
      <c r="R254" s="403"/>
      <c r="S254" s="403"/>
      <c r="T254" s="403"/>
      <c r="U254" s="403"/>
      <c r="V254" s="403"/>
      <c r="W254" s="403"/>
      <c r="X254" s="403"/>
      <c r="Y254" s="403"/>
      <c r="Z254" s="403"/>
      <c r="AA254" s="376"/>
      <c r="AB254" s="376"/>
      <c r="AC254" s="376"/>
    </row>
    <row r="255" spans="1:68" ht="14.25" hidden="1" customHeight="1" x14ac:dyDescent="0.25">
      <c r="A255" s="434" t="s">
        <v>112</v>
      </c>
      <c r="B255" s="403"/>
      <c r="C255" s="403"/>
      <c r="D255" s="403"/>
      <c r="E255" s="403"/>
      <c r="F255" s="403"/>
      <c r="G255" s="403"/>
      <c r="H255" s="403"/>
      <c r="I255" s="403"/>
      <c r="J255" s="403"/>
      <c r="K255" s="403"/>
      <c r="L255" s="403"/>
      <c r="M255" s="403"/>
      <c r="N255" s="403"/>
      <c r="O255" s="403"/>
      <c r="P255" s="403"/>
      <c r="Q255" s="403"/>
      <c r="R255" s="403"/>
      <c r="S255" s="403"/>
      <c r="T255" s="403"/>
      <c r="U255" s="403"/>
      <c r="V255" s="403"/>
      <c r="W255" s="403"/>
      <c r="X255" s="403"/>
      <c r="Y255" s="403"/>
      <c r="Z255" s="403"/>
      <c r="AA255" s="375"/>
      <c r="AB255" s="375"/>
      <c r="AC255" s="375"/>
    </row>
    <row r="256" spans="1:68" ht="27" hidden="1" customHeight="1" x14ac:dyDescent="0.25">
      <c r="A256" s="54" t="s">
        <v>421</v>
      </c>
      <c r="B256" s="54" t="s">
        <v>422</v>
      </c>
      <c r="C256" s="31">
        <v>4301012016</v>
      </c>
      <c r="D256" s="400">
        <v>4680115885554</v>
      </c>
      <c r="E256" s="401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127</v>
      </c>
      <c r="N256" s="33"/>
      <c r="O256" s="32">
        <v>55</v>
      </c>
      <c r="P256" s="557" t="s">
        <v>423</v>
      </c>
      <c r="Q256" s="392"/>
      <c r="R256" s="392"/>
      <c r="S256" s="392"/>
      <c r="T256" s="393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hidden="1" customHeight="1" x14ac:dyDescent="0.25">
      <c r="A257" s="54" t="s">
        <v>424</v>
      </c>
      <c r="B257" s="54" t="s">
        <v>425</v>
      </c>
      <c r="C257" s="31">
        <v>4301012024</v>
      </c>
      <c r="D257" s="400">
        <v>4680115885615</v>
      </c>
      <c r="E257" s="401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127</v>
      </c>
      <c r="N257" s="33"/>
      <c r="O257" s="32">
        <v>55</v>
      </c>
      <c r="P257" s="530" t="s">
        <v>426</v>
      </c>
      <c r="Q257" s="392"/>
      <c r="R257" s="392"/>
      <c r="S257" s="392"/>
      <c r="T257" s="393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hidden="1" customHeight="1" x14ac:dyDescent="0.25">
      <c r="A258" s="54" t="s">
        <v>427</v>
      </c>
      <c r="B258" s="54" t="s">
        <v>428</v>
      </c>
      <c r="C258" s="31">
        <v>4301011858</v>
      </c>
      <c r="D258" s="400">
        <v>4680115885646</v>
      </c>
      <c r="E258" s="401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686" t="s">
        <v>429</v>
      </c>
      <c r="Q258" s="392"/>
      <c r="R258" s="392"/>
      <c r="S258" s="392"/>
      <c r="T258" s="393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hidden="1" customHeight="1" x14ac:dyDescent="0.25">
      <c r="A259" s="54" t="s">
        <v>430</v>
      </c>
      <c r="B259" s="54" t="s">
        <v>431</v>
      </c>
      <c r="C259" s="31">
        <v>4301011859</v>
      </c>
      <c r="D259" s="400">
        <v>4680115885608</v>
      </c>
      <c r="E259" s="401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721" t="s">
        <v>432</v>
      </c>
      <c r="Q259" s="392"/>
      <c r="R259" s="392"/>
      <c r="S259" s="392"/>
      <c r="T259" s="393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hidden="1" customHeight="1" x14ac:dyDescent="0.25">
      <c r="A260" s="54" t="s">
        <v>433</v>
      </c>
      <c r="B260" s="54" t="s">
        <v>434</v>
      </c>
      <c r="C260" s="31">
        <v>4301011857</v>
      </c>
      <c r="D260" s="400">
        <v>4680115885622</v>
      </c>
      <c r="E260" s="401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609" t="s">
        <v>435</v>
      </c>
      <c r="Q260" s="392"/>
      <c r="R260" s="392"/>
      <c r="S260" s="392"/>
      <c r="T260" s="393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4301011573</v>
      </c>
      <c r="D261" s="400">
        <v>4680115881938</v>
      </c>
      <c r="E261" s="401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5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92"/>
      <c r="R261" s="392"/>
      <c r="S261" s="392"/>
      <c r="T261" s="393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hidden="1" customHeight="1" x14ac:dyDescent="0.25">
      <c r="A262" s="54" t="s">
        <v>438</v>
      </c>
      <c r="B262" s="54" t="s">
        <v>439</v>
      </c>
      <c r="C262" s="31">
        <v>4301010944</v>
      </c>
      <c r="D262" s="400">
        <v>4607091387346</v>
      </c>
      <c r="E262" s="401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4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92"/>
      <c r="R262" s="392"/>
      <c r="S262" s="392"/>
      <c r="T262" s="393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hidden="1" x14ac:dyDescent="0.2">
      <c r="A263" s="402"/>
      <c r="B263" s="403"/>
      <c r="C263" s="403"/>
      <c r="D263" s="403"/>
      <c r="E263" s="403"/>
      <c r="F263" s="403"/>
      <c r="G263" s="403"/>
      <c r="H263" s="403"/>
      <c r="I263" s="403"/>
      <c r="J263" s="403"/>
      <c r="K263" s="403"/>
      <c r="L263" s="403"/>
      <c r="M263" s="403"/>
      <c r="N263" s="403"/>
      <c r="O263" s="404"/>
      <c r="P263" s="388" t="s">
        <v>69</v>
      </c>
      <c r="Q263" s="389"/>
      <c r="R263" s="389"/>
      <c r="S263" s="389"/>
      <c r="T263" s="389"/>
      <c r="U263" s="389"/>
      <c r="V263" s="390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hidden="1" x14ac:dyDescent="0.2">
      <c r="A264" s="403"/>
      <c r="B264" s="403"/>
      <c r="C264" s="403"/>
      <c r="D264" s="403"/>
      <c r="E264" s="403"/>
      <c r="F264" s="403"/>
      <c r="G264" s="403"/>
      <c r="H264" s="403"/>
      <c r="I264" s="403"/>
      <c r="J264" s="403"/>
      <c r="K264" s="403"/>
      <c r="L264" s="403"/>
      <c r="M264" s="403"/>
      <c r="N264" s="403"/>
      <c r="O264" s="404"/>
      <c r="P264" s="388" t="s">
        <v>69</v>
      </c>
      <c r="Q264" s="389"/>
      <c r="R264" s="389"/>
      <c r="S264" s="389"/>
      <c r="T264" s="389"/>
      <c r="U264" s="389"/>
      <c r="V264" s="390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hidden="1" customHeight="1" x14ac:dyDescent="0.25">
      <c r="A265" s="434" t="s">
        <v>63</v>
      </c>
      <c r="B265" s="403"/>
      <c r="C265" s="403"/>
      <c r="D265" s="403"/>
      <c r="E265" s="403"/>
      <c r="F265" s="403"/>
      <c r="G265" s="403"/>
      <c r="H265" s="403"/>
      <c r="I265" s="403"/>
      <c r="J265" s="403"/>
      <c r="K265" s="403"/>
      <c r="L265" s="403"/>
      <c r="M265" s="403"/>
      <c r="N265" s="403"/>
      <c r="O265" s="403"/>
      <c r="P265" s="403"/>
      <c r="Q265" s="403"/>
      <c r="R265" s="403"/>
      <c r="S265" s="403"/>
      <c r="T265" s="403"/>
      <c r="U265" s="403"/>
      <c r="V265" s="403"/>
      <c r="W265" s="403"/>
      <c r="X265" s="403"/>
      <c r="Y265" s="403"/>
      <c r="Z265" s="403"/>
      <c r="AA265" s="375"/>
      <c r="AB265" s="375"/>
      <c r="AC265" s="375"/>
    </row>
    <row r="266" spans="1:68" ht="27" hidden="1" customHeight="1" x14ac:dyDescent="0.25">
      <c r="A266" s="54" t="s">
        <v>440</v>
      </c>
      <c r="B266" s="54" t="s">
        <v>441</v>
      </c>
      <c r="C266" s="31">
        <v>4301030878</v>
      </c>
      <c r="D266" s="400">
        <v>4607091387193</v>
      </c>
      <c r="E266" s="401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7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92"/>
      <c r="R266" s="392"/>
      <c r="S266" s="392"/>
      <c r="T266" s="393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IFERROR(IF(Y266=0,"",ROUNDUP(Y266/H266,0)*0.00753),"")</f>
        <v/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442</v>
      </c>
      <c r="B267" s="54" t="s">
        <v>443</v>
      </c>
      <c r="C267" s="31">
        <v>4301031153</v>
      </c>
      <c r="D267" s="400">
        <v>4607091387230</v>
      </c>
      <c r="E267" s="401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6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92"/>
      <c r="R267" s="392"/>
      <c r="S267" s="392"/>
      <c r="T267" s="393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IFERROR(IF(Y267=0,"",ROUNDUP(Y267/H267,0)*0.00753),"")</f>
        <v/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444</v>
      </c>
      <c r="B268" s="54" t="s">
        <v>445</v>
      </c>
      <c r="C268" s="31">
        <v>4301031152</v>
      </c>
      <c r="D268" s="400">
        <v>4607091387285</v>
      </c>
      <c r="E268" s="401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92"/>
      <c r="R268" s="392"/>
      <c r="S268" s="392"/>
      <c r="T268" s="393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402"/>
      <c r="B269" s="403"/>
      <c r="C269" s="403"/>
      <c r="D269" s="403"/>
      <c r="E269" s="403"/>
      <c r="F269" s="403"/>
      <c r="G269" s="403"/>
      <c r="H269" s="403"/>
      <c r="I269" s="403"/>
      <c r="J269" s="403"/>
      <c r="K269" s="403"/>
      <c r="L269" s="403"/>
      <c r="M269" s="403"/>
      <c r="N269" s="403"/>
      <c r="O269" s="404"/>
      <c r="P269" s="388" t="s">
        <v>69</v>
      </c>
      <c r="Q269" s="389"/>
      <c r="R269" s="389"/>
      <c r="S269" s="389"/>
      <c r="T269" s="389"/>
      <c r="U269" s="389"/>
      <c r="V269" s="390"/>
      <c r="W269" s="37" t="s">
        <v>70</v>
      </c>
      <c r="X269" s="384">
        <f>IFERROR(X266/H266,"0")+IFERROR(X267/H267,"0")+IFERROR(X268/H268,"0")</f>
        <v>0</v>
      </c>
      <c r="Y269" s="384">
        <f>IFERROR(Y266/H266,"0")+IFERROR(Y267/H267,"0")+IFERROR(Y268/H268,"0")</f>
        <v>0</v>
      </c>
      <c r="Z269" s="384">
        <f>IFERROR(IF(Z266="",0,Z266),"0")+IFERROR(IF(Z267="",0,Z267),"0")+IFERROR(IF(Z268="",0,Z268),"0")</f>
        <v>0</v>
      </c>
      <c r="AA269" s="385"/>
      <c r="AB269" s="385"/>
      <c r="AC269" s="385"/>
    </row>
    <row r="270" spans="1:68" hidden="1" x14ac:dyDescent="0.2">
      <c r="A270" s="403"/>
      <c r="B270" s="403"/>
      <c r="C270" s="403"/>
      <c r="D270" s="403"/>
      <c r="E270" s="403"/>
      <c r="F270" s="403"/>
      <c r="G270" s="403"/>
      <c r="H270" s="403"/>
      <c r="I270" s="403"/>
      <c r="J270" s="403"/>
      <c r="K270" s="403"/>
      <c r="L270" s="403"/>
      <c r="M270" s="403"/>
      <c r="N270" s="403"/>
      <c r="O270" s="404"/>
      <c r="P270" s="388" t="s">
        <v>69</v>
      </c>
      <c r="Q270" s="389"/>
      <c r="R270" s="389"/>
      <c r="S270" s="389"/>
      <c r="T270" s="389"/>
      <c r="U270" s="389"/>
      <c r="V270" s="390"/>
      <c r="W270" s="37" t="s">
        <v>68</v>
      </c>
      <c r="X270" s="384">
        <f>IFERROR(SUM(X266:X268),"0")</f>
        <v>0</v>
      </c>
      <c r="Y270" s="384">
        <f>IFERROR(SUM(Y266:Y268),"0")</f>
        <v>0</v>
      </c>
      <c r="Z270" s="37"/>
      <c r="AA270" s="385"/>
      <c r="AB270" s="385"/>
      <c r="AC270" s="385"/>
    </row>
    <row r="271" spans="1:68" ht="14.25" hidden="1" customHeight="1" x14ac:dyDescent="0.25">
      <c r="A271" s="434" t="s">
        <v>71</v>
      </c>
      <c r="B271" s="403"/>
      <c r="C271" s="403"/>
      <c r="D271" s="403"/>
      <c r="E271" s="403"/>
      <c r="F271" s="403"/>
      <c r="G271" s="403"/>
      <c r="H271" s="403"/>
      <c r="I271" s="403"/>
      <c r="J271" s="403"/>
      <c r="K271" s="403"/>
      <c r="L271" s="403"/>
      <c r="M271" s="403"/>
      <c r="N271" s="403"/>
      <c r="O271" s="403"/>
      <c r="P271" s="403"/>
      <c r="Q271" s="403"/>
      <c r="R271" s="403"/>
      <c r="S271" s="403"/>
      <c r="T271" s="403"/>
      <c r="U271" s="403"/>
      <c r="V271" s="403"/>
      <c r="W271" s="403"/>
      <c r="X271" s="403"/>
      <c r="Y271" s="403"/>
      <c r="Z271" s="403"/>
      <c r="AA271" s="375"/>
      <c r="AB271" s="375"/>
      <c r="AC271" s="375"/>
    </row>
    <row r="272" spans="1:68" ht="16.5" hidden="1" customHeight="1" x14ac:dyDescent="0.25">
      <c r="A272" s="54" t="s">
        <v>446</v>
      </c>
      <c r="B272" s="54" t="s">
        <v>447</v>
      </c>
      <c r="C272" s="31">
        <v>4301051100</v>
      </c>
      <c r="D272" s="400">
        <v>4607091387766</v>
      </c>
      <c r="E272" s="401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127</v>
      </c>
      <c r="N272" s="33"/>
      <c r="O272" s="32">
        <v>40</v>
      </c>
      <c r="P272" s="6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92"/>
      <c r="R272" s="392"/>
      <c r="S272" s="392"/>
      <c r="T272" s="393"/>
      <c r="U272" s="34"/>
      <c r="V272" s="34"/>
      <c r="W272" s="35" t="s">
        <v>68</v>
      </c>
      <c r="X272" s="382">
        <v>0</v>
      </c>
      <c r="Y272" s="383">
        <f t="shared" ref="Y272:Y278" si="54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0</v>
      </c>
      <c r="BN272" s="64">
        <f t="shared" ref="BN272:BN278" si="56">IFERROR(Y272*I272/H272,"0")</f>
        <v>0</v>
      </c>
      <c r="BO272" s="64">
        <f t="shared" ref="BO272:BO278" si="57">IFERROR(1/J272*(X272/H272),"0")</f>
        <v>0</v>
      </c>
      <c r="BP272" s="64">
        <f t="shared" ref="BP272:BP278" si="58">IFERROR(1/J272*(Y272/H272),"0")</f>
        <v>0</v>
      </c>
    </row>
    <row r="273" spans="1:68" ht="27" hidden="1" customHeight="1" x14ac:dyDescent="0.25">
      <c r="A273" s="54" t="s">
        <v>448</v>
      </c>
      <c r="B273" s="54" t="s">
        <v>449</v>
      </c>
      <c r="C273" s="31">
        <v>4301051116</v>
      </c>
      <c r="D273" s="400">
        <v>4607091387957</v>
      </c>
      <c r="E273" s="401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7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92"/>
      <c r="R273" s="392"/>
      <c r="S273" s="392"/>
      <c r="T273" s="393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hidden="1" customHeight="1" x14ac:dyDescent="0.25">
      <c r="A274" s="54" t="s">
        <v>450</v>
      </c>
      <c r="B274" s="54" t="s">
        <v>451</v>
      </c>
      <c r="C274" s="31">
        <v>4301051115</v>
      </c>
      <c r="D274" s="400">
        <v>4607091387964</v>
      </c>
      <c r="E274" s="401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5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92"/>
      <c r="R274" s="392"/>
      <c r="S274" s="392"/>
      <c r="T274" s="393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hidden="1" customHeight="1" x14ac:dyDescent="0.25">
      <c r="A275" s="54" t="s">
        <v>452</v>
      </c>
      <c r="B275" s="54" t="s">
        <v>453</v>
      </c>
      <c r="C275" s="31">
        <v>4301051731</v>
      </c>
      <c r="D275" s="400">
        <v>4680115884618</v>
      </c>
      <c r="E275" s="401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76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92"/>
      <c r="R275" s="392"/>
      <c r="S275" s="392"/>
      <c r="T275" s="393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hidden="1" customHeight="1" x14ac:dyDescent="0.25">
      <c r="A276" s="54" t="s">
        <v>454</v>
      </c>
      <c r="B276" s="54" t="s">
        <v>455</v>
      </c>
      <c r="C276" s="31">
        <v>4301051705</v>
      </c>
      <c r="D276" s="400">
        <v>4680115884588</v>
      </c>
      <c r="E276" s="401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4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92"/>
      <c r="R276" s="392"/>
      <c r="S276" s="392"/>
      <c r="T276" s="393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hidden="1" customHeight="1" x14ac:dyDescent="0.25">
      <c r="A277" s="54" t="s">
        <v>456</v>
      </c>
      <c r="B277" s="54" t="s">
        <v>457</v>
      </c>
      <c r="C277" s="31">
        <v>4301051130</v>
      </c>
      <c r="D277" s="400">
        <v>4607091387537</v>
      </c>
      <c r="E277" s="401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8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92"/>
      <c r="R277" s="392"/>
      <c r="S277" s="392"/>
      <c r="T277" s="393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hidden="1" customHeight="1" x14ac:dyDescent="0.25">
      <c r="A278" s="54" t="s">
        <v>458</v>
      </c>
      <c r="B278" s="54" t="s">
        <v>459</v>
      </c>
      <c r="C278" s="31">
        <v>4301051132</v>
      </c>
      <c r="D278" s="400">
        <v>4607091387513</v>
      </c>
      <c r="E278" s="401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4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92"/>
      <c r="R278" s="392"/>
      <c r="S278" s="392"/>
      <c r="T278" s="393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hidden="1" x14ac:dyDescent="0.2">
      <c r="A279" s="402"/>
      <c r="B279" s="403"/>
      <c r="C279" s="403"/>
      <c r="D279" s="403"/>
      <c r="E279" s="403"/>
      <c r="F279" s="403"/>
      <c r="G279" s="403"/>
      <c r="H279" s="403"/>
      <c r="I279" s="403"/>
      <c r="J279" s="403"/>
      <c r="K279" s="403"/>
      <c r="L279" s="403"/>
      <c r="M279" s="403"/>
      <c r="N279" s="403"/>
      <c r="O279" s="404"/>
      <c r="P279" s="388" t="s">
        <v>69</v>
      </c>
      <c r="Q279" s="389"/>
      <c r="R279" s="389"/>
      <c r="S279" s="389"/>
      <c r="T279" s="389"/>
      <c r="U279" s="389"/>
      <c r="V279" s="390"/>
      <c r="W279" s="37" t="s">
        <v>70</v>
      </c>
      <c r="X279" s="384">
        <f>IFERROR(X272/H272,"0")+IFERROR(X273/H273,"0")+IFERROR(X274/H274,"0")+IFERROR(X275/H275,"0")+IFERROR(X276/H276,"0")+IFERROR(X277/H277,"0")+IFERROR(X278/H278,"0")</f>
        <v>0</v>
      </c>
      <c r="Y279" s="384">
        <f>IFERROR(Y272/H272,"0")+IFERROR(Y273/H273,"0")+IFERROR(Y274/H274,"0")+IFERROR(Y275/H275,"0")+IFERROR(Y276/H276,"0")+IFERROR(Y277/H277,"0")+IFERROR(Y278/H278,"0")</f>
        <v>0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385"/>
      <c r="AB279" s="385"/>
      <c r="AC279" s="385"/>
    </row>
    <row r="280" spans="1:68" hidden="1" x14ac:dyDescent="0.2">
      <c r="A280" s="403"/>
      <c r="B280" s="403"/>
      <c r="C280" s="403"/>
      <c r="D280" s="403"/>
      <c r="E280" s="403"/>
      <c r="F280" s="403"/>
      <c r="G280" s="403"/>
      <c r="H280" s="403"/>
      <c r="I280" s="403"/>
      <c r="J280" s="403"/>
      <c r="K280" s="403"/>
      <c r="L280" s="403"/>
      <c r="M280" s="403"/>
      <c r="N280" s="403"/>
      <c r="O280" s="404"/>
      <c r="P280" s="388" t="s">
        <v>69</v>
      </c>
      <c r="Q280" s="389"/>
      <c r="R280" s="389"/>
      <c r="S280" s="389"/>
      <c r="T280" s="389"/>
      <c r="U280" s="389"/>
      <c r="V280" s="390"/>
      <c r="W280" s="37" t="s">
        <v>68</v>
      </c>
      <c r="X280" s="384">
        <f>IFERROR(SUM(X272:X278),"0")</f>
        <v>0</v>
      </c>
      <c r="Y280" s="384">
        <f>IFERROR(SUM(Y272:Y278),"0")</f>
        <v>0</v>
      </c>
      <c r="Z280" s="37"/>
      <c r="AA280" s="385"/>
      <c r="AB280" s="385"/>
      <c r="AC280" s="385"/>
    </row>
    <row r="281" spans="1:68" ht="14.25" hidden="1" customHeight="1" x14ac:dyDescent="0.25">
      <c r="A281" s="434" t="s">
        <v>237</v>
      </c>
      <c r="B281" s="403"/>
      <c r="C281" s="403"/>
      <c r="D281" s="403"/>
      <c r="E281" s="403"/>
      <c r="F281" s="403"/>
      <c r="G281" s="403"/>
      <c r="H281" s="403"/>
      <c r="I281" s="403"/>
      <c r="J281" s="403"/>
      <c r="K281" s="403"/>
      <c r="L281" s="403"/>
      <c r="M281" s="403"/>
      <c r="N281" s="403"/>
      <c r="O281" s="403"/>
      <c r="P281" s="403"/>
      <c r="Q281" s="403"/>
      <c r="R281" s="403"/>
      <c r="S281" s="403"/>
      <c r="T281" s="403"/>
      <c r="U281" s="403"/>
      <c r="V281" s="403"/>
      <c r="W281" s="403"/>
      <c r="X281" s="403"/>
      <c r="Y281" s="403"/>
      <c r="Z281" s="403"/>
      <c r="AA281" s="375"/>
      <c r="AB281" s="375"/>
      <c r="AC281" s="375"/>
    </row>
    <row r="282" spans="1:68" ht="16.5" hidden="1" customHeight="1" x14ac:dyDescent="0.25">
      <c r="A282" s="54" t="s">
        <v>460</v>
      </c>
      <c r="B282" s="54" t="s">
        <v>461</v>
      </c>
      <c r="C282" s="31">
        <v>4301060379</v>
      </c>
      <c r="D282" s="400">
        <v>4607091380880</v>
      </c>
      <c r="E282" s="401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541" t="s">
        <v>462</v>
      </c>
      <c r="Q282" s="392"/>
      <c r="R282" s="392"/>
      <c r="S282" s="392"/>
      <c r="T282" s="393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400">
        <v>4607091384482</v>
      </c>
      <c r="E283" s="401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7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92"/>
      <c r="R283" s="392"/>
      <c r="S283" s="392"/>
      <c r="T283" s="393"/>
      <c r="U283" s="34"/>
      <c r="V283" s="34"/>
      <c r="W283" s="35" t="s">
        <v>68</v>
      </c>
      <c r="X283" s="382">
        <v>300</v>
      </c>
      <c r="Y283" s="383">
        <f>IFERROR(IF(X283="",0,CEILING((X283/$H283),1)*$H283),"")</f>
        <v>304.2</v>
      </c>
      <c r="Z283" s="36">
        <f>IFERROR(IF(Y283=0,"",ROUNDUP(Y283/H283,0)*0.02175),"")</f>
        <v>0.84824999999999995</v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321.69230769230774</v>
      </c>
      <c r="BN283" s="64">
        <f>IFERROR(Y283*I283/H283,"0")</f>
        <v>326.19600000000003</v>
      </c>
      <c r="BO283" s="64">
        <f>IFERROR(1/J283*(X283/H283),"0")</f>
        <v>0.6868131868131867</v>
      </c>
      <c r="BP283" s="64">
        <f>IFERROR(1/J283*(Y283/H283),"0")</f>
        <v>0.6964285714285714</v>
      </c>
    </row>
    <row r="284" spans="1:68" ht="16.5" hidden="1" customHeight="1" x14ac:dyDescent="0.25">
      <c r="A284" s="54" t="s">
        <v>465</v>
      </c>
      <c r="B284" s="54" t="s">
        <v>466</v>
      </c>
      <c r="C284" s="31">
        <v>4301060325</v>
      </c>
      <c r="D284" s="400">
        <v>4607091380897</v>
      </c>
      <c r="E284" s="401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7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92"/>
      <c r="R284" s="392"/>
      <c r="S284" s="392"/>
      <c r="T284" s="393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402"/>
      <c r="B285" s="403"/>
      <c r="C285" s="403"/>
      <c r="D285" s="403"/>
      <c r="E285" s="403"/>
      <c r="F285" s="403"/>
      <c r="G285" s="403"/>
      <c r="H285" s="403"/>
      <c r="I285" s="403"/>
      <c r="J285" s="403"/>
      <c r="K285" s="403"/>
      <c r="L285" s="403"/>
      <c r="M285" s="403"/>
      <c r="N285" s="403"/>
      <c r="O285" s="404"/>
      <c r="P285" s="388" t="s">
        <v>69</v>
      </c>
      <c r="Q285" s="389"/>
      <c r="R285" s="389"/>
      <c r="S285" s="389"/>
      <c r="T285" s="389"/>
      <c r="U285" s="389"/>
      <c r="V285" s="390"/>
      <c r="W285" s="37" t="s">
        <v>70</v>
      </c>
      <c r="X285" s="384">
        <f>IFERROR(X282/H282,"0")+IFERROR(X283/H283,"0")+IFERROR(X284/H284,"0")</f>
        <v>38.46153846153846</v>
      </c>
      <c r="Y285" s="384">
        <f>IFERROR(Y282/H282,"0")+IFERROR(Y283/H283,"0")+IFERROR(Y284/H284,"0")</f>
        <v>39</v>
      </c>
      <c r="Z285" s="384">
        <f>IFERROR(IF(Z282="",0,Z282),"0")+IFERROR(IF(Z283="",0,Z283),"0")+IFERROR(IF(Z284="",0,Z284),"0")</f>
        <v>0.84824999999999995</v>
      </c>
      <c r="AA285" s="385"/>
      <c r="AB285" s="385"/>
      <c r="AC285" s="385"/>
    </row>
    <row r="286" spans="1:68" x14ac:dyDescent="0.2">
      <c r="A286" s="403"/>
      <c r="B286" s="403"/>
      <c r="C286" s="403"/>
      <c r="D286" s="403"/>
      <c r="E286" s="403"/>
      <c r="F286" s="403"/>
      <c r="G286" s="403"/>
      <c r="H286" s="403"/>
      <c r="I286" s="403"/>
      <c r="J286" s="403"/>
      <c r="K286" s="403"/>
      <c r="L286" s="403"/>
      <c r="M286" s="403"/>
      <c r="N286" s="403"/>
      <c r="O286" s="404"/>
      <c r="P286" s="388" t="s">
        <v>69</v>
      </c>
      <c r="Q286" s="389"/>
      <c r="R286" s="389"/>
      <c r="S286" s="389"/>
      <c r="T286" s="389"/>
      <c r="U286" s="389"/>
      <c r="V286" s="390"/>
      <c r="W286" s="37" t="s">
        <v>68</v>
      </c>
      <c r="X286" s="384">
        <f>IFERROR(SUM(X282:X284),"0")</f>
        <v>300</v>
      </c>
      <c r="Y286" s="384">
        <f>IFERROR(SUM(Y282:Y284),"0")</f>
        <v>304.2</v>
      </c>
      <c r="Z286" s="37"/>
      <c r="AA286" s="385"/>
      <c r="AB286" s="385"/>
      <c r="AC286" s="385"/>
    </row>
    <row r="287" spans="1:68" ht="14.25" hidden="1" customHeight="1" x14ac:dyDescent="0.25">
      <c r="A287" s="434" t="s">
        <v>90</v>
      </c>
      <c r="B287" s="403"/>
      <c r="C287" s="403"/>
      <c r="D287" s="403"/>
      <c r="E287" s="403"/>
      <c r="F287" s="403"/>
      <c r="G287" s="403"/>
      <c r="H287" s="403"/>
      <c r="I287" s="403"/>
      <c r="J287" s="403"/>
      <c r="K287" s="403"/>
      <c r="L287" s="403"/>
      <c r="M287" s="403"/>
      <c r="N287" s="403"/>
      <c r="O287" s="403"/>
      <c r="P287" s="403"/>
      <c r="Q287" s="403"/>
      <c r="R287" s="403"/>
      <c r="S287" s="403"/>
      <c r="T287" s="403"/>
      <c r="U287" s="403"/>
      <c r="V287" s="403"/>
      <c r="W287" s="403"/>
      <c r="X287" s="403"/>
      <c r="Y287" s="403"/>
      <c r="Z287" s="403"/>
      <c r="AA287" s="375"/>
      <c r="AB287" s="375"/>
      <c r="AC287" s="375"/>
    </row>
    <row r="288" spans="1:68" ht="16.5" hidden="1" customHeight="1" x14ac:dyDescent="0.25">
      <c r="A288" s="54" t="s">
        <v>467</v>
      </c>
      <c r="B288" s="54" t="s">
        <v>468</v>
      </c>
      <c r="C288" s="31">
        <v>4301030232</v>
      </c>
      <c r="D288" s="400">
        <v>4607091388374</v>
      </c>
      <c r="E288" s="401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446" t="s">
        <v>469</v>
      </c>
      <c r="Q288" s="392"/>
      <c r="R288" s="392"/>
      <c r="S288" s="392"/>
      <c r="T288" s="393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470</v>
      </c>
      <c r="B289" s="54" t="s">
        <v>471</v>
      </c>
      <c r="C289" s="31">
        <v>4301030235</v>
      </c>
      <c r="D289" s="400">
        <v>4607091388381</v>
      </c>
      <c r="E289" s="401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654" t="s">
        <v>472</v>
      </c>
      <c r="Q289" s="392"/>
      <c r="R289" s="392"/>
      <c r="S289" s="392"/>
      <c r="T289" s="393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473</v>
      </c>
      <c r="B290" s="54" t="s">
        <v>474</v>
      </c>
      <c r="C290" s="31">
        <v>4301030233</v>
      </c>
      <c r="D290" s="400">
        <v>4607091388404</v>
      </c>
      <c r="E290" s="401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7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92"/>
      <c r="R290" s="392"/>
      <c r="S290" s="392"/>
      <c r="T290" s="393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2"/>
      <c r="B291" s="403"/>
      <c r="C291" s="403"/>
      <c r="D291" s="403"/>
      <c r="E291" s="403"/>
      <c r="F291" s="403"/>
      <c r="G291" s="403"/>
      <c r="H291" s="403"/>
      <c r="I291" s="403"/>
      <c r="J291" s="403"/>
      <c r="K291" s="403"/>
      <c r="L291" s="403"/>
      <c r="M291" s="403"/>
      <c r="N291" s="403"/>
      <c r="O291" s="404"/>
      <c r="P291" s="388" t="s">
        <v>69</v>
      </c>
      <c r="Q291" s="389"/>
      <c r="R291" s="389"/>
      <c r="S291" s="389"/>
      <c r="T291" s="389"/>
      <c r="U291" s="389"/>
      <c r="V291" s="390"/>
      <c r="W291" s="37" t="s">
        <v>70</v>
      </c>
      <c r="X291" s="384">
        <f>IFERROR(X288/H288,"0")+IFERROR(X289/H289,"0")+IFERROR(X290/H290,"0")</f>
        <v>0</v>
      </c>
      <c r="Y291" s="384">
        <f>IFERROR(Y288/H288,"0")+IFERROR(Y289/H289,"0")+IFERROR(Y290/H290,"0")</f>
        <v>0</v>
      </c>
      <c r="Z291" s="384">
        <f>IFERROR(IF(Z288="",0,Z288),"0")+IFERROR(IF(Z289="",0,Z289),"0")+IFERROR(IF(Z290="",0,Z290),"0")</f>
        <v>0</v>
      </c>
      <c r="AA291" s="385"/>
      <c r="AB291" s="385"/>
      <c r="AC291" s="385"/>
    </row>
    <row r="292" spans="1:68" hidden="1" x14ac:dyDescent="0.2">
      <c r="A292" s="403"/>
      <c r="B292" s="403"/>
      <c r="C292" s="403"/>
      <c r="D292" s="403"/>
      <c r="E292" s="403"/>
      <c r="F292" s="403"/>
      <c r="G292" s="403"/>
      <c r="H292" s="403"/>
      <c r="I292" s="403"/>
      <c r="J292" s="403"/>
      <c r="K292" s="403"/>
      <c r="L292" s="403"/>
      <c r="M292" s="403"/>
      <c r="N292" s="403"/>
      <c r="O292" s="404"/>
      <c r="P292" s="388" t="s">
        <v>69</v>
      </c>
      <c r="Q292" s="389"/>
      <c r="R292" s="389"/>
      <c r="S292" s="389"/>
      <c r="T292" s="389"/>
      <c r="U292" s="389"/>
      <c r="V292" s="390"/>
      <c r="W292" s="37" t="s">
        <v>68</v>
      </c>
      <c r="X292" s="384">
        <f>IFERROR(SUM(X288:X290),"0")</f>
        <v>0</v>
      </c>
      <c r="Y292" s="384">
        <f>IFERROR(SUM(Y288:Y290),"0")</f>
        <v>0</v>
      </c>
      <c r="Z292" s="37"/>
      <c r="AA292" s="385"/>
      <c r="AB292" s="385"/>
      <c r="AC292" s="385"/>
    </row>
    <row r="293" spans="1:68" ht="14.25" hidden="1" customHeight="1" x14ac:dyDescent="0.25">
      <c r="A293" s="434" t="s">
        <v>475</v>
      </c>
      <c r="B293" s="403"/>
      <c r="C293" s="403"/>
      <c r="D293" s="403"/>
      <c r="E293" s="403"/>
      <c r="F293" s="403"/>
      <c r="G293" s="403"/>
      <c r="H293" s="403"/>
      <c r="I293" s="403"/>
      <c r="J293" s="403"/>
      <c r="K293" s="403"/>
      <c r="L293" s="403"/>
      <c r="M293" s="403"/>
      <c r="N293" s="403"/>
      <c r="O293" s="403"/>
      <c r="P293" s="403"/>
      <c r="Q293" s="403"/>
      <c r="R293" s="403"/>
      <c r="S293" s="403"/>
      <c r="T293" s="403"/>
      <c r="U293" s="403"/>
      <c r="V293" s="403"/>
      <c r="W293" s="403"/>
      <c r="X293" s="403"/>
      <c r="Y293" s="403"/>
      <c r="Z293" s="403"/>
      <c r="AA293" s="375"/>
      <c r="AB293" s="375"/>
      <c r="AC293" s="375"/>
    </row>
    <row r="294" spans="1:68" ht="16.5" hidden="1" customHeight="1" x14ac:dyDescent="0.25">
      <c r="A294" s="54" t="s">
        <v>476</v>
      </c>
      <c r="B294" s="54" t="s">
        <v>477</v>
      </c>
      <c r="C294" s="31">
        <v>4301180007</v>
      </c>
      <c r="D294" s="400">
        <v>4680115881808</v>
      </c>
      <c r="E294" s="401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4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92"/>
      <c r="R294" s="392"/>
      <c r="S294" s="392"/>
      <c r="T294" s="393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hidden="1" customHeight="1" x14ac:dyDescent="0.25">
      <c r="A295" s="54" t="s">
        <v>480</v>
      </c>
      <c r="B295" s="54" t="s">
        <v>481</v>
      </c>
      <c r="C295" s="31">
        <v>4301180006</v>
      </c>
      <c r="D295" s="400">
        <v>4680115881822</v>
      </c>
      <c r="E295" s="401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5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92"/>
      <c r="R295" s="392"/>
      <c r="S295" s="392"/>
      <c r="T295" s="393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482</v>
      </c>
      <c r="B296" s="54" t="s">
        <v>483</v>
      </c>
      <c r="C296" s="31">
        <v>4301180001</v>
      </c>
      <c r="D296" s="400">
        <v>4680115880016</v>
      </c>
      <c r="E296" s="401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61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92"/>
      <c r="R296" s="392"/>
      <c r="S296" s="392"/>
      <c r="T296" s="393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2"/>
      <c r="B297" s="403"/>
      <c r="C297" s="403"/>
      <c r="D297" s="403"/>
      <c r="E297" s="403"/>
      <c r="F297" s="403"/>
      <c r="G297" s="403"/>
      <c r="H297" s="403"/>
      <c r="I297" s="403"/>
      <c r="J297" s="403"/>
      <c r="K297" s="403"/>
      <c r="L297" s="403"/>
      <c r="M297" s="403"/>
      <c r="N297" s="403"/>
      <c r="O297" s="404"/>
      <c r="P297" s="388" t="s">
        <v>69</v>
      </c>
      <c r="Q297" s="389"/>
      <c r="R297" s="389"/>
      <c r="S297" s="389"/>
      <c r="T297" s="389"/>
      <c r="U297" s="389"/>
      <c r="V297" s="390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hidden="1" x14ac:dyDescent="0.2">
      <c r="A298" s="403"/>
      <c r="B298" s="403"/>
      <c r="C298" s="403"/>
      <c r="D298" s="403"/>
      <c r="E298" s="403"/>
      <c r="F298" s="403"/>
      <c r="G298" s="403"/>
      <c r="H298" s="403"/>
      <c r="I298" s="403"/>
      <c r="J298" s="403"/>
      <c r="K298" s="403"/>
      <c r="L298" s="403"/>
      <c r="M298" s="403"/>
      <c r="N298" s="403"/>
      <c r="O298" s="404"/>
      <c r="P298" s="388" t="s">
        <v>69</v>
      </c>
      <c r="Q298" s="389"/>
      <c r="R298" s="389"/>
      <c r="S298" s="389"/>
      <c r="T298" s="389"/>
      <c r="U298" s="389"/>
      <c r="V298" s="390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16" t="s">
        <v>484</v>
      </c>
      <c r="B299" s="403"/>
      <c r="C299" s="403"/>
      <c r="D299" s="403"/>
      <c r="E299" s="403"/>
      <c r="F299" s="403"/>
      <c r="G299" s="403"/>
      <c r="H299" s="403"/>
      <c r="I299" s="403"/>
      <c r="J299" s="403"/>
      <c r="K299" s="403"/>
      <c r="L299" s="403"/>
      <c r="M299" s="403"/>
      <c r="N299" s="403"/>
      <c r="O299" s="403"/>
      <c r="P299" s="403"/>
      <c r="Q299" s="403"/>
      <c r="R299" s="403"/>
      <c r="S299" s="403"/>
      <c r="T299" s="403"/>
      <c r="U299" s="403"/>
      <c r="V299" s="403"/>
      <c r="W299" s="403"/>
      <c r="X299" s="403"/>
      <c r="Y299" s="403"/>
      <c r="Z299" s="403"/>
      <c r="AA299" s="376"/>
      <c r="AB299" s="376"/>
      <c r="AC299" s="376"/>
    </row>
    <row r="300" spans="1:68" ht="14.25" hidden="1" customHeight="1" x14ac:dyDescent="0.25">
      <c r="A300" s="434" t="s">
        <v>63</v>
      </c>
      <c r="B300" s="403"/>
      <c r="C300" s="403"/>
      <c r="D300" s="403"/>
      <c r="E300" s="403"/>
      <c r="F300" s="403"/>
      <c r="G300" s="403"/>
      <c r="H300" s="403"/>
      <c r="I300" s="403"/>
      <c r="J300" s="403"/>
      <c r="K300" s="403"/>
      <c r="L300" s="403"/>
      <c r="M300" s="403"/>
      <c r="N300" s="403"/>
      <c r="O300" s="403"/>
      <c r="P300" s="403"/>
      <c r="Q300" s="403"/>
      <c r="R300" s="403"/>
      <c r="S300" s="403"/>
      <c r="T300" s="403"/>
      <c r="U300" s="403"/>
      <c r="V300" s="403"/>
      <c r="W300" s="403"/>
      <c r="X300" s="403"/>
      <c r="Y300" s="403"/>
      <c r="Z300" s="403"/>
      <c r="AA300" s="375"/>
      <c r="AB300" s="375"/>
      <c r="AC300" s="375"/>
    </row>
    <row r="301" spans="1:68" ht="27" hidden="1" customHeight="1" x14ac:dyDescent="0.25">
      <c r="A301" s="54" t="s">
        <v>485</v>
      </c>
      <c r="B301" s="54" t="s">
        <v>486</v>
      </c>
      <c r="C301" s="31">
        <v>4301031154</v>
      </c>
      <c r="D301" s="400">
        <v>4607091387292</v>
      </c>
      <c r="E301" s="401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5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92"/>
      <c r="R301" s="392"/>
      <c r="S301" s="392"/>
      <c r="T301" s="393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402"/>
      <c r="B302" s="403"/>
      <c r="C302" s="403"/>
      <c r="D302" s="403"/>
      <c r="E302" s="403"/>
      <c r="F302" s="403"/>
      <c r="G302" s="403"/>
      <c r="H302" s="403"/>
      <c r="I302" s="403"/>
      <c r="J302" s="403"/>
      <c r="K302" s="403"/>
      <c r="L302" s="403"/>
      <c r="M302" s="403"/>
      <c r="N302" s="403"/>
      <c r="O302" s="404"/>
      <c r="P302" s="388" t="s">
        <v>69</v>
      </c>
      <c r="Q302" s="389"/>
      <c r="R302" s="389"/>
      <c r="S302" s="389"/>
      <c r="T302" s="389"/>
      <c r="U302" s="389"/>
      <c r="V302" s="390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403"/>
      <c r="B303" s="403"/>
      <c r="C303" s="403"/>
      <c r="D303" s="403"/>
      <c r="E303" s="403"/>
      <c r="F303" s="403"/>
      <c r="G303" s="403"/>
      <c r="H303" s="403"/>
      <c r="I303" s="403"/>
      <c r="J303" s="403"/>
      <c r="K303" s="403"/>
      <c r="L303" s="403"/>
      <c r="M303" s="403"/>
      <c r="N303" s="403"/>
      <c r="O303" s="404"/>
      <c r="P303" s="388" t="s">
        <v>69</v>
      </c>
      <c r="Q303" s="389"/>
      <c r="R303" s="389"/>
      <c r="S303" s="389"/>
      <c r="T303" s="389"/>
      <c r="U303" s="389"/>
      <c r="V303" s="390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hidden="1" customHeight="1" x14ac:dyDescent="0.25">
      <c r="A304" s="416" t="s">
        <v>487</v>
      </c>
      <c r="B304" s="403"/>
      <c r="C304" s="403"/>
      <c r="D304" s="403"/>
      <c r="E304" s="403"/>
      <c r="F304" s="403"/>
      <c r="G304" s="403"/>
      <c r="H304" s="403"/>
      <c r="I304" s="403"/>
      <c r="J304" s="403"/>
      <c r="K304" s="403"/>
      <c r="L304" s="403"/>
      <c r="M304" s="403"/>
      <c r="N304" s="403"/>
      <c r="O304" s="403"/>
      <c r="P304" s="403"/>
      <c r="Q304" s="403"/>
      <c r="R304" s="403"/>
      <c r="S304" s="403"/>
      <c r="T304" s="403"/>
      <c r="U304" s="403"/>
      <c r="V304" s="403"/>
      <c r="W304" s="403"/>
      <c r="X304" s="403"/>
      <c r="Y304" s="403"/>
      <c r="Z304" s="403"/>
      <c r="AA304" s="376"/>
      <c r="AB304" s="376"/>
      <c r="AC304" s="376"/>
    </row>
    <row r="305" spans="1:68" ht="14.25" hidden="1" customHeight="1" x14ac:dyDescent="0.25">
      <c r="A305" s="434" t="s">
        <v>63</v>
      </c>
      <c r="B305" s="403"/>
      <c r="C305" s="403"/>
      <c r="D305" s="403"/>
      <c r="E305" s="403"/>
      <c r="F305" s="403"/>
      <c r="G305" s="403"/>
      <c r="H305" s="403"/>
      <c r="I305" s="403"/>
      <c r="J305" s="403"/>
      <c r="K305" s="403"/>
      <c r="L305" s="403"/>
      <c r="M305" s="403"/>
      <c r="N305" s="403"/>
      <c r="O305" s="403"/>
      <c r="P305" s="403"/>
      <c r="Q305" s="403"/>
      <c r="R305" s="403"/>
      <c r="S305" s="403"/>
      <c r="T305" s="403"/>
      <c r="U305" s="403"/>
      <c r="V305" s="403"/>
      <c r="W305" s="403"/>
      <c r="X305" s="403"/>
      <c r="Y305" s="403"/>
      <c r="Z305" s="403"/>
      <c r="AA305" s="375"/>
      <c r="AB305" s="375"/>
      <c r="AC305" s="375"/>
    </row>
    <row r="306" spans="1:68" ht="27" hidden="1" customHeight="1" x14ac:dyDescent="0.25">
      <c r="A306" s="54" t="s">
        <v>488</v>
      </c>
      <c r="B306" s="54" t="s">
        <v>489</v>
      </c>
      <c r="C306" s="31">
        <v>4301031066</v>
      </c>
      <c r="D306" s="400">
        <v>4607091383836</v>
      </c>
      <c r="E306" s="401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5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92"/>
      <c r="R306" s="392"/>
      <c r="S306" s="392"/>
      <c r="T306" s="393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402"/>
      <c r="B307" s="403"/>
      <c r="C307" s="403"/>
      <c r="D307" s="403"/>
      <c r="E307" s="403"/>
      <c r="F307" s="403"/>
      <c r="G307" s="403"/>
      <c r="H307" s="403"/>
      <c r="I307" s="403"/>
      <c r="J307" s="403"/>
      <c r="K307" s="403"/>
      <c r="L307" s="403"/>
      <c r="M307" s="403"/>
      <c r="N307" s="403"/>
      <c r="O307" s="404"/>
      <c r="P307" s="388" t="s">
        <v>69</v>
      </c>
      <c r="Q307" s="389"/>
      <c r="R307" s="389"/>
      <c r="S307" s="389"/>
      <c r="T307" s="389"/>
      <c r="U307" s="389"/>
      <c r="V307" s="390"/>
      <c r="W307" s="37" t="s">
        <v>70</v>
      </c>
      <c r="X307" s="384">
        <f>IFERROR(X306/H306,"0")</f>
        <v>0</v>
      </c>
      <c r="Y307" s="384">
        <f>IFERROR(Y306/H306,"0")</f>
        <v>0</v>
      </c>
      <c r="Z307" s="384">
        <f>IFERROR(IF(Z306="",0,Z306),"0")</f>
        <v>0</v>
      </c>
      <c r="AA307" s="385"/>
      <c r="AB307" s="385"/>
      <c r="AC307" s="385"/>
    </row>
    <row r="308" spans="1:68" hidden="1" x14ac:dyDescent="0.2">
      <c r="A308" s="403"/>
      <c r="B308" s="403"/>
      <c r="C308" s="403"/>
      <c r="D308" s="403"/>
      <c r="E308" s="403"/>
      <c r="F308" s="403"/>
      <c r="G308" s="403"/>
      <c r="H308" s="403"/>
      <c r="I308" s="403"/>
      <c r="J308" s="403"/>
      <c r="K308" s="403"/>
      <c r="L308" s="403"/>
      <c r="M308" s="403"/>
      <c r="N308" s="403"/>
      <c r="O308" s="404"/>
      <c r="P308" s="388" t="s">
        <v>69</v>
      </c>
      <c r="Q308" s="389"/>
      <c r="R308" s="389"/>
      <c r="S308" s="389"/>
      <c r="T308" s="389"/>
      <c r="U308" s="389"/>
      <c r="V308" s="390"/>
      <c r="W308" s="37" t="s">
        <v>68</v>
      </c>
      <c r="X308" s="384">
        <f>IFERROR(SUM(X306:X306),"0")</f>
        <v>0</v>
      </c>
      <c r="Y308" s="384">
        <f>IFERROR(SUM(Y306:Y306),"0")</f>
        <v>0</v>
      </c>
      <c r="Z308" s="37"/>
      <c r="AA308" s="385"/>
      <c r="AB308" s="385"/>
      <c r="AC308" s="385"/>
    </row>
    <row r="309" spans="1:68" ht="14.25" hidden="1" customHeight="1" x14ac:dyDescent="0.25">
      <c r="A309" s="434" t="s">
        <v>71</v>
      </c>
      <c r="B309" s="403"/>
      <c r="C309" s="403"/>
      <c r="D309" s="403"/>
      <c r="E309" s="403"/>
      <c r="F309" s="403"/>
      <c r="G309" s="403"/>
      <c r="H309" s="403"/>
      <c r="I309" s="403"/>
      <c r="J309" s="403"/>
      <c r="K309" s="403"/>
      <c r="L309" s="403"/>
      <c r="M309" s="403"/>
      <c r="N309" s="403"/>
      <c r="O309" s="403"/>
      <c r="P309" s="403"/>
      <c r="Q309" s="403"/>
      <c r="R309" s="403"/>
      <c r="S309" s="403"/>
      <c r="T309" s="403"/>
      <c r="U309" s="403"/>
      <c r="V309" s="403"/>
      <c r="W309" s="403"/>
      <c r="X309" s="403"/>
      <c r="Y309" s="403"/>
      <c r="Z309" s="403"/>
      <c r="AA309" s="375"/>
      <c r="AB309" s="375"/>
      <c r="AC309" s="375"/>
    </row>
    <row r="310" spans="1:68" ht="27" hidden="1" customHeight="1" x14ac:dyDescent="0.25">
      <c r="A310" s="54" t="s">
        <v>490</v>
      </c>
      <c r="B310" s="54" t="s">
        <v>491</v>
      </c>
      <c r="C310" s="31">
        <v>4301051142</v>
      </c>
      <c r="D310" s="400">
        <v>4607091387919</v>
      </c>
      <c r="E310" s="401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6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92"/>
      <c r="R310" s="392"/>
      <c r="S310" s="392"/>
      <c r="T310" s="393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492</v>
      </c>
      <c r="B311" s="54" t="s">
        <v>493</v>
      </c>
      <c r="C311" s="31">
        <v>4301051461</v>
      </c>
      <c r="D311" s="400">
        <v>4680115883604</v>
      </c>
      <c r="E311" s="401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127</v>
      </c>
      <c r="N311" s="33"/>
      <c r="O311" s="32">
        <v>45</v>
      </c>
      <c r="P311" s="63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92"/>
      <c r="R311" s="392"/>
      <c r="S311" s="392"/>
      <c r="T311" s="393"/>
      <c r="U311" s="34"/>
      <c r="V311" s="34"/>
      <c r="W311" s="35" t="s">
        <v>68</v>
      </c>
      <c r="X311" s="382">
        <v>1995</v>
      </c>
      <c r="Y311" s="383">
        <f>IFERROR(IF(X311="",0,CEILING((X311/$H311),1)*$H311),"")</f>
        <v>1995</v>
      </c>
      <c r="Z311" s="36">
        <f>IFERROR(IF(Y311=0,"",ROUNDUP(Y311/H311,0)*0.00753),"")</f>
        <v>7.1535000000000002</v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2253.3999999999996</v>
      </c>
      <c r="BN311" s="64">
        <f>IFERROR(Y311*I311/H311,"0")</f>
        <v>2253.3999999999996</v>
      </c>
      <c r="BO311" s="64">
        <f>IFERROR(1/J311*(X311/H311),"0")</f>
        <v>6.0897435897435894</v>
      </c>
      <c r="BP311" s="64">
        <f>IFERROR(1/J311*(Y311/H311),"0")</f>
        <v>6.0897435897435894</v>
      </c>
    </row>
    <row r="312" spans="1:68" ht="27" customHeight="1" x14ac:dyDescent="0.25">
      <c r="A312" s="54" t="s">
        <v>494</v>
      </c>
      <c r="B312" s="54" t="s">
        <v>495</v>
      </c>
      <c r="C312" s="31">
        <v>4301051485</v>
      </c>
      <c r="D312" s="400">
        <v>4680115883567</v>
      </c>
      <c r="E312" s="401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66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92"/>
      <c r="R312" s="392"/>
      <c r="S312" s="392"/>
      <c r="T312" s="393"/>
      <c r="U312" s="34"/>
      <c r="V312" s="34"/>
      <c r="W312" s="35" t="s">
        <v>68</v>
      </c>
      <c r="X312" s="382">
        <v>1037.4000000000001</v>
      </c>
      <c r="Y312" s="383">
        <f>IFERROR(IF(X312="",0,CEILING((X312/$H312),1)*$H312),"")</f>
        <v>1037.4000000000001</v>
      </c>
      <c r="Z312" s="36">
        <f>IFERROR(IF(Y312=0,"",ROUNDUP(Y312/H312,0)*0.00753),"")</f>
        <v>3.7198199999999999</v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1165.8399999999999</v>
      </c>
      <c r="BN312" s="64">
        <f>IFERROR(Y312*I312/H312,"0")</f>
        <v>1165.8399999999999</v>
      </c>
      <c r="BO312" s="64">
        <f>IFERROR(1/J312*(X312/H312),"0")</f>
        <v>3.1666666666666665</v>
      </c>
      <c r="BP312" s="64">
        <f>IFERROR(1/J312*(Y312/H312),"0")</f>
        <v>3.1666666666666665</v>
      </c>
    </row>
    <row r="313" spans="1:68" x14ac:dyDescent="0.2">
      <c r="A313" s="402"/>
      <c r="B313" s="403"/>
      <c r="C313" s="403"/>
      <c r="D313" s="403"/>
      <c r="E313" s="403"/>
      <c r="F313" s="403"/>
      <c r="G313" s="403"/>
      <c r="H313" s="403"/>
      <c r="I313" s="403"/>
      <c r="J313" s="403"/>
      <c r="K313" s="403"/>
      <c r="L313" s="403"/>
      <c r="M313" s="403"/>
      <c r="N313" s="403"/>
      <c r="O313" s="404"/>
      <c r="P313" s="388" t="s">
        <v>69</v>
      </c>
      <c r="Q313" s="389"/>
      <c r="R313" s="389"/>
      <c r="S313" s="389"/>
      <c r="T313" s="389"/>
      <c r="U313" s="389"/>
      <c r="V313" s="390"/>
      <c r="W313" s="37" t="s">
        <v>70</v>
      </c>
      <c r="X313" s="384">
        <f>IFERROR(X310/H310,"0")+IFERROR(X311/H311,"0")+IFERROR(X312/H312,"0")</f>
        <v>1444</v>
      </c>
      <c r="Y313" s="384">
        <f>IFERROR(Y310/H310,"0")+IFERROR(Y311/H311,"0")+IFERROR(Y312/H312,"0")</f>
        <v>1444</v>
      </c>
      <c r="Z313" s="384">
        <f>IFERROR(IF(Z310="",0,Z310),"0")+IFERROR(IF(Z311="",0,Z311),"0")+IFERROR(IF(Z312="",0,Z312),"0")</f>
        <v>10.87332</v>
      </c>
      <c r="AA313" s="385"/>
      <c r="AB313" s="385"/>
      <c r="AC313" s="385"/>
    </row>
    <row r="314" spans="1:68" x14ac:dyDescent="0.2">
      <c r="A314" s="403"/>
      <c r="B314" s="403"/>
      <c r="C314" s="403"/>
      <c r="D314" s="403"/>
      <c r="E314" s="403"/>
      <c r="F314" s="403"/>
      <c r="G314" s="403"/>
      <c r="H314" s="403"/>
      <c r="I314" s="403"/>
      <c r="J314" s="403"/>
      <c r="K314" s="403"/>
      <c r="L314" s="403"/>
      <c r="M314" s="403"/>
      <c r="N314" s="403"/>
      <c r="O314" s="404"/>
      <c r="P314" s="388" t="s">
        <v>69</v>
      </c>
      <c r="Q314" s="389"/>
      <c r="R314" s="389"/>
      <c r="S314" s="389"/>
      <c r="T314" s="389"/>
      <c r="U314" s="389"/>
      <c r="V314" s="390"/>
      <c r="W314" s="37" t="s">
        <v>68</v>
      </c>
      <c r="X314" s="384">
        <f>IFERROR(SUM(X310:X312),"0")</f>
        <v>3032.4</v>
      </c>
      <c r="Y314" s="384">
        <f>IFERROR(SUM(Y310:Y312),"0")</f>
        <v>3032.4</v>
      </c>
      <c r="Z314" s="37"/>
      <c r="AA314" s="385"/>
      <c r="AB314" s="385"/>
      <c r="AC314" s="385"/>
    </row>
    <row r="315" spans="1:68" ht="14.25" hidden="1" customHeight="1" x14ac:dyDescent="0.25">
      <c r="A315" s="434" t="s">
        <v>90</v>
      </c>
      <c r="B315" s="403"/>
      <c r="C315" s="403"/>
      <c r="D315" s="403"/>
      <c r="E315" s="403"/>
      <c r="F315" s="403"/>
      <c r="G315" s="403"/>
      <c r="H315" s="403"/>
      <c r="I315" s="403"/>
      <c r="J315" s="403"/>
      <c r="K315" s="403"/>
      <c r="L315" s="403"/>
      <c r="M315" s="403"/>
      <c r="N315" s="403"/>
      <c r="O315" s="403"/>
      <c r="P315" s="403"/>
      <c r="Q315" s="403"/>
      <c r="R315" s="403"/>
      <c r="S315" s="403"/>
      <c r="T315" s="403"/>
      <c r="U315" s="403"/>
      <c r="V315" s="403"/>
      <c r="W315" s="403"/>
      <c r="X315" s="403"/>
      <c r="Y315" s="403"/>
      <c r="Z315" s="403"/>
      <c r="AA315" s="375"/>
      <c r="AB315" s="375"/>
      <c r="AC315" s="375"/>
    </row>
    <row r="316" spans="1:68" ht="27" hidden="1" customHeight="1" x14ac:dyDescent="0.25">
      <c r="A316" s="54" t="s">
        <v>496</v>
      </c>
      <c r="B316" s="54" t="s">
        <v>497</v>
      </c>
      <c r="C316" s="31">
        <v>4301032015</v>
      </c>
      <c r="D316" s="400">
        <v>4607091383102</v>
      </c>
      <c r="E316" s="401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77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92"/>
      <c r="R316" s="392"/>
      <c r="S316" s="392"/>
      <c r="T316" s="393"/>
      <c r="U316" s="34"/>
      <c r="V316" s="34"/>
      <c r="W316" s="35" t="s">
        <v>68</v>
      </c>
      <c r="X316" s="382">
        <v>0</v>
      </c>
      <c r="Y316" s="383">
        <f>IFERROR(IF(X316="",0,CEILING((X316/$H316),1)*$H316),"")</f>
        <v>0</v>
      </c>
      <c r="Z316" s="36" t="str">
        <f>IFERROR(IF(Y316=0,"",ROUNDUP(Y316/H316,0)*0.00753),"")</f>
        <v/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402"/>
      <c r="B317" s="403"/>
      <c r="C317" s="403"/>
      <c r="D317" s="403"/>
      <c r="E317" s="403"/>
      <c r="F317" s="403"/>
      <c r="G317" s="403"/>
      <c r="H317" s="403"/>
      <c r="I317" s="403"/>
      <c r="J317" s="403"/>
      <c r="K317" s="403"/>
      <c r="L317" s="403"/>
      <c r="M317" s="403"/>
      <c r="N317" s="403"/>
      <c r="O317" s="404"/>
      <c r="P317" s="388" t="s">
        <v>69</v>
      </c>
      <c r="Q317" s="389"/>
      <c r="R317" s="389"/>
      <c r="S317" s="389"/>
      <c r="T317" s="389"/>
      <c r="U317" s="389"/>
      <c r="V317" s="390"/>
      <c r="W317" s="37" t="s">
        <v>70</v>
      </c>
      <c r="X317" s="384">
        <f>IFERROR(X316/H316,"0")</f>
        <v>0</v>
      </c>
      <c r="Y317" s="384">
        <f>IFERROR(Y316/H316,"0")</f>
        <v>0</v>
      </c>
      <c r="Z317" s="384">
        <f>IFERROR(IF(Z316="",0,Z316),"0")</f>
        <v>0</v>
      </c>
      <c r="AA317" s="385"/>
      <c r="AB317" s="385"/>
      <c r="AC317" s="385"/>
    </row>
    <row r="318" spans="1:68" hidden="1" x14ac:dyDescent="0.2">
      <c r="A318" s="403"/>
      <c r="B318" s="403"/>
      <c r="C318" s="403"/>
      <c r="D318" s="403"/>
      <c r="E318" s="403"/>
      <c r="F318" s="403"/>
      <c r="G318" s="403"/>
      <c r="H318" s="403"/>
      <c r="I318" s="403"/>
      <c r="J318" s="403"/>
      <c r="K318" s="403"/>
      <c r="L318" s="403"/>
      <c r="M318" s="403"/>
      <c r="N318" s="403"/>
      <c r="O318" s="404"/>
      <c r="P318" s="388" t="s">
        <v>69</v>
      </c>
      <c r="Q318" s="389"/>
      <c r="R318" s="389"/>
      <c r="S318" s="389"/>
      <c r="T318" s="389"/>
      <c r="U318" s="389"/>
      <c r="V318" s="390"/>
      <c r="W318" s="37" t="s">
        <v>68</v>
      </c>
      <c r="X318" s="384">
        <f>IFERROR(SUM(X316:X316),"0")</f>
        <v>0</v>
      </c>
      <c r="Y318" s="384">
        <f>IFERROR(SUM(Y316:Y316),"0")</f>
        <v>0</v>
      </c>
      <c r="Z318" s="37"/>
      <c r="AA318" s="385"/>
      <c r="AB318" s="385"/>
      <c r="AC318" s="385"/>
    </row>
    <row r="319" spans="1:68" ht="27.75" hidden="1" customHeight="1" x14ac:dyDescent="0.2">
      <c r="A319" s="467" t="s">
        <v>498</v>
      </c>
      <c r="B319" s="468"/>
      <c r="C319" s="468"/>
      <c r="D319" s="468"/>
      <c r="E319" s="468"/>
      <c r="F319" s="468"/>
      <c r="G319" s="468"/>
      <c r="H319" s="468"/>
      <c r="I319" s="468"/>
      <c r="J319" s="468"/>
      <c r="K319" s="468"/>
      <c r="L319" s="468"/>
      <c r="M319" s="468"/>
      <c r="N319" s="468"/>
      <c r="O319" s="468"/>
      <c r="P319" s="468"/>
      <c r="Q319" s="468"/>
      <c r="R319" s="468"/>
      <c r="S319" s="468"/>
      <c r="T319" s="468"/>
      <c r="U319" s="468"/>
      <c r="V319" s="468"/>
      <c r="W319" s="468"/>
      <c r="X319" s="468"/>
      <c r="Y319" s="468"/>
      <c r="Z319" s="468"/>
      <c r="AA319" s="48"/>
      <c r="AB319" s="48"/>
      <c r="AC319" s="48"/>
    </row>
    <row r="320" spans="1:68" ht="16.5" hidden="1" customHeight="1" x14ac:dyDescent="0.25">
      <c r="A320" s="416" t="s">
        <v>499</v>
      </c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03"/>
      <c r="O320" s="403"/>
      <c r="P320" s="403"/>
      <c r="Q320" s="403"/>
      <c r="R320" s="403"/>
      <c r="S320" s="403"/>
      <c r="T320" s="403"/>
      <c r="U320" s="403"/>
      <c r="V320" s="403"/>
      <c r="W320" s="403"/>
      <c r="X320" s="403"/>
      <c r="Y320" s="403"/>
      <c r="Z320" s="403"/>
      <c r="AA320" s="376"/>
      <c r="AB320" s="376"/>
      <c r="AC320" s="376"/>
    </row>
    <row r="321" spans="1:68" ht="14.25" hidden="1" customHeight="1" x14ac:dyDescent="0.25">
      <c r="A321" s="434" t="s">
        <v>112</v>
      </c>
      <c r="B321" s="403"/>
      <c r="C321" s="403"/>
      <c r="D321" s="403"/>
      <c r="E321" s="403"/>
      <c r="F321" s="403"/>
      <c r="G321" s="403"/>
      <c r="H321" s="403"/>
      <c r="I321" s="403"/>
      <c r="J321" s="403"/>
      <c r="K321" s="403"/>
      <c r="L321" s="403"/>
      <c r="M321" s="403"/>
      <c r="N321" s="403"/>
      <c r="O321" s="403"/>
      <c r="P321" s="403"/>
      <c r="Q321" s="403"/>
      <c r="R321" s="403"/>
      <c r="S321" s="403"/>
      <c r="T321" s="403"/>
      <c r="U321" s="403"/>
      <c r="V321" s="403"/>
      <c r="W321" s="403"/>
      <c r="X321" s="403"/>
      <c r="Y321" s="403"/>
      <c r="Z321" s="403"/>
      <c r="AA321" s="375"/>
      <c r="AB321" s="375"/>
      <c r="AC321" s="375"/>
    </row>
    <row r="322" spans="1:68" ht="27" hidden="1" customHeight="1" x14ac:dyDescent="0.25">
      <c r="A322" s="54" t="s">
        <v>500</v>
      </c>
      <c r="B322" s="54" t="s">
        <v>501</v>
      </c>
      <c r="C322" s="31">
        <v>4301011875</v>
      </c>
      <c r="D322" s="400">
        <v>4680115884885</v>
      </c>
      <c r="E322" s="401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60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92"/>
      <c r="R322" s="392"/>
      <c r="S322" s="392"/>
      <c r="T322" s="393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hidden="1" customHeight="1" x14ac:dyDescent="0.25">
      <c r="A323" s="54" t="s">
        <v>502</v>
      </c>
      <c r="B323" s="54" t="s">
        <v>503</v>
      </c>
      <c r="C323" s="31">
        <v>4301011874</v>
      </c>
      <c r="D323" s="400">
        <v>4680115884892</v>
      </c>
      <c r="E323" s="401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78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92"/>
      <c r="R323" s="392"/>
      <c r="S323" s="392"/>
      <c r="T323" s="393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hidden="1" customHeight="1" x14ac:dyDescent="0.25">
      <c r="A324" s="54" t="s">
        <v>504</v>
      </c>
      <c r="B324" s="54" t="s">
        <v>505</v>
      </c>
      <c r="C324" s="31">
        <v>4301011867</v>
      </c>
      <c r="D324" s="400">
        <v>4680115884830</v>
      </c>
      <c r="E324" s="401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61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92"/>
      <c r="R324" s="392"/>
      <c r="S324" s="392"/>
      <c r="T324" s="393"/>
      <c r="U324" s="34"/>
      <c r="V324" s="34"/>
      <c r="W324" s="35" t="s">
        <v>68</v>
      </c>
      <c r="X324" s="382">
        <v>0</v>
      </c>
      <c r="Y324" s="383">
        <f t="shared" si="59"/>
        <v>0</v>
      </c>
      <c r="Z324" s="36" t="str">
        <f>IFERROR(IF(Y324=0,"",ROUNDUP(Y324/H324,0)*0.02175),"")</f>
        <v/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0</v>
      </c>
      <c r="BN324" s="64">
        <f t="shared" si="61"/>
        <v>0</v>
      </c>
      <c r="BO324" s="64">
        <f t="shared" si="62"/>
        <v>0</v>
      </c>
      <c r="BP324" s="64">
        <f t="shared" si="63"/>
        <v>0</v>
      </c>
    </row>
    <row r="325" spans="1:68" ht="27" hidden="1" customHeight="1" x14ac:dyDescent="0.25">
      <c r="A325" s="54" t="s">
        <v>504</v>
      </c>
      <c r="B325" s="54" t="s">
        <v>506</v>
      </c>
      <c r="C325" s="31">
        <v>4301011943</v>
      </c>
      <c r="D325" s="400">
        <v>4680115884830</v>
      </c>
      <c r="E325" s="401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59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92"/>
      <c r="R325" s="392"/>
      <c r="S325" s="392"/>
      <c r="T325" s="393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400">
        <v>4680115884847</v>
      </c>
      <c r="E326" s="401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75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92"/>
      <c r="R326" s="392"/>
      <c r="S326" s="392"/>
      <c r="T326" s="393"/>
      <c r="U326" s="34"/>
      <c r="V326" s="34"/>
      <c r="W326" s="35" t="s">
        <v>68</v>
      </c>
      <c r="X326" s="382">
        <v>200</v>
      </c>
      <c r="Y326" s="383">
        <f t="shared" si="59"/>
        <v>210</v>
      </c>
      <c r="Z326" s="36">
        <f>IFERROR(IF(Y326=0,"",ROUNDUP(Y326/H326,0)*0.02175),"")</f>
        <v>0.30449999999999999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206.4</v>
      </c>
      <c r="BN326" s="64">
        <f t="shared" si="61"/>
        <v>216.72</v>
      </c>
      <c r="BO326" s="64">
        <f t="shared" si="62"/>
        <v>0.27777777777777779</v>
      </c>
      <c r="BP326" s="64">
        <f t="shared" si="63"/>
        <v>0.29166666666666663</v>
      </c>
    </row>
    <row r="327" spans="1:68" ht="27" hidden="1" customHeight="1" x14ac:dyDescent="0.25">
      <c r="A327" s="54" t="s">
        <v>507</v>
      </c>
      <c r="B327" s="54" t="s">
        <v>509</v>
      </c>
      <c r="C327" s="31">
        <v>4301011946</v>
      </c>
      <c r="D327" s="400">
        <v>4680115884847</v>
      </c>
      <c r="E327" s="401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5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92"/>
      <c r="R327" s="392"/>
      <c r="S327" s="392"/>
      <c r="T327" s="393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400">
        <v>4680115884854</v>
      </c>
      <c r="E328" s="401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7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92"/>
      <c r="R328" s="392"/>
      <c r="S328" s="392"/>
      <c r="T328" s="393"/>
      <c r="U328" s="34"/>
      <c r="V328" s="34"/>
      <c r="W328" s="35" t="s">
        <v>68</v>
      </c>
      <c r="X328" s="382">
        <v>100</v>
      </c>
      <c r="Y328" s="383">
        <f t="shared" si="59"/>
        <v>105</v>
      </c>
      <c r="Z328" s="36">
        <f>IFERROR(IF(Y328=0,"",ROUNDUP(Y328/H328,0)*0.02175),"")</f>
        <v>0.15225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103.2</v>
      </c>
      <c r="BN328" s="64">
        <f t="shared" si="61"/>
        <v>108.36</v>
      </c>
      <c r="BO328" s="64">
        <f t="shared" si="62"/>
        <v>0.1388888888888889</v>
      </c>
      <c r="BP328" s="64">
        <f t="shared" si="63"/>
        <v>0.14583333333333331</v>
      </c>
    </row>
    <row r="329" spans="1:68" ht="27" hidden="1" customHeight="1" x14ac:dyDescent="0.25">
      <c r="A329" s="54" t="s">
        <v>510</v>
      </c>
      <c r="B329" s="54" t="s">
        <v>512</v>
      </c>
      <c r="C329" s="31">
        <v>4301011947</v>
      </c>
      <c r="D329" s="400">
        <v>4680115884854</v>
      </c>
      <c r="E329" s="401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7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92"/>
      <c r="R329" s="392"/>
      <c r="S329" s="392"/>
      <c r="T329" s="393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hidden="1" customHeight="1" x14ac:dyDescent="0.25">
      <c r="A330" s="54" t="s">
        <v>513</v>
      </c>
      <c r="B330" s="54" t="s">
        <v>514</v>
      </c>
      <c r="C330" s="31">
        <v>4301011871</v>
      </c>
      <c r="D330" s="400">
        <v>4680115884908</v>
      </c>
      <c r="E330" s="401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56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92"/>
      <c r="R330" s="392"/>
      <c r="S330" s="392"/>
      <c r="T330" s="393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hidden="1" customHeight="1" x14ac:dyDescent="0.25">
      <c r="A331" s="54" t="s">
        <v>515</v>
      </c>
      <c r="B331" s="54" t="s">
        <v>516</v>
      </c>
      <c r="C331" s="31">
        <v>4301011868</v>
      </c>
      <c r="D331" s="400">
        <v>4680115884861</v>
      </c>
      <c r="E331" s="401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75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92"/>
      <c r="R331" s="392"/>
      <c r="S331" s="392"/>
      <c r="T331" s="393"/>
      <c r="U331" s="34"/>
      <c r="V331" s="34"/>
      <c r="W331" s="35" t="s">
        <v>68</v>
      </c>
      <c r="X331" s="382">
        <v>0</v>
      </c>
      <c r="Y331" s="383">
        <f t="shared" si="59"/>
        <v>0</v>
      </c>
      <c r="Z331" s="36" t="str">
        <f>IFERROR(IF(Y331=0,"",ROUNDUP(Y331/H331,0)*0.00937),"")</f>
        <v/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0</v>
      </c>
      <c r="BN331" s="64">
        <f t="shared" si="61"/>
        <v>0</v>
      </c>
      <c r="BO331" s="64">
        <f t="shared" si="62"/>
        <v>0</v>
      </c>
      <c r="BP331" s="64">
        <f t="shared" si="63"/>
        <v>0</v>
      </c>
    </row>
    <row r="332" spans="1:68" ht="27" hidden="1" customHeight="1" x14ac:dyDescent="0.25">
      <c r="A332" s="54" t="s">
        <v>517</v>
      </c>
      <c r="B332" s="54" t="s">
        <v>518</v>
      </c>
      <c r="C332" s="31">
        <v>4301011952</v>
      </c>
      <c r="D332" s="400">
        <v>4680115884922</v>
      </c>
      <c r="E332" s="401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57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92"/>
      <c r="R332" s="392"/>
      <c r="S332" s="392"/>
      <c r="T332" s="393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hidden="1" customHeight="1" x14ac:dyDescent="0.25">
      <c r="A333" s="54" t="s">
        <v>519</v>
      </c>
      <c r="B333" s="54" t="s">
        <v>520</v>
      </c>
      <c r="C333" s="31">
        <v>4301011433</v>
      </c>
      <c r="D333" s="400">
        <v>4680115882638</v>
      </c>
      <c r="E333" s="401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51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92"/>
      <c r="R333" s="392"/>
      <c r="S333" s="392"/>
      <c r="T333" s="393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402"/>
      <c r="B334" s="403"/>
      <c r="C334" s="403"/>
      <c r="D334" s="403"/>
      <c r="E334" s="403"/>
      <c r="F334" s="403"/>
      <c r="G334" s="403"/>
      <c r="H334" s="403"/>
      <c r="I334" s="403"/>
      <c r="J334" s="403"/>
      <c r="K334" s="403"/>
      <c r="L334" s="403"/>
      <c r="M334" s="403"/>
      <c r="N334" s="403"/>
      <c r="O334" s="404"/>
      <c r="P334" s="388" t="s">
        <v>69</v>
      </c>
      <c r="Q334" s="389"/>
      <c r="R334" s="389"/>
      <c r="S334" s="389"/>
      <c r="T334" s="389"/>
      <c r="U334" s="389"/>
      <c r="V334" s="390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20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21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0.45674999999999999</v>
      </c>
      <c r="AA334" s="385"/>
      <c r="AB334" s="385"/>
      <c r="AC334" s="385"/>
    </row>
    <row r="335" spans="1:68" x14ac:dyDescent="0.2">
      <c r="A335" s="403"/>
      <c r="B335" s="403"/>
      <c r="C335" s="403"/>
      <c r="D335" s="403"/>
      <c r="E335" s="403"/>
      <c r="F335" s="403"/>
      <c r="G335" s="403"/>
      <c r="H335" s="403"/>
      <c r="I335" s="403"/>
      <c r="J335" s="403"/>
      <c r="K335" s="403"/>
      <c r="L335" s="403"/>
      <c r="M335" s="403"/>
      <c r="N335" s="403"/>
      <c r="O335" s="404"/>
      <c r="P335" s="388" t="s">
        <v>69</v>
      </c>
      <c r="Q335" s="389"/>
      <c r="R335" s="389"/>
      <c r="S335" s="389"/>
      <c r="T335" s="389"/>
      <c r="U335" s="389"/>
      <c r="V335" s="390"/>
      <c r="W335" s="37" t="s">
        <v>68</v>
      </c>
      <c r="X335" s="384">
        <f>IFERROR(SUM(X322:X333),"0")</f>
        <v>300</v>
      </c>
      <c r="Y335" s="384">
        <f>IFERROR(SUM(Y322:Y333),"0")</f>
        <v>315</v>
      </c>
      <c r="Z335" s="37"/>
      <c r="AA335" s="385"/>
      <c r="AB335" s="385"/>
      <c r="AC335" s="385"/>
    </row>
    <row r="336" spans="1:68" ht="14.25" hidden="1" customHeight="1" x14ac:dyDescent="0.25">
      <c r="A336" s="434" t="s">
        <v>104</v>
      </c>
      <c r="B336" s="403"/>
      <c r="C336" s="403"/>
      <c r="D336" s="403"/>
      <c r="E336" s="403"/>
      <c r="F336" s="403"/>
      <c r="G336" s="403"/>
      <c r="H336" s="403"/>
      <c r="I336" s="403"/>
      <c r="J336" s="403"/>
      <c r="K336" s="403"/>
      <c r="L336" s="403"/>
      <c r="M336" s="403"/>
      <c r="N336" s="403"/>
      <c r="O336" s="403"/>
      <c r="P336" s="403"/>
      <c r="Q336" s="403"/>
      <c r="R336" s="403"/>
      <c r="S336" s="403"/>
      <c r="T336" s="403"/>
      <c r="U336" s="403"/>
      <c r="V336" s="403"/>
      <c r="W336" s="403"/>
      <c r="X336" s="403"/>
      <c r="Y336" s="403"/>
      <c r="Z336" s="403"/>
      <c r="AA336" s="375"/>
      <c r="AB336" s="375"/>
      <c r="AC336" s="375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400">
        <v>4607091383980</v>
      </c>
      <c r="E337" s="401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7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92"/>
      <c r="R337" s="392"/>
      <c r="S337" s="392"/>
      <c r="T337" s="393"/>
      <c r="U337" s="34"/>
      <c r="V337" s="34"/>
      <c r="W337" s="35" t="s">
        <v>68</v>
      </c>
      <c r="X337" s="382">
        <v>1000</v>
      </c>
      <c r="Y337" s="383">
        <f>IFERROR(IF(X337="",0,CEILING((X337/$H337),1)*$H337),"")</f>
        <v>1005</v>
      </c>
      <c r="Z337" s="36">
        <f>IFERROR(IF(Y337=0,"",ROUNDUP(Y337/H337,0)*0.02175),"")</f>
        <v>1.4572499999999999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1032</v>
      </c>
      <c r="BN337" s="64">
        <f>IFERROR(Y337*I337/H337,"0")</f>
        <v>1037.1600000000001</v>
      </c>
      <c r="BO337" s="64">
        <f>IFERROR(1/J337*(X337/H337),"0")</f>
        <v>1.3888888888888888</v>
      </c>
      <c r="BP337" s="64">
        <f>IFERROR(1/J337*(Y337/H337),"0")</f>
        <v>1.3958333333333333</v>
      </c>
    </row>
    <row r="338" spans="1:68" ht="27" hidden="1" customHeight="1" x14ac:dyDescent="0.25">
      <c r="A338" s="54" t="s">
        <v>523</v>
      </c>
      <c r="B338" s="54" t="s">
        <v>524</v>
      </c>
      <c r="C338" s="31">
        <v>4301020179</v>
      </c>
      <c r="D338" s="400">
        <v>4607091384178</v>
      </c>
      <c r="E338" s="401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3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92"/>
      <c r="R338" s="392"/>
      <c r="S338" s="392"/>
      <c r="T338" s="393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402"/>
      <c r="B339" s="403"/>
      <c r="C339" s="403"/>
      <c r="D339" s="403"/>
      <c r="E339" s="403"/>
      <c r="F339" s="403"/>
      <c r="G339" s="403"/>
      <c r="H339" s="403"/>
      <c r="I339" s="403"/>
      <c r="J339" s="403"/>
      <c r="K339" s="403"/>
      <c r="L339" s="403"/>
      <c r="M339" s="403"/>
      <c r="N339" s="403"/>
      <c r="O339" s="404"/>
      <c r="P339" s="388" t="s">
        <v>69</v>
      </c>
      <c r="Q339" s="389"/>
      <c r="R339" s="389"/>
      <c r="S339" s="389"/>
      <c r="T339" s="389"/>
      <c r="U339" s="389"/>
      <c r="V339" s="390"/>
      <c r="W339" s="37" t="s">
        <v>70</v>
      </c>
      <c r="X339" s="384">
        <f>IFERROR(X337/H337,"0")+IFERROR(X338/H338,"0")</f>
        <v>66.666666666666671</v>
      </c>
      <c r="Y339" s="384">
        <f>IFERROR(Y337/H337,"0")+IFERROR(Y338/H338,"0")</f>
        <v>67</v>
      </c>
      <c r="Z339" s="384">
        <f>IFERROR(IF(Z337="",0,Z337),"0")+IFERROR(IF(Z338="",0,Z338),"0")</f>
        <v>1.4572499999999999</v>
      </c>
      <c r="AA339" s="385"/>
      <c r="AB339" s="385"/>
      <c r="AC339" s="385"/>
    </row>
    <row r="340" spans="1:68" x14ac:dyDescent="0.2">
      <c r="A340" s="403"/>
      <c r="B340" s="403"/>
      <c r="C340" s="403"/>
      <c r="D340" s="403"/>
      <c r="E340" s="403"/>
      <c r="F340" s="403"/>
      <c r="G340" s="403"/>
      <c r="H340" s="403"/>
      <c r="I340" s="403"/>
      <c r="J340" s="403"/>
      <c r="K340" s="403"/>
      <c r="L340" s="403"/>
      <c r="M340" s="403"/>
      <c r="N340" s="403"/>
      <c r="O340" s="404"/>
      <c r="P340" s="388" t="s">
        <v>69</v>
      </c>
      <c r="Q340" s="389"/>
      <c r="R340" s="389"/>
      <c r="S340" s="389"/>
      <c r="T340" s="389"/>
      <c r="U340" s="389"/>
      <c r="V340" s="390"/>
      <c r="W340" s="37" t="s">
        <v>68</v>
      </c>
      <c r="X340" s="384">
        <f>IFERROR(SUM(X337:X338),"0")</f>
        <v>1000</v>
      </c>
      <c r="Y340" s="384">
        <f>IFERROR(SUM(Y337:Y338),"0")</f>
        <v>1005</v>
      </c>
      <c r="Z340" s="37"/>
      <c r="AA340" s="385"/>
      <c r="AB340" s="385"/>
      <c r="AC340" s="385"/>
    </row>
    <row r="341" spans="1:68" ht="14.25" hidden="1" customHeight="1" x14ac:dyDescent="0.25">
      <c r="A341" s="434" t="s">
        <v>71</v>
      </c>
      <c r="B341" s="403"/>
      <c r="C341" s="403"/>
      <c r="D341" s="403"/>
      <c r="E341" s="403"/>
      <c r="F341" s="403"/>
      <c r="G341" s="403"/>
      <c r="H341" s="403"/>
      <c r="I341" s="403"/>
      <c r="J341" s="403"/>
      <c r="K341" s="403"/>
      <c r="L341" s="403"/>
      <c r="M341" s="403"/>
      <c r="N341" s="403"/>
      <c r="O341" s="403"/>
      <c r="P341" s="403"/>
      <c r="Q341" s="403"/>
      <c r="R341" s="403"/>
      <c r="S341" s="403"/>
      <c r="T341" s="403"/>
      <c r="U341" s="403"/>
      <c r="V341" s="403"/>
      <c r="W341" s="403"/>
      <c r="X341" s="403"/>
      <c r="Y341" s="403"/>
      <c r="Z341" s="403"/>
      <c r="AA341" s="375"/>
      <c r="AB341" s="375"/>
      <c r="AC341" s="375"/>
    </row>
    <row r="342" spans="1:68" ht="27" hidden="1" customHeight="1" x14ac:dyDescent="0.25">
      <c r="A342" s="54" t="s">
        <v>525</v>
      </c>
      <c r="B342" s="54" t="s">
        <v>526</v>
      </c>
      <c r="C342" s="31">
        <v>4301051639</v>
      </c>
      <c r="D342" s="400">
        <v>4607091383928</v>
      </c>
      <c r="E342" s="401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67</v>
      </c>
      <c r="N342" s="33"/>
      <c r="O342" s="32">
        <v>40</v>
      </c>
      <c r="P342" s="47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2" s="392"/>
      <c r="R342" s="392"/>
      <c r="S342" s="392"/>
      <c r="T342" s="393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525</v>
      </c>
      <c r="B343" s="54" t="s">
        <v>527</v>
      </c>
      <c r="C343" s="31">
        <v>4301051560</v>
      </c>
      <c r="D343" s="400">
        <v>4607091383928</v>
      </c>
      <c r="E343" s="401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127</v>
      </c>
      <c r="N343" s="33"/>
      <c r="O343" s="32">
        <v>40</v>
      </c>
      <c r="P343" s="5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3" s="392"/>
      <c r="R343" s="392"/>
      <c r="S343" s="392"/>
      <c r="T343" s="393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528</v>
      </c>
      <c r="B344" s="54" t="s">
        <v>529</v>
      </c>
      <c r="C344" s="31">
        <v>4301051636</v>
      </c>
      <c r="D344" s="400">
        <v>4607091384260</v>
      </c>
      <c r="E344" s="401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49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92"/>
      <c r="R344" s="392"/>
      <c r="S344" s="392"/>
      <c r="T344" s="393"/>
      <c r="U344" s="34"/>
      <c r="V344" s="34"/>
      <c r="W344" s="35" t="s">
        <v>68</v>
      </c>
      <c r="X344" s="382">
        <v>150</v>
      </c>
      <c r="Y344" s="383">
        <f>IFERROR(IF(X344="",0,CEILING((X344/$H344),1)*$H344),"")</f>
        <v>156</v>
      </c>
      <c r="Z344" s="36">
        <f>IFERROR(IF(Y344=0,"",ROUNDUP(Y344/H344,0)*0.02175),"")</f>
        <v>0.43499999999999994</v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160.84615384615387</v>
      </c>
      <c r="BN344" s="64">
        <f>IFERROR(Y344*I344/H344,"0")</f>
        <v>167.28000000000003</v>
      </c>
      <c r="BO344" s="64">
        <f>IFERROR(1/J344*(X344/H344),"0")</f>
        <v>0.34340659340659335</v>
      </c>
      <c r="BP344" s="64">
        <f>IFERROR(1/J344*(Y344/H344),"0")</f>
        <v>0.3571428571428571</v>
      </c>
    </row>
    <row r="345" spans="1:68" x14ac:dyDescent="0.2">
      <c r="A345" s="402"/>
      <c r="B345" s="403"/>
      <c r="C345" s="403"/>
      <c r="D345" s="403"/>
      <c r="E345" s="403"/>
      <c r="F345" s="403"/>
      <c r="G345" s="403"/>
      <c r="H345" s="403"/>
      <c r="I345" s="403"/>
      <c r="J345" s="403"/>
      <c r="K345" s="403"/>
      <c r="L345" s="403"/>
      <c r="M345" s="403"/>
      <c r="N345" s="403"/>
      <c r="O345" s="404"/>
      <c r="P345" s="388" t="s">
        <v>69</v>
      </c>
      <c r="Q345" s="389"/>
      <c r="R345" s="389"/>
      <c r="S345" s="389"/>
      <c r="T345" s="389"/>
      <c r="U345" s="389"/>
      <c r="V345" s="390"/>
      <c r="W345" s="37" t="s">
        <v>70</v>
      </c>
      <c r="X345" s="384">
        <f>IFERROR(X342/H342,"0")+IFERROR(X343/H343,"0")+IFERROR(X344/H344,"0")</f>
        <v>19.23076923076923</v>
      </c>
      <c r="Y345" s="384">
        <f>IFERROR(Y342/H342,"0")+IFERROR(Y343/H343,"0")+IFERROR(Y344/H344,"0")</f>
        <v>20</v>
      </c>
      <c r="Z345" s="384">
        <f>IFERROR(IF(Z342="",0,Z342),"0")+IFERROR(IF(Z343="",0,Z343),"0")+IFERROR(IF(Z344="",0,Z344),"0")</f>
        <v>0.43499999999999994</v>
      </c>
      <c r="AA345" s="385"/>
      <c r="AB345" s="385"/>
      <c r="AC345" s="385"/>
    </row>
    <row r="346" spans="1:68" x14ac:dyDescent="0.2">
      <c r="A346" s="403"/>
      <c r="B346" s="403"/>
      <c r="C346" s="403"/>
      <c r="D346" s="403"/>
      <c r="E346" s="403"/>
      <c r="F346" s="403"/>
      <c r="G346" s="403"/>
      <c r="H346" s="403"/>
      <c r="I346" s="403"/>
      <c r="J346" s="403"/>
      <c r="K346" s="403"/>
      <c r="L346" s="403"/>
      <c r="M346" s="403"/>
      <c r="N346" s="403"/>
      <c r="O346" s="404"/>
      <c r="P346" s="388" t="s">
        <v>69</v>
      </c>
      <c r="Q346" s="389"/>
      <c r="R346" s="389"/>
      <c r="S346" s="389"/>
      <c r="T346" s="389"/>
      <c r="U346" s="389"/>
      <c r="V346" s="390"/>
      <c r="W346" s="37" t="s">
        <v>68</v>
      </c>
      <c r="X346" s="384">
        <f>IFERROR(SUM(X342:X344),"0")</f>
        <v>150</v>
      </c>
      <c r="Y346" s="384">
        <f>IFERROR(SUM(Y342:Y344),"0")</f>
        <v>156</v>
      </c>
      <c r="Z346" s="37"/>
      <c r="AA346" s="385"/>
      <c r="AB346" s="385"/>
      <c r="AC346" s="385"/>
    </row>
    <row r="347" spans="1:68" ht="14.25" hidden="1" customHeight="1" x14ac:dyDescent="0.25">
      <c r="A347" s="434" t="s">
        <v>237</v>
      </c>
      <c r="B347" s="403"/>
      <c r="C347" s="403"/>
      <c r="D347" s="403"/>
      <c r="E347" s="403"/>
      <c r="F347" s="403"/>
      <c r="G347" s="403"/>
      <c r="H347" s="403"/>
      <c r="I347" s="403"/>
      <c r="J347" s="403"/>
      <c r="K347" s="403"/>
      <c r="L347" s="403"/>
      <c r="M347" s="403"/>
      <c r="N347" s="403"/>
      <c r="O347" s="403"/>
      <c r="P347" s="403"/>
      <c r="Q347" s="403"/>
      <c r="R347" s="403"/>
      <c r="S347" s="403"/>
      <c r="T347" s="403"/>
      <c r="U347" s="403"/>
      <c r="V347" s="403"/>
      <c r="W347" s="403"/>
      <c r="X347" s="403"/>
      <c r="Y347" s="403"/>
      <c r="Z347" s="403"/>
      <c r="AA347" s="375"/>
      <c r="AB347" s="375"/>
      <c r="AC347" s="375"/>
    </row>
    <row r="348" spans="1:68" ht="16.5" hidden="1" customHeight="1" x14ac:dyDescent="0.25">
      <c r="A348" s="54" t="s">
        <v>530</v>
      </c>
      <c r="B348" s="54" t="s">
        <v>531</v>
      </c>
      <c r="C348" s="31">
        <v>4301060345</v>
      </c>
      <c r="D348" s="400">
        <v>4607091384673</v>
      </c>
      <c r="E348" s="401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52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8" s="392"/>
      <c r="R348" s="392"/>
      <c r="S348" s="392"/>
      <c r="T348" s="393"/>
      <c r="U348" s="34"/>
      <c r="V348" s="34"/>
      <c r="W348" s="35" t="s">
        <v>68</v>
      </c>
      <c r="X348" s="382">
        <v>0</v>
      </c>
      <c r="Y348" s="383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customHeight="1" x14ac:dyDescent="0.25">
      <c r="A349" s="54" t="s">
        <v>530</v>
      </c>
      <c r="B349" s="54" t="s">
        <v>532</v>
      </c>
      <c r="C349" s="31">
        <v>4301060314</v>
      </c>
      <c r="D349" s="400">
        <v>4607091384673</v>
      </c>
      <c r="E349" s="401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48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9" s="392"/>
      <c r="R349" s="392"/>
      <c r="S349" s="392"/>
      <c r="T349" s="393"/>
      <c r="U349" s="34"/>
      <c r="V349" s="34"/>
      <c r="W349" s="35" t="s">
        <v>68</v>
      </c>
      <c r="X349" s="382">
        <v>100</v>
      </c>
      <c r="Y349" s="383">
        <f>IFERROR(IF(X349="",0,CEILING((X349/$H349),1)*$H349),"")</f>
        <v>101.39999999999999</v>
      </c>
      <c r="Z349" s="36">
        <f>IFERROR(IF(Y349=0,"",ROUNDUP(Y349/H349,0)*0.02175),"")</f>
        <v>0.28275</v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107.23076923076924</v>
      </c>
      <c r="BN349" s="64">
        <f>IFERROR(Y349*I349/H349,"0")</f>
        <v>108.732</v>
      </c>
      <c r="BO349" s="64">
        <f>IFERROR(1/J349*(X349/H349),"0")</f>
        <v>0.22893772893772893</v>
      </c>
      <c r="BP349" s="64">
        <f>IFERROR(1/J349*(Y349/H349),"0")</f>
        <v>0.23214285714285712</v>
      </c>
    </row>
    <row r="350" spans="1:68" x14ac:dyDescent="0.2">
      <c r="A350" s="402"/>
      <c r="B350" s="403"/>
      <c r="C350" s="403"/>
      <c r="D350" s="403"/>
      <c r="E350" s="403"/>
      <c r="F350" s="403"/>
      <c r="G350" s="403"/>
      <c r="H350" s="403"/>
      <c r="I350" s="403"/>
      <c r="J350" s="403"/>
      <c r="K350" s="403"/>
      <c r="L350" s="403"/>
      <c r="M350" s="403"/>
      <c r="N350" s="403"/>
      <c r="O350" s="404"/>
      <c r="P350" s="388" t="s">
        <v>69</v>
      </c>
      <c r="Q350" s="389"/>
      <c r="R350" s="389"/>
      <c r="S350" s="389"/>
      <c r="T350" s="389"/>
      <c r="U350" s="389"/>
      <c r="V350" s="390"/>
      <c r="W350" s="37" t="s">
        <v>70</v>
      </c>
      <c r="X350" s="384">
        <f>IFERROR(X348/H348,"0")+IFERROR(X349/H349,"0")</f>
        <v>12.820512820512821</v>
      </c>
      <c r="Y350" s="384">
        <f>IFERROR(Y348/H348,"0")+IFERROR(Y349/H349,"0")</f>
        <v>13</v>
      </c>
      <c r="Z350" s="384">
        <f>IFERROR(IF(Z348="",0,Z348),"0")+IFERROR(IF(Z349="",0,Z349),"0")</f>
        <v>0.28275</v>
      </c>
      <c r="AA350" s="385"/>
      <c r="AB350" s="385"/>
      <c r="AC350" s="385"/>
    </row>
    <row r="351" spans="1:68" x14ac:dyDescent="0.2">
      <c r="A351" s="403"/>
      <c r="B351" s="403"/>
      <c r="C351" s="403"/>
      <c r="D351" s="403"/>
      <c r="E351" s="403"/>
      <c r="F351" s="403"/>
      <c r="G351" s="403"/>
      <c r="H351" s="403"/>
      <c r="I351" s="403"/>
      <c r="J351" s="403"/>
      <c r="K351" s="403"/>
      <c r="L351" s="403"/>
      <c r="M351" s="403"/>
      <c r="N351" s="403"/>
      <c r="O351" s="404"/>
      <c r="P351" s="388" t="s">
        <v>69</v>
      </c>
      <c r="Q351" s="389"/>
      <c r="R351" s="389"/>
      <c r="S351" s="389"/>
      <c r="T351" s="389"/>
      <c r="U351" s="389"/>
      <c r="V351" s="390"/>
      <c r="W351" s="37" t="s">
        <v>68</v>
      </c>
      <c r="X351" s="384">
        <f>IFERROR(SUM(X348:X349),"0")</f>
        <v>100</v>
      </c>
      <c r="Y351" s="384">
        <f>IFERROR(SUM(Y348:Y349),"0")</f>
        <v>101.39999999999999</v>
      </c>
      <c r="Z351" s="37"/>
      <c r="AA351" s="385"/>
      <c r="AB351" s="385"/>
      <c r="AC351" s="385"/>
    </row>
    <row r="352" spans="1:68" ht="16.5" hidden="1" customHeight="1" x14ac:dyDescent="0.25">
      <c r="A352" s="416" t="s">
        <v>533</v>
      </c>
      <c r="B352" s="403"/>
      <c r="C352" s="403"/>
      <c r="D352" s="403"/>
      <c r="E352" s="403"/>
      <c r="F352" s="403"/>
      <c r="G352" s="403"/>
      <c r="H352" s="403"/>
      <c r="I352" s="403"/>
      <c r="J352" s="403"/>
      <c r="K352" s="403"/>
      <c r="L352" s="403"/>
      <c r="M352" s="403"/>
      <c r="N352" s="403"/>
      <c r="O352" s="403"/>
      <c r="P352" s="403"/>
      <c r="Q352" s="403"/>
      <c r="R352" s="403"/>
      <c r="S352" s="403"/>
      <c r="T352" s="403"/>
      <c r="U352" s="403"/>
      <c r="V352" s="403"/>
      <c r="W352" s="403"/>
      <c r="X352" s="403"/>
      <c r="Y352" s="403"/>
      <c r="Z352" s="403"/>
      <c r="AA352" s="376"/>
      <c r="AB352" s="376"/>
      <c r="AC352" s="376"/>
    </row>
    <row r="353" spans="1:68" ht="14.25" hidden="1" customHeight="1" x14ac:dyDescent="0.25">
      <c r="A353" s="434" t="s">
        <v>112</v>
      </c>
      <c r="B353" s="403"/>
      <c r="C353" s="403"/>
      <c r="D353" s="403"/>
      <c r="E353" s="403"/>
      <c r="F353" s="403"/>
      <c r="G353" s="403"/>
      <c r="H353" s="403"/>
      <c r="I353" s="403"/>
      <c r="J353" s="403"/>
      <c r="K353" s="403"/>
      <c r="L353" s="403"/>
      <c r="M353" s="403"/>
      <c r="N353" s="403"/>
      <c r="O353" s="403"/>
      <c r="P353" s="403"/>
      <c r="Q353" s="403"/>
      <c r="R353" s="403"/>
      <c r="S353" s="403"/>
      <c r="T353" s="403"/>
      <c r="U353" s="403"/>
      <c r="V353" s="403"/>
      <c r="W353" s="403"/>
      <c r="X353" s="403"/>
      <c r="Y353" s="403"/>
      <c r="Z353" s="403"/>
      <c r="AA353" s="375"/>
      <c r="AB353" s="375"/>
      <c r="AC353" s="375"/>
    </row>
    <row r="354" spans="1:68" ht="27" hidden="1" customHeight="1" x14ac:dyDescent="0.25">
      <c r="A354" s="54" t="s">
        <v>534</v>
      </c>
      <c r="B354" s="54" t="s">
        <v>535</v>
      </c>
      <c r="C354" s="31">
        <v>4301011873</v>
      </c>
      <c r="D354" s="400">
        <v>4680115881907</v>
      </c>
      <c r="E354" s="401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490" t="s">
        <v>536</v>
      </c>
      <c r="Q354" s="392"/>
      <c r="R354" s="392"/>
      <c r="S354" s="392"/>
      <c r="T354" s="393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402"/>
      <c r="B355" s="403"/>
      <c r="C355" s="403"/>
      <c r="D355" s="403"/>
      <c r="E355" s="403"/>
      <c r="F355" s="403"/>
      <c r="G355" s="403"/>
      <c r="H355" s="403"/>
      <c r="I355" s="403"/>
      <c r="J355" s="403"/>
      <c r="K355" s="403"/>
      <c r="L355" s="403"/>
      <c r="M355" s="403"/>
      <c r="N355" s="403"/>
      <c r="O355" s="404"/>
      <c r="P355" s="388" t="s">
        <v>69</v>
      </c>
      <c r="Q355" s="389"/>
      <c r="R355" s="389"/>
      <c r="S355" s="389"/>
      <c r="T355" s="389"/>
      <c r="U355" s="389"/>
      <c r="V355" s="390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hidden="1" x14ac:dyDescent="0.2">
      <c r="A356" s="403"/>
      <c r="B356" s="403"/>
      <c r="C356" s="403"/>
      <c r="D356" s="403"/>
      <c r="E356" s="403"/>
      <c r="F356" s="403"/>
      <c r="G356" s="403"/>
      <c r="H356" s="403"/>
      <c r="I356" s="403"/>
      <c r="J356" s="403"/>
      <c r="K356" s="403"/>
      <c r="L356" s="403"/>
      <c r="M356" s="403"/>
      <c r="N356" s="403"/>
      <c r="O356" s="404"/>
      <c r="P356" s="388" t="s">
        <v>69</v>
      </c>
      <c r="Q356" s="389"/>
      <c r="R356" s="389"/>
      <c r="S356" s="389"/>
      <c r="T356" s="389"/>
      <c r="U356" s="389"/>
      <c r="V356" s="390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hidden="1" customHeight="1" x14ac:dyDescent="0.25">
      <c r="A357" s="434" t="s">
        <v>63</v>
      </c>
      <c r="B357" s="403"/>
      <c r="C357" s="403"/>
      <c r="D357" s="403"/>
      <c r="E357" s="403"/>
      <c r="F357" s="403"/>
      <c r="G357" s="403"/>
      <c r="H357" s="403"/>
      <c r="I357" s="403"/>
      <c r="J357" s="403"/>
      <c r="K357" s="403"/>
      <c r="L357" s="403"/>
      <c r="M357" s="403"/>
      <c r="N357" s="403"/>
      <c r="O357" s="403"/>
      <c r="P357" s="403"/>
      <c r="Q357" s="403"/>
      <c r="R357" s="403"/>
      <c r="S357" s="403"/>
      <c r="T357" s="403"/>
      <c r="U357" s="403"/>
      <c r="V357" s="403"/>
      <c r="W357" s="403"/>
      <c r="X357" s="403"/>
      <c r="Y357" s="403"/>
      <c r="Z357" s="403"/>
      <c r="AA357" s="375"/>
      <c r="AB357" s="375"/>
      <c r="AC357" s="375"/>
    </row>
    <row r="358" spans="1:68" ht="27" hidden="1" customHeight="1" x14ac:dyDescent="0.25">
      <c r="A358" s="54" t="s">
        <v>537</v>
      </c>
      <c r="B358" s="54" t="s">
        <v>538</v>
      </c>
      <c r="C358" s="31">
        <v>4301031139</v>
      </c>
      <c r="D358" s="400">
        <v>4607091384802</v>
      </c>
      <c r="E358" s="401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6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92"/>
      <c r="R358" s="392"/>
      <c r="S358" s="392"/>
      <c r="T358" s="393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537</v>
      </c>
      <c r="B359" s="54" t="s">
        <v>539</v>
      </c>
      <c r="C359" s="31">
        <v>4301031303</v>
      </c>
      <c r="D359" s="400">
        <v>4607091384802</v>
      </c>
      <c r="E359" s="401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7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92"/>
      <c r="R359" s="392"/>
      <c r="S359" s="392"/>
      <c r="T359" s="393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540</v>
      </c>
      <c r="B360" s="54" t="s">
        <v>541</v>
      </c>
      <c r="C360" s="31">
        <v>4301031304</v>
      </c>
      <c r="D360" s="400">
        <v>4607091384826</v>
      </c>
      <c r="E360" s="401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4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92"/>
      <c r="R360" s="392"/>
      <c r="S360" s="392"/>
      <c r="T360" s="393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402"/>
      <c r="B361" s="403"/>
      <c r="C361" s="403"/>
      <c r="D361" s="403"/>
      <c r="E361" s="403"/>
      <c r="F361" s="403"/>
      <c r="G361" s="403"/>
      <c r="H361" s="403"/>
      <c r="I361" s="403"/>
      <c r="J361" s="403"/>
      <c r="K361" s="403"/>
      <c r="L361" s="403"/>
      <c r="M361" s="403"/>
      <c r="N361" s="403"/>
      <c r="O361" s="404"/>
      <c r="P361" s="388" t="s">
        <v>69</v>
      </c>
      <c r="Q361" s="389"/>
      <c r="R361" s="389"/>
      <c r="S361" s="389"/>
      <c r="T361" s="389"/>
      <c r="U361" s="389"/>
      <c r="V361" s="390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hidden="1" x14ac:dyDescent="0.2">
      <c r="A362" s="403"/>
      <c r="B362" s="403"/>
      <c r="C362" s="403"/>
      <c r="D362" s="403"/>
      <c r="E362" s="403"/>
      <c r="F362" s="403"/>
      <c r="G362" s="403"/>
      <c r="H362" s="403"/>
      <c r="I362" s="403"/>
      <c r="J362" s="403"/>
      <c r="K362" s="403"/>
      <c r="L362" s="403"/>
      <c r="M362" s="403"/>
      <c r="N362" s="403"/>
      <c r="O362" s="404"/>
      <c r="P362" s="388" t="s">
        <v>69</v>
      </c>
      <c r="Q362" s="389"/>
      <c r="R362" s="389"/>
      <c r="S362" s="389"/>
      <c r="T362" s="389"/>
      <c r="U362" s="389"/>
      <c r="V362" s="390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hidden="1" customHeight="1" x14ac:dyDescent="0.25">
      <c r="A363" s="434" t="s">
        <v>71</v>
      </c>
      <c r="B363" s="403"/>
      <c r="C363" s="403"/>
      <c r="D363" s="403"/>
      <c r="E363" s="403"/>
      <c r="F363" s="403"/>
      <c r="G363" s="403"/>
      <c r="H363" s="403"/>
      <c r="I363" s="403"/>
      <c r="J363" s="403"/>
      <c r="K363" s="403"/>
      <c r="L363" s="403"/>
      <c r="M363" s="403"/>
      <c r="N363" s="403"/>
      <c r="O363" s="403"/>
      <c r="P363" s="403"/>
      <c r="Q363" s="403"/>
      <c r="R363" s="403"/>
      <c r="S363" s="403"/>
      <c r="T363" s="403"/>
      <c r="U363" s="403"/>
      <c r="V363" s="403"/>
      <c r="W363" s="403"/>
      <c r="X363" s="403"/>
      <c r="Y363" s="403"/>
      <c r="Z363" s="403"/>
      <c r="AA363" s="375"/>
      <c r="AB363" s="375"/>
      <c r="AC363" s="375"/>
    </row>
    <row r="364" spans="1:68" ht="27" hidden="1" customHeight="1" x14ac:dyDescent="0.25">
      <c r="A364" s="54" t="s">
        <v>542</v>
      </c>
      <c r="B364" s="54" t="s">
        <v>543</v>
      </c>
      <c r="C364" s="31">
        <v>4301051635</v>
      </c>
      <c r="D364" s="400">
        <v>4607091384246</v>
      </c>
      <c r="E364" s="401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49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92"/>
      <c r="R364" s="392"/>
      <c r="S364" s="392"/>
      <c r="T364" s="393"/>
      <c r="U364" s="34"/>
      <c r="V364" s="34"/>
      <c r="W364" s="35" t="s">
        <v>68</v>
      </c>
      <c r="X364" s="382">
        <v>0</v>
      </c>
      <c r="Y364" s="383">
        <f>IFERROR(IF(X364="",0,CEILING((X364/$H364),1)*$H364),"")</f>
        <v>0</v>
      </c>
      <c r="Z364" s="36" t="str">
        <f>IFERROR(IF(Y364=0,"",ROUNDUP(Y364/H364,0)*0.02175),"")</f>
        <v/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544</v>
      </c>
      <c r="B365" s="54" t="s">
        <v>545</v>
      </c>
      <c r="C365" s="31">
        <v>4301051445</v>
      </c>
      <c r="D365" s="400">
        <v>4680115881976</v>
      </c>
      <c r="E365" s="401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49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92"/>
      <c r="R365" s="392"/>
      <c r="S365" s="392"/>
      <c r="T365" s="393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546</v>
      </c>
      <c r="B366" s="54" t="s">
        <v>547</v>
      </c>
      <c r="C366" s="31">
        <v>4301051634</v>
      </c>
      <c r="D366" s="400">
        <v>4607091384253</v>
      </c>
      <c r="E366" s="401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72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6" s="392"/>
      <c r="R366" s="392"/>
      <c r="S366" s="392"/>
      <c r="T366" s="393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546</v>
      </c>
      <c r="B367" s="54" t="s">
        <v>548</v>
      </c>
      <c r="C367" s="31">
        <v>4301051297</v>
      </c>
      <c r="D367" s="400">
        <v>4607091384253</v>
      </c>
      <c r="E367" s="401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4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7" s="392"/>
      <c r="R367" s="392"/>
      <c r="S367" s="392"/>
      <c r="T367" s="393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549</v>
      </c>
      <c r="B368" s="54" t="s">
        <v>550</v>
      </c>
      <c r="C368" s="31">
        <v>4301051444</v>
      </c>
      <c r="D368" s="400">
        <v>4680115881969</v>
      </c>
      <c r="E368" s="401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4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92"/>
      <c r="R368" s="392"/>
      <c r="S368" s="392"/>
      <c r="T368" s="393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402"/>
      <c r="B369" s="403"/>
      <c r="C369" s="403"/>
      <c r="D369" s="403"/>
      <c r="E369" s="403"/>
      <c r="F369" s="403"/>
      <c r="G369" s="403"/>
      <c r="H369" s="403"/>
      <c r="I369" s="403"/>
      <c r="J369" s="403"/>
      <c r="K369" s="403"/>
      <c r="L369" s="403"/>
      <c r="M369" s="403"/>
      <c r="N369" s="403"/>
      <c r="O369" s="404"/>
      <c r="P369" s="388" t="s">
        <v>69</v>
      </c>
      <c r="Q369" s="389"/>
      <c r="R369" s="389"/>
      <c r="S369" s="389"/>
      <c r="T369" s="389"/>
      <c r="U369" s="389"/>
      <c r="V369" s="390"/>
      <c r="W369" s="37" t="s">
        <v>70</v>
      </c>
      <c r="X369" s="384">
        <f>IFERROR(X364/H364,"0")+IFERROR(X365/H365,"0")+IFERROR(X366/H366,"0")+IFERROR(X367/H367,"0")+IFERROR(X368/H368,"0")</f>
        <v>0</v>
      </c>
      <c r="Y369" s="384">
        <f>IFERROR(Y364/H364,"0")+IFERROR(Y365/H365,"0")+IFERROR(Y366/H366,"0")+IFERROR(Y367/H367,"0")+IFERROR(Y368/H368,"0")</f>
        <v>0</v>
      </c>
      <c r="Z369" s="384">
        <f>IFERROR(IF(Z364="",0,Z364),"0")+IFERROR(IF(Z365="",0,Z365),"0")+IFERROR(IF(Z366="",0,Z366),"0")+IFERROR(IF(Z367="",0,Z367),"0")+IFERROR(IF(Z368="",0,Z368),"0")</f>
        <v>0</v>
      </c>
      <c r="AA369" s="385"/>
      <c r="AB369" s="385"/>
      <c r="AC369" s="385"/>
    </row>
    <row r="370" spans="1:68" hidden="1" x14ac:dyDescent="0.2">
      <c r="A370" s="403"/>
      <c r="B370" s="403"/>
      <c r="C370" s="403"/>
      <c r="D370" s="403"/>
      <c r="E370" s="403"/>
      <c r="F370" s="403"/>
      <c r="G370" s="403"/>
      <c r="H370" s="403"/>
      <c r="I370" s="403"/>
      <c r="J370" s="403"/>
      <c r="K370" s="403"/>
      <c r="L370" s="403"/>
      <c r="M370" s="403"/>
      <c r="N370" s="403"/>
      <c r="O370" s="404"/>
      <c r="P370" s="388" t="s">
        <v>69</v>
      </c>
      <c r="Q370" s="389"/>
      <c r="R370" s="389"/>
      <c r="S370" s="389"/>
      <c r="T370" s="389"/>
      <c r="U370" s="389"/>
      <c r="V370" s="390"/>
      <c r="W370" s="37" t="s">
        <v>68</v>
      </c>
      <c r="X370" s="384">
        <f>IFERROR(SUM(X364:X368),"0")</f>
        <v>0</v>
      </c>
      <c r="Y370" s="384">
        <f>IFERROR(SUM(Y364:Y368),"0")</f>
        <v>0</v>
      </c>
      <c r="Z370" s="37"/>
      <c r="AA370" s="385"/>
      <c r="AB370" s="385"/>
      <c r="AC370" s="385"/>
    </row>
    <row r="371" spans="1:68" ht="14.25" hidden="1" customHeight="1" x14ac:dyDescent="0.25">
      <c r="A371" s="434" t="s">
        <v>237</v>
      </c>
      <c r="B371" s="403"/>
      <c r="C371" s="403"/>
      <c r="D371" s="403"/>
      <c r="E371" s="403"/>
      <c r="F371" s="403"/>
      <c r="G371" s="403"/>
      <c r="H371" s="403"/>
      <c r="I371" s="403"/>
      <c r="J371" s="403"/>
      <c r="K371" s="403"/>
      <c r="L371" s="403"/>
      <c r="M371" s="403"/>
      <c r="N371" s="403"/>
      <c r="O371" s="403"/>
      <c r="P371" s="403"/>
      <c r="Q371" s="403"/>
      <c r="R371" s="403"/>
      <c r="S371" s="403"/>
      <c r="T371" s="403"/>
      <c r="U371" s="403"/>
      <c r="V371" s="403"/>
      <c r="W371" s="403"/>
      <c r="X371" s="403"/>
      <c r="Y371" s="403"/>
      <c r="Z371" s="403"/>
      <c r="AA371" s="375"/>
      <c r="AB371" s="375"/>
      <c r="AC371" s="375"/>
    </row>
    <row r="372" spans="1:68" ht="27" hidden="1" customHeight="1" x14ac:dyDescent="0.25">
      <c r="A372" s="54" t="s">
        <v>551</v>
      </c>
      <c r="B372" s="54" t="s">
        <v>552</v>
      </c>
      <c r="C372" s="31">
        <v>4301060377</v>
      </c>
      <c r="D372" s="400">
        <v>4607091389357</v>
      </c>
      <c r="E372" s="401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63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2" s="392"/>
      <c r="R372" s="392"/>
      <c r="S372" s="392"/>
      <c r="T372" s="393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551</v>
      </c>
      <c r="B373" s="54" t="s">
        <v>553</v>
      </c>
      <c r="C373" s="31">
        <v>4301060322</v>
      </c>
      <c r="D373" s="400">
        <v>4607091389357</v>
      </c>
      <c r="E373" s="401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4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3" s="392"/>
      <c r="R373" s="392"/>
      <c r="S373" s="392"/>
      <c r="T373" s="393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402"/>
      <c r="B374" s="403"/>
      <c r="C374" s="403"/>
      <c r="D374" s="403"/>
      <c r="E374" s="403"/>
      <c r="F374" s="403"/>
      <c r="G374" s="403"/>
      <c r="H374" s="403"/>
      <c r="I374" s="403"/>
      <c r="J374" s="403"/>
      <c r="K374" s="403"/>
      <c r="L374" s="403"/>
      <c r="M374" s="403"/>
      <c r="N374" s="403"/>
      <c r="O374" s="404"/>
      <c r="P374" s="388" t="s">
        <v>69</v>
      </c>
      <c r="Q374" s="389"/>
      <c r="R374" s="389"/>
      <c r="S374" s="389"/>
      <c r="T374" s="389"/>
      <c r="U374" s="389"/>
      <c r="V374" s="390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hidden="1" x14ac:dyDescent="0.2">
      <c r="A375" s="403"/>
      <c r="B375" s="403"/>
      <c r="C375" s="403"/>
      <c r="D375" s="403"/>
      <c r="E375" s="403"/>
      <c r="F375" s="403"/>
      <c r="G375" s="403"/>
      <c r="H375" s="403"/>
      <c r="I375" s="403"/>
      <c r="J375" s="403"/>
      <c r="K375" s="403"/>
      <c r="L375" s="403"/>
      <c r="M375" s="403"/>
      <c r="N375" s="403"/>
      <c r="O375" s="404"/>
      <c r="P375" s="388" t="s">
        <v>69</v>
      </c>
      <c r="Q375" s="389"/>
      <c r="R375" s="389"/>
      <c r="S375" s="389"/>
      <c r="T375" s="389"/>
      <c r="U375" s="389"/>
      <c r="V375" s="390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hidden="1" customHeight="1" x14ac:dyDescent="0.2">
      <c r="A376" s="467" t="s">
        <v>554</v>
      </c>
      <c r="B376" s="468"/>
      <c r="C376" s="468"/>
      <c r="D376" s="468"/>
      <c r="E376" s="468"/>
      <c r="F376" s="468"/>
      <c r="G376" s="468"/>
      <c r="H376" s="468"/>
      <c r="I376" s="468"/>
      <c r="J376" s="468"/>
      <c r="K376" s="468"/>
      <c r="L376" s="468"/>
      <c r="M376" s="468"/>
      <c r="N376" s="468"/>
      <c r="O376" s="468"/>
      <c r="P376" s="468"/>
      <c r="Q376" s="468"/>
      <c r="R376" s="468"/>
      <c r="S376" s="468"/>
      <c r="T376" s="468"/>
      <c r="U376" s="468"/>
      <c r="V376" s="468"/>
      <c r="W376" s="468"/>
      <c r="X376" s="468"/>
      <c r="Y376" s="468"/>
      <c r="Z376" s="468"/>
      <c r="AA376" s="48"/>
      <c r="AB376" s="48"/>
      <c r="AC376" s="48"/>
    </row>
    <row r="377" spans="1:68" ht="16.5" hidden="1" customHeight="1" x14ac:dyDescent="0.25">
      <c r="A377" s="416" t="s">
        <v>555</v>
      </c>
      <c r="B377" s="403"/>
      <c r="C377" s="403"/>
      <c r="D377" s="403"/>
      <c r="E377" s="403"/>
      <c r="F377" s="403"/>
      <c r="G377" s="403"/>
      <c r="H377" s="403"/>
      <c r="I377" s="403"/>
      <c r="J377" s="403"/>
      <c r="K377" s="403"/>
      <c r="L377" s="403"/>
      <c r="M377" s="403"/>
      <c r="N377" s="403"/>
      <c r="O377" s="403"/>
      <c r="P377" s="403"/>
      <c r="Q377" s="403"/>
      <c r="R377" s="403"/>
      <c r="S377" s="403"/>
      <c r="T377" s="403"/>
      <c r="U377" s="403"/>
      <c r="V377" s="403"/>
      <c r="W377" s="403"/>
      <c r="X377" s="403"/>
      <c r="Y377" s="403"/>
      <c r="Z377" s="403"/>
      <c r="AA377" s="376"/>
      <c r="AB377" s="376"/>
      <c r="AC377" s="376"/>
    </row>
    <row r="378" spans="1:68" ht="14.25" hidden="1" customHeight="1" x14ac:dyDescent="0.25">
      <c r="A378" s="434" t="s">
        <v>112</v>
      </c>
      <c r="B378" s="403"/>
      <c r="C378" s="403"/>
      <c r="D378" s="403"/>
      <c r="E378" s="403"/>
      <c r="F378" s="403"/>
      <c r="G378" s="403"/>
      <c r="H378" s="403"/>
      <c r="I378" s="403"/>
      <c r="J378" s="403"/>
      <c r="K378" s="403"/>
      <c r="L378" s="403"/>
      <c r="M378" s="403"/>
      <c r="N378" s="403"/>
      <c r="O378" s="403"/>
      <c r="P378" s="403"/>
      <c r="Q378" s="403"/>
      <c r="R378" s="403"/>
      <c r="S378" s="403"/>
      <c r="T378" s="403"/>
      <c r="U378" s="403"/>
      <c r="V378" s="403"/>
      <c r="W378" s="403"/>
      <c r="X378" s="403"/>
      <c r="Y378" s="403"/>
      <c r="Z378" s="403"/>
      <c r="AA378" s="375"/>
      <c r="AB378" s="375"/>
      <c r="AC378" s="375"/>
    </row>
    <row r="379" spans="1:68" ht="27" hidden="1" customHeight="1" x14ac:dyDescent="0.25">
      <c r="A379" s="54" t="s">
        <v>556</v>
      </c>
      <c r="B379" s="54" t="s">
        <v>557</v>
      </c>
      <c r="C379" s="31">
        <v>4301011428</v>
      </c>
      <c r="D379" s="400">
        <v>4607091389708</v>
      </c>
      <c r="E379" s="401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7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92"/>
      <c r="R379" s="392"/>
      <c r="S379" s="392"/>
      <c r="T379" s="393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402"/>
      <c r="B380" s="403"/>
      <c r="C380" s="403"/>
      <c r="D380" s="403"/>
      <c r="E380" s="403"/>
      <c r="F380" s="403"/>
      <c r="G380" s="403"/>
      <c r="H380" s="403"/>
      <c r="I380" s="403"/>
      <c r="J380" s="403"/>
      <c r="K380" s="403"/>
      <c r="L380" s="403"/>
      <c r="M380" s="403"/>
      <c r="N380" s="403"/>
      <c r="O380" s="404"/>
      <c r="P380" s="388" t="s">
        <v>69</v>
      </c>
      <c r="Q380" s="389"/>
      <c r="R380" s="389"/>
      <c r="S380" s="389"/>
      <c r="T380" s="389"/>
      <c r="U380" s="389"/>
      <c r="V380" s="390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hidden="1" x14ac:dyDescent="0.2">
      <c r="A381" s="403"/>
      <c r="B381" s="403"/>
      <c r="C381" s="403"/>
      <c r="D381" s="403"/>
      <c r="E381" s="403"/>
      <c r="F381" s="403"/>
      <c r="G381" s="403"/>
      <c r="H381" s="403"/>
      <c r="I381" s="403"/>
      <c r="J381" s="403"/>
      <c r="K381" s="403"/>
      <c r="L381" s="403"/>
      <c r="M381" s="403"/>
      <c r="N381" s="403"/>
      <c r="O381" s="404"/>
      <c r="P381" s="388" t="s">
        <v>69</v>
      </c>
      <c r="Q381" s="389"/>
      <c r="R381" s="389"/>
      <c r="S381" s="389"/>
      <c r="T381" s="389"/>
      <c r="U381" s="389"/>
      <c r="V381" s="390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hidden="1" customHeight="1" x14ac:dyDescent="0.25">
      <c r="A382" s="434" t="s">
        <v>63</v>
      </c>
      <c r="B382" s="403"/>
      <c r="C382" s="403"/>
      <c r="D382" s="403"/>
      <c r="E382" s="403"/>
      <c r="F382" s="403"/>
      <c r="G382" s="403"/>
      <c r="H382" s="403"/>
      <c r="I382" s="403"/>
      <c r="J382" s="403"/>
      <c r="K382" s="403"/>
      <c r="L382" s="403"/>
      <c r="M382" s="403"/>
      <c r="N382" s="403"/>
      <c r="O382" s="403"/>
      <c r="P382" s="403"/>
      <c r="Q382" s="403"/>
      <c r="R382" s="403"/>
      <c r="S382" s="403"/>
      <c r="T382" s="403"/>
      <c r="U382" s="403"/>
      <c r="V382" s="403"/>
      <c r="W382" s="403"/>
      <c r="X382" s="403"/>
      <c r="Y382" s="403"/>
      <c r="Z382" s="403"/>
      <c r="AA382" s="375"/>
      <c r="AB382" s="375"/>
      <c r="AC382" s="375"/>
    </row>
    <row r="383" spans="1:68" ht="27" hidden="1" customHeight="1" x14ac:dyDescent="0.25">
      <c r="A383" s="54" t="s">
        <v>558</v>
      </c>
      <c r="B383" s="54" t="s">
        <v>559</v>
      </c>
      <c r="C383" s="31">
        <v>4301031177</v>
      </c>
      <c r="D383" s="400">
        <v>4607091389753</v>
      </c>
      <c r="E383" s="401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4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92"/>
      <c r="R383" s="392"/>
      <c r="S383" s="392"/>
      <c r="T383" s="393"/>
      <c r="U383" s="34"/>
      <c r="V383" s="34"/>
      <c r="W383" s="35" t="s">
        <v>68</v>
      </c>
      <c r="X383" s="382">
        <v>0</v>
      </c>
      <c r="Y383" s="383">
        <f t="shared" ref="Y383:Y405" si="64">IFERROR(IF(X383="",0,CEILING((X383/$H383),1)*$H383),"")</f>
        <v>0</v>
      </c>
      <c r="Z383" s="36" t="str">
        <f t="shared" ref="Z383:Z389" si="65">IFERROR(IF(Y383=0,"",ROUNDUP(Y383/H383,0)*0.00753),"")</f>
        <v/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0</v>
      </c>
      <c r="BN383" s="64">
        <f t="shared" ref="BN383:BN405" si="67">IFERROR(Y383*I383/H383,"0")</f>
        <v>0</v>
      </c>
      <c r="BO383" s="64">
        <f t="shared" ref="BO383:BO405" si="68">IFERROR(1/J383*(X383/H383),"0")</f>
        <v>0</v>
      </c>
      <c r="BP383" s="64">
        <f t="shared" ref="BP383:BP405" si="69">IFERROR(1/J383*(Y383/H383),"0")</f>
        <v>0</v>
      </c>
    </row>
    <row r="384" spans="1:68" ht="27" hidden="1" customHeight="1" x14ac:dyDescent="0.25">
      <c r="A384" s="54" t="s">
        <v>558</v>
      </c>
      <c r="B384" s="54" t="s">
        <v>560</v>
      </c>
      <c r="C384" s="31">
        <v>4301031322</v>
      </c>
      <c r="D384" s="400">
        <v>4607091389753</v>
      </c>
      <c r="E384" s="401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773" t="s">
        <v>561</v>
      </c>
      <c r="Q384" s="392"/>
      <c r="R384" s="392"/>
      <c r="S384" s="392"/>
      <c r="T384" s="393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hidden="1" customHeight="1" x14ac:dyDescent="0.25">
      <c r="A385" s="54" t="s">
        <v>562</v>
      </c>
      <c r="B385" s="54" t="s">
        <v>563</v>
      </c>
      <c r="C385" s="31">
        <v>4301031174</v>
      </c>
      <c r="D385" s="400">
        <v>4607091389760</v>
      </c>
      <c r="E385" s="401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4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92"/>
      <c r="R385" s="392"/>
      <c r="S385" s="392"/>
      <c r="T385" s="393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hidden="1" customHeight="1" x14ac:dyDescent="0.25">
      <c r="A386" s="54" t="s">
        <v>562</v>
      </c>
      <c r="B386" s="54" t="s">
        <v>564</v>
      </c>
      <c r="C386" s="31">
        <v>4301031323</v>
      </c>
      <c r="D386" s="400">
        <v>4607091389760</v>
      </c>
      <c r="E386" s="401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740" t="s">
        <v>565</v>
      </c>
      <c r="Q386" s="392"/>
      <c r="R386" s="392"/>
      <c r="S386" s="392"/>
      <c r="T386" s="393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hidden="1" customHeight="1" x14ac:dyDescent="0.25">
      <c r="A387" s="54" t="s">
        <v>566</v>
      </c>
      <c r="B387" s="54" t="s">
        <v>567</v>
      </c>
      <c r="C387" s="31">
        <v>4301031356</v>
      </c>
      <c r="D387" s="400">
        <v>4607091389746</v>
      </c>
      <c r="E387" s="401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616" t="s">
        <v>568</v>
      </c>
      <c r="Q387" s="392"/>
      <c r="R387" s="392"/>
      <c r="S387" s="392"/>
      <c r="T387" s="393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customHeight="1" x14ac:dyDescent="0.25">
      <c r="A388" s="54" t="s">
        <v>566</v>
      </c>
      <c r="B388" s="54" t="s">
        <v>569</v>
      </c>
      <c r="C388" s="31">
        <v>4301031325</v>
      </c>
      <c r="D388" s="400">
        <v>4607091389746</v>
      </c>
      <c r="E388" s="401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576" t="s">
        <v>568</v>
      </c>
      <c r="Q388" s="392"/>
      <c r="R388" s="392"/>
      <c r="S388" s="392"/>
      <c r="T388" s="393"/>
      <c r="U388" s="34"/>
      <c r="V388" s="34"/>
      <c r="W388" s="35" t="s">
        <v>68</v>
      </c>
      <c r="X388" s="382">
        <v>20</v>
      </c>
      <c r="Y388" s="383">
        <f t="shared" si="64"/>
        <v>21</v>
      </c>
      <c r="Z388" s="36">
        <f t="shared" si="65"/>
        <v>3.7650000000000003E-2</v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21.095238095238091</v>
      </c>
      <c r="BN388" s="64">
        <f t="shared" si="67"/>
        <v>22.15</v>
      </c>
      <c r="BO388" s="64">
        <f t="shared" si="68"/>
        <v>3.0525030525030524E-2</v>
      </c>
      <c r="BP388" s="64">
        <f t="shared" si="69"/>
        <v>3.2051282051282048E-2</v>
      </c>
    </row>
    <row r="389" spans="1:68" ht="37.5" customHeight="1" x14ac:dyDescent="0.25">
      <c r="A389" s="54" t="s">
        <v>570</v>
      </c>
      <c r="B389" s="54" t="s">
        <v>571</v>
      </c>
      <c r="C389" s="31">
        <v>4301031236</v>
      </c>
      <c r="D389" s="400">
        <v>4680115882928</v>
      </c>
      <c r="E389" s="401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69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92"/>
      <c r="R389" s="392"/>
      <c r="S389" s="392"/>
      <c r="T389" s="393"/>
      <c r="U389" s="34"/>
      <c r="V389" s="34"/>
      <c r="W389" s="35" t="s">
        <v>68</v>
      </c>
      <c r="X389" s="382">
        <v>11.2</v>
      </c>
      <c r="Y389" s="383">
        <f t="shared" si="64"/>
        <v>11.76</v>
      </c>
      <c r="Z389" s="36">
        <f t="shared" si="65"/>
        <v>5.271E-2</v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17.333333333333332</v>
      </c>
      <c r="BN389" s="64">
        <f t="shared" si="67"/>
        <v>18.2</v>
      </c>
      <c r="BO389" s="64">
        <f t="shared" si="68"/>
        <v>4.2735042735042729E-2</v>
      </c>
      <c r="BP389" s="64">
        <f t="shared" si="69"/>
        <v>4.4871794871794872E-2</v>
      </c>
    </row>
    <row r="390" spans="1:68" ht="27" hidden="1" customHeight="1" x14ac:dyDescent="0.25">
      <c r="A390" s="54" t="s">
        <v>572</v>
      </c>
      <c r="B390" s="54" t="s">
        <v>573</v>
      </c>
      <c r="C390" s="31">
        <v>4301031257</v>
      </c>
      <c r="D390" s="400">
        <v>4680115883147</v>
      </c>
      <c r="E390" s="401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5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92"/>
      <c r="R390" s="392"/>
      <c r="S390" s="392"/>
      <c r="T390" s="393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hidden="1" customHeight="1" x14ac:dyDescent="0.25">
      <c r="A391" s="54" t="s">
        <v>572</v>
      </c>
      <c r="B391" s="54" t="s">
        <v>574</v>
      </c>
      <c r="C391" s="31">
        <v>4301031335</v>
      </c>
      <c r="D391" s="400">
        <v>4680115883147</v>
      </c>
      <c r="E391" s="401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767" t="s">
        <v>575</v>
      </c>
      <c r="Q391" s="392"/>
      <c r="R391" s="392"/>
      <c r="S391" s="392"/>
      <c r="T391" s="393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customHeight="1" x14ac:dyDescent="0.25">
      <c r="A392" s="54" t="s">
        <v>576</v>
      </c>
      <c r="B392" s="54" t="s">
        <v>577</v>
      </c>
      <c r="C392" s="31">
        <v>4301031178</v>
      </c>
      <c r="D392" s="400">
        <v>4607091384338</v>
      </c>
      <c r="E392" s="401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7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92"/>
      <c r="R392" s="392"/>
      <c r="S392" s="392"/>
      <c r="T392" s="393"/>
      <c r="U392" s="34"/>
      <c r="V392" s="34"/>
      <c r="W392" s="35" t="s">
        <v>68</v>
      </c>
      <c r="X392" s="382">
        <v>70</v>
      </c>
      <c r="Y392" s="383">
        <f t="shared" si="64"/>
        <v>71.400000000000006</v>
      </c>
      <c r="Z392" s="36">
        <f t="shared" si="70"/>
        <v>0.17068</v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74.333333333333329</v>
      </c>
      <c r="BN392" s="64">
        <f t="shared" si="67"/>
        <v>75.820000000000007</v>
      </c>
      <c r="BO392" s="64">
        <f t="shared" si="68"/>
        <v>0.14245014245014245</v>
      </c>
      <c r="BP392" s="64">
        <f t="shared" si="69"/>
        <v>0.14529914529914531</v>
      </c>
    </row>
    <row r="393" spans="1:68" ht="27" hidden="1" customHeight="1" x14ac:dyDescent="0.25">
      <c r="A393" s="54" t="s">
        <v>576</v>
      </c>
      <c r="B393" s="54" t="s">
        <v>578</v>
      </c>
      <c r="C393" s="31">
        <v>4301031330</v>
      </c>
      <c r="D393" s="400">
        <v>4607091384338</v>
      </c>
      <c r="E393" s="401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586" t="s">
        <v>579</v>
      </c>
      <c r="Q393" s="392"/>
      <c r="R393" s="392"/>
      <c r="S393" s="392"/>
      <c r="T393" s="393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hidden="1" customHeight="1" x14ac:dyDescent="0.25">
      <c r="A394" s="54" t="s">
        <v>580</v>
      </c>
      <c r="B394" s="54" t="s">
        <v>581</v>
      </c>
      <c r="C394" s="31">
        <v>4301031254</v>
      </c>
      <c r="D394" s="400">
        <v>4680115883154</v>
      </c>
      <c r="E394" s="401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7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92"/>
      <c r="R394" s="392"/>
      <c r="S394" s="392"/>
      <c r="T394" s="393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hidden="1" customHeight="1" x14ac:dyDescent="0.25">
      <c r="A395" s="54" t="s">
        <v>580</v>
      </c>
      <c r="B395" s="54" t="s">
        <v>582</v>
      </c>
      <c r="C395" s="31">
        <v>4301031336</v>
      </c>
      <c r="D395" s="400">
        <v>4680115883154</v>
      </c>
      <c r="E395" s="401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561" t="s">
        <v>583</v>
      </c>
      <c r="Q395" s="392"/>
      <c r="R395" s="392"/>
      <c r="S395" s="392"/>
      <c r="T395" s="393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customHeight="1" x14ac:dyDescent="0.25">
      <c r="A396" s="54" t="s">
        <v>584</v>
      </c>
      <c r="B396" s="54" t="s">
        <v>585</v>
      </c>
      <c r="C396" s="31">
        <v>4301031171</v>
      </c>
      <c r="D396" s="400">
        <v>4607091389524</v>
      </c>
      <c r="E396" s="401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5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92"/>
      <c r="R396" s="392"/>
      <c r="S396" s="392"/>
      <c r="T396" s="393"/>
      <c r="U396" s="34"/>
      <c r="V396" s="34"/>
      <c r="W396" s="35" t="s">
        <v>68</v>
      </c>
      <c r="X396" s="382">
        <v>49</v>
      </c>
      <c r="Y396" s="383">
        <f t="shared" si="64"/>
        <v>50.400000000000006</v>
      </c>
      <c r="Z396" s="36">
        <f t="shared" si="70"/>
        <v>0.12048</v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52.033333333333331</v>
      </c>
      <c r="BN396" s="64">
        <f t="shared" si="67"/>
        <v>53.52</v>
      </c>
      <c r="BO396" s="64">
        <f t="shared" si="68"/>
        <v>9.9715099715099717E-2</v>
      </c>
      <c r="BP396" s="64">
        <f t="shared" si="69"/>
        <v>0.10256410256410257</v>
      </c>
    </row>
    <row r="397" spans="1:68" ht="37.5" hidden="1" customHeight="1" x14ac:dyDescent="0.25">
      <c r="A397" s="54" t="s">
        <v>584</v>
      </c>
      <c r="B397" s="54" t="s">
        <v>586</v>
      </c>
      <c r="C397" s="31">
        <v>4301031331</v>
      </c>
      <c r="D397" s="400">
        <v>4607091389524</v>
      </c>
      <c r="E397" s="401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29" t="s">
        <v>587</v>
      </c>
      <c r="Q397" s="392"/>
      <c r="R397" s="392"/>
      <c r="S397" s="392"/>
      <c r="T397" s="393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hidden="1" customHeight="1" x14ac:dyDescent="0.25">
      <c r="A398" s="54" t="s">
        <v>588</v>
      </c>
      <c r="B398" s="54" t="s">
        <v>589</v>
      </c>
      <c r="C398" s="31">
        <v>4301031258</v>
      </c>
      <c r="D398" s="400">
        <v>4680115883161</v>
      </c>
      <c r="E398" s="401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52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92"/>
      <c r="R398" s="392"/>
      <c r="S398" s="392"/>
      <c r="T398" s="393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hidden="1" customHeight="1" x14ac:dyDescent="0.25">
      <c r="A399" s="54" t="s">
        <v>588</v>
      </c>
      <c r="B399" s="54" t="s">
        <v>590</v>
      </c>
      <c r="C399" s="31">
        <v>4301031337</v>
      </c>
      <c r="D399" s="400">
        <v>4680115883161</v>
      </c>
      <c r="E399" s="401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512" t="s">
        <v>591</v>
      </c>
      <c r="Q399" s="392"/>
      <c r="R399" s="392"/>
      <c r="S399" s="392"/>
      <c r="T399" s="393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hidden="1" customHeight="1" x14ac:dyDescent="0.25">
      <c r="A400" s="54" t="s">
        <v>592</v>
      </c>
      <c r="B400" s="54" t="s">
        <v>593</v>
      </c>
      <c r="C400" s="31">
        <v>4301031332</v>
      </c>
      <c r="D400" s="400">
        <v>4607091384345</v>
      </c>
      <c r="E400" s="401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713" t="s">
        <v>594</v>
      </c>
      <c r="Q400" s="392"/>
      <c r="R400" s="392"/>
      <c r="S400" s="392"/>
      <c r="T400" s="393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hidden="1" customHeight="1" x14ac:dyDescent="0.25">
      <c r="A401" s="54" t="s">
        <v>595</v>
      </c>
      <c r="B401" s="54" t="s">
        <v>596</v>
      </c>
      <c r="C401" s="31">
        <v>4301031172</v>
      </c>
      <c r="D401" s="400">
        <v>4607091389531</v>
      </c>
      <c r="E401" s="401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69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92"/>
      <c r="R401" s="392"/>
      <c r="S401" s="392"/>
      <c r="T401" s="393"/>
      <c r="U401" s="34"/>
      <c r="V401" s="34"/>
      <c r="W401" s="35" t="s">
        <v>68</v>
      </c>
      <c r="X401" s="382">
        <v>0</v>
      </c>
      <c r="Y401" s="383">
        <f t="shared" si="64"/>
        <v>0</v>
      </c>
      <c r="Z401" s="36" t="str">
        <f t="shared" si="70"/>
        <v/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0</v>
      </c>
      <c r="BN401" s="64">
        <f t="shared" si="67"/>
        <v>0</v>
      </c>
      <c r="BO401" s="64">
        <f t="shared" si="68"/>
        <v>0</v>
      </c>
      <c r="BP401" s="64">
        <f t="shared" si="69"/>
        <v>0</v>
      </c>
    </row>
    <row r="402" spans="1:68" ht="27" hidden="1" customHeight="1" x14ac:dyDescent="0.25">
      <c r="A402" s="54" t="s">
        <v>595</v>
      </c>
      <c r="B402" s="54" t="s">
        <v>597</v>
      </c>
      <c r="C402" s="31">
        <v>4301031358</v>
      </c>
      <c r="D402" s="400">
        <v>4607091389531</v>
      </c>
      <c r="E402" s="401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716" t="s">
        <v>598</v>
      </c>
      <c r="Q402" s="392"/>
      <c r="R402" s="392"/>
      <c r="S402" s="392"/>
      <c r="T402" s="393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hidden="1" customHeight="1" x14ac:dyDescent="0.25">
      <c r="A403" s="54" t="s">
        <v>595</v>
      </c>
      <c r="B403" s="54" t="s">
        <v>599</v>
      </c>
      <c r="C403" s="31">
        <v>4301031333</v>
      </c>
      <c r="D403" s="400">
        <v>4607091389531</v>
      </c>
      <c r="E403" s="401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682" t="s">
        <v>598</v>
      </c>
      <c r="Q403" s="392"/>
      <c r="R403" s="392"/>
      <c r="S403" s="392"/>
      <c r="T403" s="393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hidden="1" customHeight="1" x14ac:dyDescent="0.25">
      <c r="A404" s="54" t="s">
        <v>600</v>
      </c>
      <c r="B404" s="54" t="s">
        <v>601</v>
      </c>
      <c r="C404" s="31">
        <v>4301031255</v>
      </c>
      <c r="D404" s="400">
        <v>4680115883185</v>
      </c>
      <c r="E404" s="401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76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92"/>
      <c r="R404" s="392"/>
      <c r="S404" s="392"/>
      <c r="T404" s="393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hidden="1" customHeight="1" x14ac:dyDescent="0.25">
      <c r="A405" s="54" t="s">
        <v>600</v>
      </c>
      <c r="B405" s="54" t="s">
        <v>602</v>
      </c>
      <c r="C405" s="31">
        <v>4301031338</v>
      </c>
      <c r="D405" s="400">
        <v>4680115883185</v>
      </c>
      <c r="E405" s="401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730" t="s">
        <v>603</v>
      </c>
      <c r="Q405" s="392"/>
      <c r="R405" s="392"/>
      <c r="S405" s="392"/>
      <c r="T405" s="393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402"/>
      <c r="B406" s="403"/>
      <c r="C406" s="403"/>
      <c r="D406" s="403"/>
      <c r="E406" s="403"/>
      <c r="F406" s="403"/>
      <c r="G406" s="403"/>
      <c r="H406" s="403"/>
      <c r="I406" s="403"/>
      <c r="J406" s="403"/>
      <c r="K406" s="403"/>
      <c r="L406" s="403"/>
      <c r="M406" s="403"/>
      <c r="N406" s="403"/>
      <c r="O406" s="404"/>
      <c r="P406" s="388" t="s">
        <v>69</v>
      </c>
      <c r="Q406" s="389"/>
      <c r="R406" s="389"/>
      <c r="S406" s="389"/>
      <c r="T406" s="389"/>
      <c r="U406" s="389"/>
      <c r="V406" s="390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68.095238095238088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70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0.38151999999999997</v>
      </c>
      <c r="AA406" s="385"/>
      <c r="AB406" s="385"/>
      <c r="AC406" s="385"/>
    </row>
    <row r="407" spans="1:68" x14ac:dyDescent="0.2">
      <c r="A407" s="403"/>
      <c r="B407" s="403"/>
      <c r="C407" s="403"/>
      <c r="D407" s="403"/>
      <c r="E407" s="403"/>
      <c r="F407" s="403"/>
      <c r="G407" s="403"/>
      <c r="H407" s="403"/>
      <c r="I407" s="403"/>
      <c r="J407" s="403"/>
      <c r="K407" s="403"/>
      <c r="L407" s="403"/>
      <c r="M407" s="403"/>
      <c r="N407" s="403"/>
      <c r="O407" s="404"/>
      <c r="P407" s="388" t="s">
        <v>69</v>
      </c>
      <c r="Q407" s="389"/>
      <c r="R407" s="389"/>
      <c r="S407" s="389"/>
      <c r="T407" s="389"/>
      <c r="U407" s="389"/>
      <c r="V407" s="390"/>
      <c r="W407" s="37" t="s">
        <v>68</v>
      </c>
      <c r="X407" s="384">
        <f>IFERROR(SUM(X383:X405),"0")</f>
        <v>150.19999999999999</v>
      </c>
      <c r="Y407" s="384">
        <f>IFERROR(SUM(Y383:Y405),"0")</f>
        <v>154.56</v>
      </c>
      <c r="Z407" s="37"/>
      <c r="AA407" s="385"/>
      <c r="AB407" s="385"/>
      <c r="AC407" s="385"/>
    </row>
    <row r="408" spans="1:68" ht="14.25" hidden="1" customHeight="1" x14ac:dyDescent="0.25">
      <c r="A408" s="434" t="s">
        <v>71</v>
      </c>
      <c r="B408" s="403"/>
      <c r="C408" s="403"/>
      <c r="D408" s="403"/>
      <c r="E408" s="403"/>
      <c r="F408" s="403"/>
      <c r="G408" s="403"/>
      <c r="H408" s="403"/>
      <c r="I408" s="403"/>
      <c r="J408" s="403"/>
      <c r="K408" s="403"/>
      <c r="L408" s="403"/>
      <c r="M408" s="403"/>
      <c r="N408" s="403"/>
      <c r="O408" s="403"/>
      <c r="P408" s="403"/>
      <c r="Q408" s="403"/>
      <c r="R408" s="403"/>
      <c r="S408" s="403"/>
      <c r="T408" s="403"/>
      <c r="U408" s="403"/>
      <c r="V408" s="403"/>
      <c r="W408" s="403"/>
      <c r="X408" s="403"/>
      <c r="Y408" s="403"/>
      <c r="Z408" s="403"/>
      <c r="AA408" s="375"/>
      <c r="AB408" s="375"/>
      <c r="AC408" s="375"/>
    </row>
    <row r="409" spans="1:68" ht="27" hidden="1" customHeight="1" x14ac:dyDescent="0.25">
      <c r="A409" s="54" t="s">
        <v>604</v>
      </c>
      <c r="B409" s="54" t="s">
        <v>605</v>
      </c>
      <c r="C409" s="31">
        <v>4301051431</v>
      </c>
      <c r="D409" s="400">
        <v>4607091389654</v>
      </c>
      <c r="E409" s="401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127</v>
      </c>
      <c r="N409" s="33"/>
      <c r="O409" s="32">
        <v>45</v>
      </c>
      <c r="P409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92"/>
      <c r="R409" s="392"/>
      <c r="S409" s="392"/>
      <c r="T409" s="393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606</v>
      </c>
      <c r="B410" s="54" t="s">
        <v>607</v>
      </c>
      <c r="C410" s="31">
        <v>4301051284</v>
      </c>
      <c r="D410" s="400">
        <v>4607091384352</v>
      </c>
      <c r="E410" s="401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127</v>
      </c>
      <c r="N410" s="33"/>
      <c r="O410" s="32">
        <v>45</v>
      </c>
      <c r="P410" s="4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92"/>
      <c r="R410" s="392"/>
      <c r="S410" s="392"/>
      <c r="T410" s="393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2"/>
      <c r="B411" s="403"/>
      <c r="C411" s="403"/>
      <c r="D411" s="403"/>
      <c r="E411" s="403"/>
      <c r="F411" s="403"/>
      <c r="G411" s="403"/>
      <c r="H411" s="403"/>
      <c r="I411" s="403"/>
      <c r="J411" s="403"/>
      <c r="K411" s="403"/>
      <c r="L411" s="403"/>
      <c r="M411" s="403"/>
      <c r="N411" s="403"/>
      <c r="O411" s="404"/>
      <c r="P411" s="388" t="s">
        <v>69</v>
      </c>
      <c r="Q411" s="389"/>
      <c r="R411" s="389"/>
      <c r="S411" s="389"/>
      <c r="T411" s="389"/>
      <c r="U411" s="389"/>
      <c r="V411" s="390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hidden="1" x14ac:dyDescent="0.2">
      <c r="A412" s="403"/>
      <c r="B412" s="403"/>
      <c r="C412" s="403"/>
      <c r="D412" s="403"/>
      <c r="E412" s="403"/>
      <c r="F412" s="403"/>
      <c r="G412" s="403"/>
      <c r="H412" s="403"/>
      <c r="I412" s="403"/>
      <c r="J412" s="403"/>
      <c r="K412" s="403"/>
      <c r="L412" s="403"/>
      <c r="M412" s="403"/>
      <c r="N412" s="403"/>
      <c r="O412" s="404"/>
      <c r="P412" s="388" t="s">
        <v>69</v>
      </c>
      <c r="Q412" s="389"/>
      <c r="R412" s="389"/>
      <c r="S412" s="389"/>
      <c r="T412" s="389"/>
      <c r="U412" s="389"/>
      <c r="V412" s="390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hidden="1" customHeight="1" x14ac:dyDescent="0.25">
      <c r="A413" s="434" t="s">
        <v>90</v>
      </c>
      <c r="B413" s="403"/>
      <c r="C413" s="403"/>
      <c r="D413" s="403"/>
      <c r="E413" s="403"/>
      <c r="F413" s="403"/>
      <c r="G413" s="403"/>
      <c r="H413" s="403"/>
      <c r="I413" s="403"/>
      <c r="J413" s="403"/>
      <c r="K413" s="403"/>
      <c r="L413" s="403"/>
      <c r="M413" s="403"/>
      <c r="N413" s="403"/>
      <c r="O413" s="403"/>
      <c r="P413" s="403"/>
      <c r="Q413" s="403"/>
      <c r="R413" s="403"/>
      <c r="S413" s="403"/>
      <c r="T413" s="403"/>
      <c r="U413" s="403"/>
      <c r="V413" s="403"/>
      <c r="W413" s="403"/>
      <c r="X413" s="403"/>
      <c r="Y413" s="403"/>
      <c r="Z413" s="403"/>
      <c r="AA413" s="375"/>
      <c r="AB413" s="375"/>
      <c r="AC413" s="375"/>
    </row>
    <row r="414" spans="1:68" ht="27" customHeight="1" x14ac:dyDescent="0.25">
      <c r="A414" s="54" t="s">
        <v>608</v>
      </c>
      <c r="B414" s="54" t="s">
        <v>609</v>
      </c>
      <c r="C414" s="31">
        <v>4301032045</v>
      </c>
      <c r="D414" s="400">
        <v>4680115884335</v>
      </c>
      <c r="E414" s="401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68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92"/>
      <c r="R414" s="392"/>
      <c r="S414" s="392"/>
      <c r="T414" s="393"/>
      <c r="U414" s="34"/>
      <c r="V414" s="34"/>
      <c r="W414" s="35" t="s">
        <v>68</v>
      </c>
      <c r="X414" s="382">
        <v>6</v>
      </c>
      <c r="Y414" s="383">
        <f>IFERROR(IF(X414="",0,CEILING((X414/$H414),1)*$H414),"")</f>
        <v>6</v>
      </c>
      <c r="Z414" s="36">
        <f>IFERROR(IF(Y414=0,"",ROUNDUP(Y414/H414,0)*0.00627),"")</f>
        <v>3.1350000000000003E-2</v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9.0000000000000018</v>
      </c>
      <c r="BN414" s="64">
        <f>IFERROR(Y414*I414/H414,"0")</f>
        <v>9.0000000000000018</v>
      </c>
      <c r="BO414" s="64">
        <f>IFERROR(1/J414*(X414/H414),"0")</f>
        <v>2.5000000000000001E-2</v>
      </c>
      <c r="BP414" s="64">
        <f>IFERROR(1/J414*(Y414/H414),"0")</f>
        <v>2.5000000000000001E-2</v>
      </c>
    </row>
    <row r="415" spans="1:68" ht="27" customHeight="1" x14ac:dyDescent="0.25">
      <c r="A415" s="54" t="s">
        <v>612</v>
      </c>
      <c r="B415" s="54" t="s">
        <v>613</v>
      </c>
      <c r="C415" s="31">
        <v>4301032047</v>
      </c>
      <c r="D415" s="400">
        <v>4680115884342</v>
      </c>
      <c r="E415" s="401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8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92"/>
      <c r="R415" s="392"/>
      <c r="S415" s="392"/>
      <c r="T415" s="393"/>
      <c r="U415" s="34"/>
      <c r="V415" s="34"/>
      <c r="W415" s="35" t="s">
        <v>68</v>
      </c>
      <c r="X415" s="382">
        <v>6</v>
      </c>
      <c r="Y415" s="383">
        <f>IFERROR(IF(X415="",0,CEILING((X415/$H415),1)*$H415),"")</f>
        <v>6</v>
      </c>
      <c r="Z415" s="36">
        <f>IFERROR(IF(Y415=0,"",ROUNDUP(Y415/H415,0)*0.00627),"")</f>
        <v>3.1350000000000003E-2</v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9.0000000000000018</v>
      </c>
      <c r="BN415" s="64">
        <f>IFERROR(Y415*I415/H415,"0")</f>
        <v>9.0000000000000018</v>
      </c>
      <c r="BO415" s="64">
        <f>IFERROR(1/J415*(X415/H415),"0")</f>
        <v>2.5000000000000001E-2</v>
      </c>
      <c r="BP415" s="64">
        <f>IFERROR(1/J415*(Y415/H415),"0")</f>
        <v>2.5000000000000001E-2</v>
      </c>
    </row>
    <row r="416" spans="1:68" ht="27" hidden="1" customHeight="1" x14ac:dyDescent="0.25">
      <c r="A416" s="54" t="s">
        <v>614</v>
      </c>
      <c r="B416" s="54" t="s">
        <v>615</v>
      </c>
      <c r="C416" s="31">
        <v>4301170011</v>
      </c>
      <c r="D416" s="400">
        <v>4680115884113</v>
      </c>
      <c r="E416" s="401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68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92"/>
      <c r="R416" s="392"/>
      <c r="S416" s="392"/>
      <c r="T416" s="393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402"/>
      <c r="B417" s="403"/>
      <c r="C417" s="403"/>
      <c r="D417" s="403"/>
      <c r="E417" s="403"/>
      <c r="F417" s="403"/>
      <c r="G417" s="403"/>
      <c r="H417" s="403"/>
      <c r="I417" s="403"/>
      <c r="J417" s="403"/>
      <c r="K417" s="403"/>
      <c r="L417" s="403"/>
      <c r="M417" s="403"/>
      <c r="N417" s="403"/>
      <c r="O417" s="404"/>
      <c r="P417" s="388" t="s">
        <v>69</v>
      </c>
      <c r="Q417" s="389"/>
      <c r="R417" s="389"/>
      <c r="S417" s="389"/>
      <c r="T417" s="389"/>
      <c r="U417" s="389"/>
      <c r="V417" s="390"/>
      <c r="W417" s="37" t="s">
        <v>70</v>
      </c>
      <c r="X417" s="384">
        <f>IFERROR(X414/H414,"0")+IFERROR(X415/H415,"0")+IFERROR(X416/H416,"0")</f>
        <v>10</v>
      </c>
      <c r="Y417" s="384">
        <f>IFERROR(Y414/H414,"0")+IFERROR(Y415/H415,"0")+IFERROR(Y416/H416,"0")</f>
        <v>10</v>
      </c>
      <c r="Z417" s="384">
        <f>IFERROR(IF(Z414="",0,Z414),"0")+IFERROR(IF(Z415="",0,Z415),"0")+IFERROR(IF(Z416="",0,Z416),"0")</f>
        <v>6.2700000000000006E-2</v>
      </c>
      <c r="AA417" s="385"/>
      <c r="AB417" s="385"/>
      <c r="AC417" s="385"/>
    </row>
    <row r="418" spans="1:68" x14ac:dyDescent="0.2">
      <c r="A418" s="403"/>
      <c r="B418" s="403"/>
      <c r="C418" s="403"/>
      <c r="D418" s="403"/>
      <c r="E418" s="403"/>
      <c r="F418" s="403"/>
      <c r="G418" s="403"/>
      <c r="H418" s="403"/>
      <c r="I418" s="403"/>
      <c r="J418" s="403"/>
      <c r="K418" s="403"/>
      <c r="L418" s="403"/>
      <c r="M418" s="403"/>
      <c r="N418" s="403"/>
      <c r="O418" s="404"/>
      <c r="P418" s="388" t="s">
        <v>69</v>
      </c>
      <c r="Q418" s="389"/>
      <c r="R418" s="389"/>
      <c r="S418" s="389"/>
      <c r="T418" s="389"/>
      <c r="U418" s="389"/>
      <c r="V418" s="390"/>
      <c r="W418" s="37" t="s">
        <v>68</v>
      </c>
      <c r="X418" s="384">
        <f>IFERROR(SUM(X414:X416),"0")</f>
        <v>12</v>
      </c>
      <c r="Y418" s="384">
        <f>IFERROR(SUM(Y414:Y416),"0")</f>
        <v>12</v>
      </c>
      <c r="Z418" s="37"/>
      <c r="AA418" s="385"/>
      <c r="AB418" s="385"/>
      <c r="AC418" s="385"/>
    </row>
    <row r="419" spans="1:68" ht="16.5" hidden="1" customHeight="1" x14ac:dyDescent="0.25">
      <c r="A419" s="416" t="s">
        <v>616</v>
      </c>
      <c r="B419" s="403"/>
      <c r="C419" s="403"/>
      <c r="D419" s="403"/>
      <c r="E419" s="403"/>
      <c r="F419" s="403"/>
      <c r="G419" s="403"/>
      <c r="H419" s="403"/>
      <c r="I419" s="403"/>
      <c r="J419" s="403"/>
      <c r="K419" s="403"/>
      <c r="L419" s="403"/>
      <c r="M419" s="403"/>
      <c r="N419" s="403"/>
      <c r="O419" s="403"/>
      <c r="P419" s="403"/>
      <c r="Q419" s="403"/>
      <c r="R419" s="403"/>
      <c r="S419" s="403"/>
      <c r="T419" s="403"/>
      <c r="U419" s="403"/>
      <c r="V419" s="403"/>
      <c r="W419" s="403"/>
      <c r="X419" s="403"/>
      <c r="Y419" s="403"/>
      <c r="Z419" s="403"/>
      <c r="AA419" s="376"/>
      <c r="AB419" s="376"/>
      <c r="AC419" s="376"/>
    </row>
    <row r="420" spans="1:68" ht="14.25" hidden="1" customHeight="1" x14ac:dyDescent="0.25">
      <c r="A420" s="434" t="s">
        <v>104</v>
      </c>
      <c r="B420" s="403"/>
      <c r="C420" s="403"/>
      <c r="D420" s="403"/>
      <c r="E420" s="403"/>
      <c r="F420" s="403"/>
      <c r="G420" s="403"/>
      <c r="H420" s="403"/>
      <c r="I420" s="403"/>
      <c r="J420" s="403"/>
      <c r="K420" s="403"/>
      <c r="L420" s="403"/>
      <c r="M420" s="403"/>
      <c r="N420" s="403"/>
      <c r="O420" s="403"/>
      <c r="P420" s="403"/>
      <c r="Q420" s="403"/>
      <c r="R420" s="403"/>
      <c r="S420" s="403"/>
      <c r="T420" s="403"/>
      <c r="U420" s="403"/>
      <c r="V420" s="403"/>
      <c r="W420" s="403"/>
      <c r="X420" s="403"/>
      <c r="Y420" s="403"/>
      <c r="Z420" s="403"/>
      <c r="AA420" s="375"/>
      <c r="AB420" s="375"/>
      <c r="AC420" s="375"/>
    </row>
    <row r="421" spans="1:68" ht="27" hidden="1" customHeight="1" x14ac:dyDescent="0.25">
      <c r="A421" s="54" t="s">
        <v>617</v>
      </c>
      <c r="B421" s="54" t="s">
        <v>618</v>
      </c>
      <c r="C421" s="31">
        <v>4301020315</v>
      </c>
      <c r="D421" s="400">
        <v>4607091389364</v>
      </c>
      <c r="E421" s="401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448" t="s">
        <v>619</v>
      </c>
      <c r="Q421" s="392"/>
      <c r="R421" s="392"/>
      <c r="S421" s="392"/>
      <c r="T421" s="393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402"/>
      <c r="B422" s="403"/>
      <c r="C422" s="403"/>
      <c r="D422" s="403"/>
      <c r="E422" s="403"/>
      <c r="F422" s="403"/>
      <c r="G422" s="403"/>
      <c r="H422" s="403"/>
      <c r="I422" s="403"/>
      <c r="J422" s="403"/>
      <c r="K422" s="403"/>
      <c r="L422" s="403"/>
      <c r="M422" s="403"/>
      <c r="N422" s="403"/>
      <c r="O422" s="404"/>
      <c r="P422" s="388" t="s">
        <v>69</v>
      </c>
      <c r="Q422" s="389"/>
      <c r="R422" s="389"/>
      <c r="S422" s="389"/>
      <c r="T422" s="389"/>
      <c r="U422" s="389"/>
      <c r="V422" s="390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hidden="1" x14ac:dyDescent="0.2">
      <c r="A423" s="403"/>
      <c r="B423" s="403"/>
      <c r="C423" s="403"/>
      <c r="D423" s="403"/>
      <c r="E423" s="403"/>
      <c r="F423" s="403"/>
      <c r="G423" s="403"/>
      <c r="H423" s="403"/>
      <c r="I423" s="403"/>
      <c r="J423" s="403"/>
      <c r="K423" s="403"/>
      <c r="L423" s="403"/>
      <c r="M423" s="403"/>
      <c r="N423" s="403"/>
      <c r="O423" s="404"/>
      <c r="P423" s="388" t="s">
        <v>69</v>
      </c>
      <c r="Q423" s="389"/>
      <c r="R423" s="389"/>
      <c r="S423" s="389"/>
      <c r="T423" s="389"/>
      <c r="U423" s="389"/>
      <c r="V423" s="390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hidden="1" customHeight="1" x14ac:dyDescent="0.25">
      <c r="A424" s="434" t="s">
        <v>63</v>
      </c>
      <c r="B424" s="403"/>
      <c r="C424" s="403"/>
      <c r="D424" s="403"/>
      <c r="E424" s="403"/>
      <c r="F424" s="403"/>
      <c r="G424" s="403"/>
      <c r="H424" s="403"/>
      <c r="I424" s="403"/>
      <c r="J424" s="403"/>
      <c r="K424" s="403"/>
      <c r="L424" s="403"/>
      <c r="M424" s="403"/>
      <c r="N424" s="403"/>
      <c r="O424" s="403"/>
      <c r="P424" s="403"/>
      <c r="Q424" s="403"/>
      <c r="R424" s="403"/>
      <c r="S424" s="403"/>
      <c r="T424" s="403"/>
      <c r="U424" s="403"/>
      <c r="V424" s="403"/>
      <c r="W424" s="403"/>
      <c r="X424" s="403"/>
      <c r="Y424" s="403"/>
      <c r="Z424" s="403"/>
      <c r="AA424" s="375"/>
      <c r="AB424" s="375"/>
      <c r="AC424" s="375"/>
    </row>
    <row r="425" spans="1:68" ht="27" hidden="1" customHeight="1" x14ac:dyDescent="0.25">
      <c r="A425" s="54" t="s">
        <v>620</v>
      </c>
      <c r="B425" s="54" t="s">
        <v>621</v>
      </c>
      <c r="C425" s="31">
        <v>4301031212</v>
      </c>
      <c r="D425" s="400">
        <v>4607091389739</v>
      </c>
      <c r="E425" s="401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6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92"/>
      <c r="R425" s="392"/>
      <c r="S425" s="392"/>
      <c r="T425" s="393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customHeight="1" x14ac:dyDescent="0.25">
      <c r="A426" s="54" t="s">
        <v>620</v>
      </c>
      <c r="B426" s="54" t="s">
        <v>622</v>
      </c>
      <c r="C426" s="31">
        <v>4301031324</v>
      </c>
      <c r="D426" s="400">
        <v>4607091389739</v>
      </c>
      <c r="E426" s="401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695" t="s">
        <v>623</v>
      </c>
      <c r="Q426" s="392"/>
      <c r="R426" s="392"/>
      <c r="S426" s="392"/>
      <c r="T426" s="393"/>
      <c r="U426" s="34"/>
      <c r="V426" s="34"/>
      <c r="W426" s="35" t="s">
        <v>68</v>
      </c>
      <c r="X426" s="382">
        <v>30</v>
      </c>
      <c r="Y426" s="383">
        <f t="shared" si="71"/>
        <v>33.6</v>
      </c>
      <c r="Z426" s="36">
        <f>IFERROR(IF(Y426=0,"",ROUNDUP(Y426/H426,0)*0.00753),"")</f>
        <v>6.0240000000000002E-2</v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31.642857142857135</v>
      </c>
      <c r="BN426" s="64">
        <f t="shared" si="73"/>
        <v>35.44</v>
      </c>
      <c r="BO426" s="64">
        <f t="shared" si="74"/>
        <v>4.5787545787545784E-2</v>
      </c>
      <c r="BP426" s="64">
        <f t="shared" si="75"/>
        <v>5.128205128205128E-2</v>
      </c>
    </row>
    <row r="427" spans="1:68" ht="27" hidden="1" customHeight="1" x14ac:dyDescent="0.25">
      <c r="A427" s="54" t="s">
        <v>624</v>
      </c>
      <c r="B427" s="54" t="s">
        <v>625</v>
      </c>
      <c r="C427" s="31">
        <v>4301031363</v>
      </c>
      <c r="D427" s="400">
        <v>4607091389425</v>
      </c>
      <c r="E427" s="401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78" t="s">
        <v>626</v>
      </c>
      <c r="Q427" s="392"/>
      <c r="R427" s="392"/>
      <c r="S427" s="392"/>
      <c r="T427" s="393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hidden="1" customHeight="1" x14ac:dyDescent="0.25">
      <c r="A428" s="54" t="s">
        <v>627</v>
      </c>
      <c r="B428" s="54" t="s">
        <v>628</v>
      </c>
      <c r="C428" s="31">
        <v>4301031167</v>
      </c>
      <c r="D428" s="400">
        <v>4680115880771</v>
      </c>
      <c r="E428" s="401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6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92"/>
      <c r="R428" s="392"/>
      <c r="S428" s="392"/>
      <c r="T428" s="393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hidden="1" customHeight="1" x14ac:dyDescent="0.25">
      <c r="A429" s="54" t="s">
        <v>627</v>
      </c>
      <c r="B429" s="54" t="s">
        <v>629</v>
      </c>
      <c r="C429" s="31">
        <v>4301031334</v>
      </c>
      <c r="D429" s="400">
        <v>4680115880771</v>
      </c>
      <c r="E429" s="401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687" t="s">
        <v>630</v>
      </c>
      <c r="Q429" s="392"/>
      <c r="R429" s="392"/>
      <c r="S429" s="392"/>
      <c r="T429" s="393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customHeight="1" x14ac:dyDescent="0.25">
      <c r="A430" s="54" t="s">
        <v>631</v>
      </c>
      <c r="B430" s="54" t="s">
        <v>632</v>
      </c>
      <c r="C430" s="31">
        <v>4301031173</v>
      </c>
      <c r="D430" s="400">
        <v>4607091389500</v>
      </c>
      <c r="E430" s="401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4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92"/>
      <c r="R430" s="392"/>
      <c r="S430" s="392"/>
      <c r="T430" s="393"/>
      <c r="U430" s="34"/>
      <c r="V430" s="34"/>
      <c r="W430" s="35" t="s">
        <v>68</v>
      </c>
      <c r="X430" s="382">
        <v>210</v>
      </c>
      <c r="Y430" s="383">
        <f t="shared" si="71"/>
        <v>210</v>
      </c>
      <c r="Z430" s="36">
        <f>IFERROR(IF(Y430=0,"",ROUNDUP(Y430/H430,0)*0.00502),"")</f>
        <v>0.502</v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223</v>
      </c>
      <c r="BN430" s="64">
        <f t="shared" si="73"/>
        <v>223</v>
      </c>
      <c r="BO430" s="64">
        <f t="shared" si="74"/>
        <v>0.42735042735042739</v>
      </c>
      <c r="BP430" s="64">
        <f t="shared" si="75"/>
        <v>0.42735042735042739</v>
      </c>
    </row>
    <row r="431" spans="1:68" ht="27" hidden="1" customHeight="1" x14ac:dyDescent="0.25">
      <c r="A431" s="54" t="s">
        <v>631</v>
      </c>
      <c r="B431" s="54" t="s">
        <v>633</v>
      </c>
      <c r="C431" s="31">
        <v>4301031327</v>
      </c>
      <c r="D431" s="400">
        <v>4607091389500</v>
      </c>
      <c r="E431" s="401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709" t="s">
        <v>634</v>
      </c>
      <c r="Q431" s="392"/>
      <c r="R431" s="392"/>
      <c r="S431" s="392"/>
      <c r="T431" s="393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x14ac:dyDescent="0.2">
      <c r="A432" s="402"/>
      <c r="B432" s="403"/>
      <c r="C432" s="403"/>
      <c r="D432" s="403"/>
      <c r="E432" s="403"/>
      <c r="F432" s="403"/>
      <c r="G432" s="403"/>
      <c r="H432" s="403"/>
      <c r="I432" s="403"/>
      <c r="J432" s="403"/>
      <c r="K432" s="403"/>
      <c r="L432" s="403"/>
      <c r="M432" s="403"/>
      <c r="N432" s="403"/>
      <c r="O432" s="404"/>
      <c r="P432" s="388" t="s">
        <v>69</v>
      </c>
      <c r="Q432" s="389"/>
      <c r="R432" s="389"/>
      <c r="S432" s="389"/>
      <c r="T432" s="389"/>
      <c r="U432" s="389"/>
      <c r="V432" s="390"/>
      <c r="W432" s="37" t="s">
        <v>70</v>
      </c>
      <c r="X432" s="384">
        <f>IFERROR(X425/H425,"0")+IFERROR(X426/H426,"0")+IFERROR(X427/H427,"0")+IFERROR(X428/H428,"0")+IFERROR(X429/H429,"0")+IFERROR(X430/H430,"0")+IFERROR(X431/H431,"0")</f>
        <v>107.14285714285714</v>
      </c>
      <c r="Y432" s="384">
        <f>IFERROR(Y425/H425,"0")+IFERROR(Y426/H426,"0")+IFERROR(Y427/H427,"0")+IFERROR(Y428/H428,"0")+IFERROR(Y429/H429,"0")+IFERROR(Y430/H430,"0")+IFERROR(Y431/H431,"0")</f>
        <v>108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0.56223999999999996</v>
      </c>
      <c r="AA432" s="385"/>
      <c r="AB432" s="385"/>
      <c r="AC432" s="385"/>
    </row>
    <row r="433" spans="1:68" x14ac:dyDescent="0.2">
      <c r="A433" s="403"/>
      <c r="B433" s="403"/>
      <c r="C433" s="403"/>
      <c r="D433" s="403"/>
      <c r="E433" s="403"/>
      <c r="F433" s="403"/>
      <c r="G433" s="403"/>
      <c r="H433" s="403"/>
      <c r="I433" s="403"/>
      <c r="J433" s="403"/>
      <c r="K433" s="403"/>
      <c r="L433" s="403"/>
      <c r="M433" s="403"/>
      <c r="N433" s="403"/>
      <c r="O433" s="404"/>
      <c r="P433" s="388" t="s">
        <v>69</v>
      </c>
      <c r="Q433" s="389"/>
      <c r="R433" s="389"/>
      <c r="S433" s="389"/>
      <c r="T433" s="389"/>
      <c r="U433" s="389"/>
      <c r="V433" s="390"/>
      <c r="W433" s="37" t="s">
        <v>68</v>
      </c>
      <c r="X433" s="384">
        <f>IFERROR(SUM(X425:X431),"0")</f>
        <v>240</v>
      </c>
      <c r="Y433" s="384">
        <f>IFERROR(SUM(Y425:Y431),"0")</f>
        <v>243.6</v>
      </c>
      <c r="Z433" s="37"/>
      <c r="AA433" s="385"/>
      <c r="AB433" s="385"/>
      <c r="AC433" s="385"/>
    </row>
    <row r="434" spans="1:68" ht="14.25" hidden="1" customHeight="1" x14ac:dyDescent="0.25">
      <c r="A434" s="434" t="s">
        <v>90</v>
      </c>
      <c r="B434" s="403"/>
      <c r="C434" s="403"/>
      <c r="D434" s="403"/>
      <c r="E434" s="403"/>
      <c r="F434" s="403"/>
      <c r="G434" s="403"/>
      <c r="H434" s="403"/>
      <c r="I434" s="403"/>
      <c r="J434" s="403"/>
      <c r="K434" s="403"/>
      <c r="L434" s="403"/>
      <c r="M434" s="403"/>
      <c r="N434" s="403"/>
      <c r="O434" s="403"/>
      <c r="P434" s="403"/>
      <c r="Q434" s="403"/>
      <c r="R434" s="403"/>
      <c r="S434" s="403"/>
      <c r="T434" s="403"/>
      <c r="U434" s="403"/>
      <c r="V434" s="403"/>
      <c r="W434" s="403"/>
      <c r="X434" s="403"/>
      <c r="Y434" s="403"/>
      <c r="Z434" s="403"/>
      <c r="AA434" s="375"/>
      <c r="AB434" s="375"/>
      <c r="AC434" s="375"/>
    </row>
    <row r="435" spans="1:68" ht="27" hidden="1" customHeight="1" x14ac:dyDescent="0.25">
      <c r="A435" s="54" t="s">
        <v>635</v>
      </c>
      <c r="B435" s="54" t="s">
        <v>636</v>
      </c>
      <c r="C435" s="31">
        <v>4301040358</v>
      </c>
      <c r="D435" s="400">
        <v>4680115884571</v>
      </c>
      <c r="E435" s="401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4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92"/>
      <c r="R435" s="392"/>
      <c r="S435" s="392"/>
      <c r="T435" s="393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402"/>
      <c r="B436" s="403"/>
      <c r="C436" s="403"/>
      <c r="D436" s="403"/>
      <c r="E436" s="403"/>
      <c r="F436" s="403"/>
      <c r="G436" s="403"/>
      <c r="H436" s="403"/>
      <c r="I436" s="403"/>
      <c r="J436" s="403"/>
      <c r="K436" s="403"/>
      <c r="L436" s="403"/>
      <c r="M436" s="403"/>
      <c r="N436" s="403"/>
      <c r="O436" s="404"/>
      <c r="P436" s="388" t="s">
        <v>69</v>
      </c>
      <c r="Q436" s="389"/>
      <c r="R436" s="389"/>
      <c r="S436" s="389"/>
      <c r="T436" s="389"/>
      <c r="U436" s="389"/>
      <c r="V436" s="390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hidden="1" x14ac:dyDescent="0.2">
      <c r="A437" s="403"/>
      <c r="B437" s="403"/>
      <c r="C437" s="403"/>
      <c r="D437" s="403"/>
      <c r="E437" s="403"/>
      <c r="F437" s="403"/>
      <c r="G437" s="403"/>
      <c r="H437" s="403"/>
      <c r="I437" s="403"/>
      <c r="J437" s="403"/>
      <c r="K437" s="403"/>
      <c r="L437" s="403"/>
      <c r="M437" s="403"/>
      <c r="N437" s="403"/>
      <c r="O437" s="404"/>
      <c r="P437" s="388" t="s">
        <v>69</v>
      </c>
      <c r="Q437" s="389"/>
      <c r="R437" s="389"/>
      <c r="S437" s="389"/>
      <c r="T437" s="389"/>
      <c r="U437" s="389"/>
      <c r="V437" s="390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hidden="1" customHeight="1" x14ac:dyDescent="0.25">
      <c r="A438" s="434" t="s">
        <v>99</v>
      </c>
      <c r="B438" s="403"/>
      <c r="C438" s="403"/>
      <c r="D438" s="403"/>
      <c r="E438" s="403"/>
      <c r="F438" s="403"/>
      <c r="G438" s="403"/>
      <c r="H438" s="403"/>
      <c r="I438" s="403"/>
      <c r="J438" s="403"/>
      <c r="K438" s="403"/>
      <c r="L438" s="403"/>
      <c r="M438" s="403"/>
      <c r="N438" s="403"/>
      <c r="O438" s="403"/>
      <c r="P438" s="403"/>
      <c r="Q438" s="403"/>
      <c r="R438" s="403"/>
      <c r="S438" s="403"/>
      <c r="T438" s="403"/>
      <c r="U438" s="403"/>
      <c r="V438" s="403"/>
      <c r="W438" s="403"/>
      <c r="X438" s="403"/>
      <c r="Y438" s="403"/>
      <c r="Z438" s="403"/>
      <c r="AA438" s="375"/>
      <c r="AB438" s="375"/>
      <c r="AC438" s="375"/>
    </row>
    <row r="439" spans="1:68" ht="27" hidden="1" customHeight="1" x14ac:dyDescent="0.25">
      <c r="A439" s="54" t="s">
        <v>637</v>
      </c>
      <c r="B439" s="54" t="s">
        <v>638</v>
      </c>
      <c r="C439" s="31">
        <v>4301170010</v>
      </c>
      <c r="D439" s="400">
        <v>4680115884090</v>
      </c>
      <c r="E439" s="401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4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92"/>
      <c r="R439" s="392"/>
      <c r="S439" s="392"/>
      <c r="T439" s="393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402"/>
      <c r="B440" s="403"/>
      <c r="C440" s="403"/>
      <c r="D440" s="403"/>
      <c r="E440" s="403"/>
      <c r="F440" s="403"/>
      <c r="G440" s="403"/>
      <c r="H440" s="403"/>
      <c r="I440" s="403"/>
      <c r="J440" s="403"/>
      <c r="K440" s="403"/>
      <c r="L440" s="403"/>
      <c r="M440" s="403"/>
      <c r="N440" s="403"/>
      <c r="O440" s="404"/>
      <c r="P440" s="388" t="s">
        <v>69</v>
      </c>
      <c r="Q440" s="389"/>
      <c r="R440" s="389"/>
      <c r="S440" s="389"/>
      <c r="T440" s="389"/>
      <c r="U440" s="389"/>
      <c r="V440" s="390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hidden="1" x14ac:dyDescent="0.2">
      <c r="A441" s="403"/>
      <c r="B441" s="403"/>
      <c r="C441" s="403"/>
      <c r="D441" s="403"/>
      <c r="E441" s="403"/>
      <c r="F441" s="403"/>
      <c r="G441" s="403"/>
      <c r="H441" s="403"/>
      <c r="I441" s="403"/>
      <c r="J441" s="403"/>
      <c r="K441" s="403"/>
      <c r="L441" s="403"/>
      <c r="M441" s="403"/>
      <c r="N441" s="403"/>
      <c r="O441" s="404"/>
      <c r="P441" s="388" t="s">
        <v>69</v>
      </c>
      <c r="Q441" s="389"/>
      <c r="R441" s="389"/>
      <c r="S441" s="389"/>
      <c r="T441" s="389"/>
      <c r="U441" s="389"/>
      <c r="V441" s="390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hidden="1" customHeight="1" x14ac:dyDescent="0.25">
      <c r="A442" s="434" t="s">
        <v>639</v>
      </c>
      <c r="B442" s="403"/>
      <c r="C442" s="403"/>
      <c r="D442" s="403"/>
      <c r="E442" s="403"/>
      <c r="F442" s="403"/>
      <c r="G442" s="403"/>
      <c r="H442" s="403"/>
      <c r="I442" s="403"/>
      <c r="J442" s="403"/>
      <c r="K442" s="403"/>
      <c r="L442" s="403"/>
      <c r="M442" s="403"/>
      <c r="N442" s="403"/>
      <c r="O442" s="403"/>
      <c r="P442" s="403"/>
      <c r="Q442" s="403"/>
      <c r="R442" s="403"/>
      <c r="S442" s="403"/>
      <c r="T442" s="403"/>
      <c r="U442" s="403"/>
      <c r="V442" s="403"/>
      <c r="W442" s="403"/>
      <c r="X442" s="403"/>
      <c r="Y442" s="403"/>
      <c r="Z442" s="403"/>
      <c r="AA442" s="375"/>
      <c r="AB442" s="375"/>
      <c r="AC442" s="375"/>
    </row>
    <row r="443" spans="1:68" ht="27" hidden="1" customHeight="1" x14ac:dyDescent="0.25">
      <c r="A443" s="54" t="s">
        <v>640</v>
      </c>
      <c r="B443" s="54" t="s">
        <v>641</v>
      </c>
      <c r="C443" s="31">
        <v>4301040357</v>
      </c>
      <c r="D443" s="400">
        <v>4680115884564</v>
      </c>
      <c r="E443" s="401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77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92"/>
      <c r="R443" s="392"/>
      <c r="S443" s="392"/>
      <c r="T443" s="393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402"/>
      <c r="B444" s="403"/>
      <c r="C444" s="403"/>
      <c r="D444" s="403"/>
      <c r="E444" s="403"/>
      <c r="F444" s="403"/>
      <c r="G444" s="403"/>
      <c r="H444" s="403"/>
      <c r="I444" s="403"/>
      <c r="J444" s="403"/>
      <c r="K444" s="403"/>
      <c r="L444" s="403"/>
      <c r="M444" s="403"/>
      <c r="N444" s="403"/>
      <c r="O444" s="404"/>
      <c r="P444" s="388" t="s">
        <v>69</v>
      </c>
      <c r="Q444" s="389"/>
      <c r="R444" s="389"/>
      <c r="S444" s="389"/>
      <c r="T444" s="389"/>
      <c r="U444" s="389"/>
      <c r="V444" s="390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hidden="1" x14ac:dyDescent="0.2">
      <c r="A445" s="403"/>
      <c r="B445" s="403"/>
      <c r="C445" s="403"/>
      <c r="D445" s="403"/>
      <c r="E445" s="403"/>
      <c r="F445" s="403"/>
      <c r="G445" s="403"/>
      <c r="H445" s="403"/>
      <c r="I445" s="403"/>
      <c r="J445" s="403"/>
      <c r="K445" s="403"/>
      <c r="L445" s="403"/>
      <c r="M445" s="403"/>
      <c r="N445" s="403"/>
      <c r="O445" s="404"/>
      <c r="P445" s="388" t="s">
        <v>69</v>
      </c>
      <c r="Q445" s="389"/>
      <c r="R445" s="389"/>
      <c r="S445" s="389"/>
      <c r="T445" s="389"/>
      <c r="U445" s="389"/>
      <c r="V445" s="390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hidden="1" customHeight="1" x14ac:dyDescent="0.25">
      <c r="A446" s="416" t="s">
        <v>642</v>
      </c>
      <c r="B446" s="403"/>
      <c r="C446" s="403"/>
      <c r="D446" s="403"/>
      <c r="E446" s="403"/>
      <c r="F446" s="403"/>
      <c r="G446" s="403"/>
      <c r="H446" s="403"/>
      <c r="I446" s="403"/>
      <c r="J446" s="403"/>
      <c r="K446" s="403"/>
      <c r="L446" s="403"/>
      <c r="M446" s="403"/>
      <c r="N446" s="403"/>
      <c r="O446" s="403"/>
      <c r="P446" s="403"/>
      <c r="Q446" s="403"/>
      <c r="R446" s="403"/>
      <c r="S446" s="403"/>
      <c r="T446" s="403"/>
      <c r="U446" s="403"/>
      <c r="V446" s="403"/>
      <c r="W446" s="403"/>
      <c r="X446" s="403"/>
      <c r="Y446" s="403"/>
      <c r="Z446" s="403"/>
      <c r="AA446" s="376"/>
      <c r="AB446" s="376"/>
      <c r="AC446" s="376"/>
    </row>
    <row r="447" spans="1:68" ht="14.25" hidden="1" customHeight="1" x14ac:dyDescent="0.25">
      <c r="A447" s="434" t="s">
        <v>63</v>
      </c>
      <c r="B447" s="403"/>
      <c r="C447" s="403"/>
      <c r="D447" s="403"/>
      <c r="E447" s="403"/>
      <c r="F447" s="403"/>
      <c r="G447" s="403"/>
      <c r="H447" s="403"/>
      <c r="I447" s="403"/>
      <c r="J447" s="403"/>
      <c r="K447" s="403"/>
      <c r="L447" s="403"/>
      <c r="M447" s="403"/>
      <c r="N447" s="403"/>
      <c r="O447" s="403"/>
      <c r="P447" s="403"/>
      <c r="Q447" s="403"/>
      <c r="R447" s="403"/>
      <c r="S447" s="403"/>
      <c r="T447" s="403"/>
      <c r="U447" s="403"/>
      <c r="V447" s="403"/>
      <c r="W447" s="403"/>
      <c r="X447" s="403"/>
      <c r="Y447" s="403"/>
      <c r="Z447" s="403"/>
      <c r="AA447" s="375"/>
      <c r="AB447" s="375"/>
      <c r="AC447" s="375"/>
    </row>
    <row r="448" spans="1:68" ht="27" customHeight="1" x14ac:dyDescent="0.25">
      <c r="A448" s="54" t="s">
        <v>643</v>
      </c>
      <c r="B448" s="54" t="s">
        <v>644</v>
      </c>
      <c r="C448" s="31">
        <v>4301031294</v>
      </c>
      <c r="D448" s="400">
        <v>4680115885189</v>
      </c>
      <c r="E448" s="401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5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92"/>
      <c r="R448" s="392"/>
      <c r="S448" s="392"/>
      <c r="T448" s="393"/>
      <c r="U448" s="34"/>
      <c r="V448" s="34"/>
      <c r="W448" s="35" t="s">
        <v>68</v>
      </c>
      <c r="X448" s="382">
        <v>10</v>
      </c>
      <c r="Y448" s="383">
        <f>IFERROR(IF(X448="",0,CEILING((X448/$H448),1)*$H448),"")</f>
        <v>10.799999999999999</v>
      </c>
      <c r="Z448" s="36">
        <f>IFERROR(IF(Y448=0,"",ROUNDUP(Y448/H448,0)*0.00502),"")</f>
        <v>4.5179999999999998E-2</v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11.433333333333334</v>
      </c>
      <c r="BN448" s="64">
        <f>IFERROR(Y448*I448/H448,"0")</f>
        <v>12.348000000000001</v>
      </c>
      <c r="BO448" s="64">
        <f>IFERROR(1/J448*(X448/H448),"0")</f>
        <v>3.561253561253562E-2</v>
      </c>
      <c r="BP448" s="64">
        <f>IFERROR(1/J448*(Y448/H448),"0")</f>
        <v>3.8461538461538464E-2</v>
      </c>
    </row>
    <row r="449" spans="1:68" ht="27" hidden="1" customHeight="1" x14ac:dyDescent="0.25">
      <c r="A449" s="54" t="s">
        <v>645</v>
      </c>
      <c r="B449" s="54" t="s">
        <v>646</v>
      </c>
      <c r="C449" s="31">
        <v>4301031293</v>
      </c>
      <c r="D449" s="400">
        <v>4680115885172</v>
      </c>
      <c r="E449" s="401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43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92"/>
      <c r="R449" s="392"/>
      <c r="S449" s="392"/>
      <c r="T449" s="393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647</v>
      </c>
      <c r="B450" s="54" t="s">
        <v>648</v>
      </c>
      <c r="C450" s="31">
        <v>4301031291</v>
      </c>
      <c r="D450" s="400">
        <v>4680115885110</v>
      </c>
      <c r="E450" s="401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64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92"/>
      <c r="R450" s="392"/>
      <c r="S450" s="392"/>
      <c r="T450" s="393"/>
      <c r="U450" s="34"/>
      <c r="V450" s="34"/>
      <c r="W450" s="35" t="s">
        <v>68</v>
      </c>
      <c r="X450" s="382">
        <v>20</v>
      </c>
      <c r="Y450" s="383">
        <f>IFERROR(IF(X450="",0,CEILING((X450/$H450),1)*$H450),"")</f>
        <v>20.399999999999999</v>
      </c>
      <c r="Z450" s="36">
        <f>IFERROR(IF(Y450=0,"",ROUNDUP(Y450/H450,0)*0.00502),"")</f>
        <v>8.5339999999999999E-2</v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33.666666666666664</v>
      </c>
      <c r="BN450" s="64">
        <f>IFERROR(Y450*I450/H450,"0")</f>
        <v>34.340000000000003</v>
      </c>
      <c r="BO450" s="64">
        <f>IFERROR(1/J450*(X450/H450),"0")</f>
        <v>7.122507122507124E-2</v>
      </c>
      <c r="BP450" s="64">
        <f>IFERROR(1/J450*(Y450/H450),"0")</f>
        <v>7.2649572649572655E-2</v>
      </c>
    </row>
    <row r="451" spans="1:68" x14ac:dyDescent="0.2">
      <c r="A451" s="402"/>
      <c r="B451" s="403"/>
      <c r="C451" s="403"/>
      <c r="D451" s="403"/>
      <c r="E451" s="403"/>
      <c r="F451" s="403"/>
      <c r="G451" s="403"/>
      <c r="H451" s="403"/>
      <c r="I451" s="403"/>
      <c r="J451" s="403"/>
      <c r="K451" s="403"/>
      <c r="L451" s="403"/>
      <c r="M451" s="403"/>
      <c r="N451" s="403"/>
      <c r="O451" s="404"/>
      <c r="P451" s="388" t="s">
        <v>69</v>
      </c>
      <c r="Q451" s="389"/>
      <c r="R451" s="389"/>
      <c r="S451" s="389"/>
      <c r="T451" s="389"/>
      <c r="U451" s="389"/>
      <c r="V451" s="390"/>
      <c r="W451" s="37" t="s">
        <v>70</v>
      </c>
      <c r="X451" s="384">
        <f>IFERROR(X448/H448,"0")+IFERROR(X449/H449,"0")+IFERROR(X450/H450,"0")</f>
        <v>25</v>
      </c>
      <c r="Y451" s="384">
        <f>IFERROR(Y448/H448,"0")+IFERROR(Y449/H449,"0")+IFERROR(Y450/H450,"0")</f>
        <v>26</v>
      </c>
      <c r="Z451" s="384">
        <f>IFERROR(IF(Z448="",0,Z448),"0")+IFERROR(IF(Z449="",0,Z449),"0")+IFERROR(IF(Z450="",0,Z450),"0")</f>
        <v>0.13052</v>
      </c>
      <c r="AA451" s="385"/>
      <c r="AB451" s="385"/>
      <c r="AC451" s="385"/>
    </row>
    <row r="452" spans="1:68" x14ac:dyDescent="0.2">
      <c r="A452" s="403"/>
      <c r="B452" s="403"/>
      <c r="C452" s="403"/>
      <c r="D452" s="403"/>
      <c r="E452" s="403"/>
      <c r="F452" s="403"/>
      <c r="G452" s="403"/>
      <c r="H452" s="403"/>
      <c r="I452" s="403"/>
      <c r="J452" s="403"/>
      <c r="K452" s="403"/>
      <c r="L452" s="403"/>
      <c r="M452" s="403"/>
      <c r="N452" s="403"/>
      <c r="O452" s="404"/>
      <c r="P452" s="388" t="s">
        <v>69</v>
      </c>
      <c r="Q452" s="389"/>
      <c r="R452" s="389"/>
      <c r="S452" s="389"/>
      <c r="T452" s="389"/>
      <c r="U452" s="389"/>
      <c r="V452" s="390"/>
      <c r="W452" s="37" t="s">
        <v>68</v>
      </c>
      <c r="X452" s="384">
        <f>IFERROR(SUM(X448:X450),"0")</f>
        <v>30</v>
      </c>
      <c r="Y452" s="384">
        <f>IFERROR(SUM(Y448:Y450),"0")</f>
        <v>31.199999999999996</v>
      </c>
      <c r="Z452" s="37"/>
      <c r="AA452" s="385"/>
      <c r="AB452" s="385"/>
      <c r="AC452" s="385"/>
    </row>
    <row r="453" spans="1:68" ht="16.5" hidden="1" customHeight="1" x14ac:dyDescent="0.25">
      <c r="A453" s="416" t="s">
        <v>649</v>
      </c>
      <c r="B453" s="403"/>
      <c r="C453" s="403"/>
      <c r="D453" s="403"/>
      <c r="E453" s="403"/>
      <c r="F453" s="403"/>
      <c r="G453" s="403"/>
      <c r="H453" s="403"/>
      <c r="I453" s="403"/>
      <c r="J453" s="403"/>
      <c r="K453" s="403"/>
      <c r="L453" s="403"/>
      <c r="M453" s="403"/>
      <c r="N453" s="403"/>
      <c r="O453" s="403"/>
      <c r="P453" s="403"/>
      <c r="Q453" s="403"/>
      <c r="R453" s="403"/>
      <c r="S453" s="403"/>
      <c r="T453" s="403"/>
      <c r="U453" s="403"/>
      <c r="V453" s="403"/>
      <c r="W453" s="403"/>
      <c r="X453" s="403"/>
      <c r="Y453" s="403"/>
      <c r="Z453" s="403"/>
      <c r="AA453" s="376"/>
      <c r="AB453" s="376"/>
      <c r="AC453" s="376"/>
    </row>
    <row r="454" spans="1:68" ht="14.25" hidden="1" customHeight="1" x14ac:dyDescent="0.25">
      <c r="A454" s="434" t="s">
        <v>63</v>
      </c>
      <c r="B454" s="403"/>
      <c r="C454" s="403"/>
      <c r="D454" s="403"/>
      <c r="E454" s="403"/>
      <c r="F454" s="403"/>
      <c r="G454" s="403"/>
      <c r="H454" s="403"/>
      <c r="I454" s="403"/>
      <c r="J454" s="403"/>
      <c r="K454" s="403"/>
      <c r="L454" s="403"/>
      <c r="M454" s="403"/>
      <c r="N454" s="403"/>
      <c r="O454" s="403"/>
      <c r="P454" s="403"/>
      <c r="Q454" s="403"/>
      <c r="R454" s="403"/>
      <c r="S454" s="403"/>
      <c r="T454" s="403"/>
      <c r="U454" s="403"/>
      <c r="V454" s="403"/>
      <c r="W454" s="403"/>
      <c r="X454" s="403"/>
      <c r="Y454" s="403"/>
      <c r="Z454" s="403"/>
      <c r="AA454" s="375"/>
      <c r="AB454" s="375"/>
      <c r="AC454" s="375"/>
    </row>
    <row r="455" spans="1:68" ht="27" hidden="1" customHeight="1" x14ac:dyDescent="0.25">
      <c r="A455" s="54" t="s">
        <v>650</v>
      </c>
      <c r="B455" s="54" t="s">
        <v>651</v>
      </c>
      <c r="C455" s="31">
        <v>4301031365</v>
      </c>
      <c r="D455" s="400">
        <v>4680115885738</v>
      </c>
      <c r="E455" s="401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774" t="s">
        <v>652</v>
      </c>
      <c r="Q455" s="392"/>
      <c r="R455" s="392"/>
      <c r="S455" s="392"/>
      <c r="T455" s="393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hidden="1" customHeight="1" x14ac:dyDescent="0.25">
      <c r="A456" s="54" t="s">
        <v>653</v>
      </c>
      <c r="B456" s="54" t="s">
        <v>654</v>
      </c>
      <c r="C456" s="31">
        <v>4301031261</v>
      </c>
      <c r="D456" s="400">
        <v>4680115885103</v>
      </c>
      <c r="E456" s="401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92"/>
      <c r="R456" s="392"/>
      <c r="S456" s="392"/>
      <c r="T456" s="393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idden="1" x14ac:dyDescent="0.2">
      <c r="A457" s="402"/>
      <c r="B457" s="403"/>
      <c r="C457" s="403"/>
      <c r="D457" s="403"/>
      <c r="E457" s="403"/>
      <c r="F457" s="403"/>
      <c r="G457" s="403"/>
      <c r="H457" s="403"/>
      <c r="I457" s="403"/>
      <c r="J457" s="403"/>
      <c r="K457" s="403"/>
      <c r="L457" s="403"/>
      <c r="M457" s="403"/>
      <c r="N457" s="403"/>
      <c r="O457" s="404"/>
      <c r="P457" s="388" t="s">
        <v>69</v>
      </c>
      <c r="Q457" s="389"/>
      <c r="R457" s="389"/>
      <c r="S457" s="389"/>
      <c r="T457" s="389"/>
      <c r="U457" s="389"/>
      <c r="V457" s="390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hidden="1" x14ac:dyDescent="0.2">
      <c r="A458" s="403"/>
      <c r="B458" s="403"/>
      <c r="C458" s="403"/>
      <c r="D458" s="403"/>
      <c r="E458" s="403"/>
      <c r="F458" s="403"/>
      <c r="G458" s="403"/>
      <c r="H458" s="403"/>
      <c r="I458" s="403"/>
      <c r="J458" s="403"/>
      <c r="K458" s="403"/>
      <c r="L458" s="403"/>
      <c r="M458" s="403"/>
      <c r="N458" s="403"/>
      <c r="O458" s="404"/>
      <c r="P458" s="388" t="s">
        <v>69</v>
      </c>
      <c r="Q458" s="389"/>
      <c r="R458" s="389"/>
      <c r="S458" s="389"/>
      <c r="T458" s="389"/>
      <c r="U458" s="389"/>
      <c r="V458" s="390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hidden="1" customHeight="1" x14ac:dyDescent="0.25">
      <c r="A459" s="434" t="s">
        <v>237</v>
      </c>
      <c r="B459" s="403"/>
      <c r="C459" s="403"/>
      <c r="D459" s="403"/>
      <c r="E459" s="403"/>
      <c r="F459" s="403"/>
      <c r="G459" s="403"/>
      <c r="H459" s="403"/>
      <c r="I459" s="403"/>
      <c r="J459" s="403"/>
      <c r="K459" s="403"/>
      <c r="L459" s="403"/>
      <c r="M459" s="403"/>
      <c r="N459" s="403"/>
      <c r="O459" s="403"/>
      <c r="P459" s="403"/>
      <c r="Q459" s="403"/>
      <c r="R459" s="403"/>
      <c r="S459" s="403"/>
      <c r="T459" s="403"/>
      <c r="U459" s="403"/>
      <c r="V459" s="403"/>
      <c r="W459" s="403"/>
      <c r="X459" s="403"/>
      <c r="Y459" s="403"/>
      <c r="Z459" s="403"/>
      <c r="AA459" s="375"/>
      <c r="AB459" s="375"/>
      <c r="AC459" s="375"/>
    </row>
    <row r="460" spans="1:68" ht="27" hidden="1" customHeight="1" x14ac:dyDescent="0.25">
      <c r="A460" s="54" t="s">
        <v>655</v>
      </c>
      <c r="B460" s="54" t="s">
        <v>656</v>
      </c>
      <c r="C460" s="31">
        <v>4301060412</v>
      </c>
      <c r="D460" s="400">
        <v>4680115885509</v>
      </c>
      <c r="E460" s="401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526" t="s">
        <v>657</v>
      </c>
      <c r="Q460" s="392"/>
      <c r="R460" s="392"/>
      <c r="S460" s="392"/>
      <c r="T460" s="393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402"/>
      <c r="B461" s="403"/>
      <c r="C461" s="403"/>
      <c r="D461" s="403"/>
      <c r="E461" s="403"/>
      <c r="F461" s="403"/>
      <c r="G461" s="403"/>
      <c r="H461" s="403"/>
      <c r="I461" s="403"/>
      <c r="J461" s="403"/>
      <c r="K461" s="403"/>
      <c r="L461" s="403"/>
      <c r="M461" s="403"/>
      <c r="N461" s="403"/>
      <c r="O461" s="404"/>
      <c r="P461" s="388" t="s">
        <v>69</v>
      </c>
      <c r="Q461" s="389"/>
      <c r="R461" s="389"/>
      <c r="S461" s="389"/>
      <c r="T461" s="389"/>
      <c r="U461" s="389"/>
      <c r="V461" s="390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hidden="1" x14ac:dyDescent="0.2">
      <c r="A462" s="403"/>
      <c r="B462" s="403"/>
      <c r="C462" s="403"/>
      <c r="D462" s="403"/>
      <c r="E462" s="403"/>
      <c r="F462" s="403"/>
      <c r="G462" s="403"/>
      <c r="H462" s="403"/>
      <c r="I462" s="403"/>
      <c r="J462" s="403"/>
      <c r="K462" s="403"/>
      <c r="L462" s="403"/>
      <c r="M462" s="403"/>
      <c r="N462" s="403"/>
      <c r="O462" s="404"/>
      <c r="P462" s="388" t="s">
        <v>69</v>
      </c>
      <c r="Q462" s="389"/>
      <c r="R462" s="389"/>
      <c r="S462" s="389"/>
      <c r="T462" s="389"/>
      <c r="U462" s="389"/>
      <c r="V462" s="390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hidden="1" customHeight="1" x14ac:dyDescent="0.2">
      <c r="A463" s="467" t="s">
        <v>658</v>
      </c>
      <c r="B463" s="468"/>
      <c r="C463" s="468"/>
      <c r="D463" s="468"/>
      <c r="E463" s="468"/>
      <c r="F463" s="468"/>
      <c r="G463" s="468"/>
      <c r="H463" s="468"/>
      <c r="I463" s="468"/>
      <c r="J463" s="468"/>
      <c r="K463" s="468"/>
      <c r="L463" s="468"/>
      <c r="M463" s="468"/>
      <c r="N463" s="468"/>
      <c r="O463" s="468"/>
      <c r="P463" s="468"/>
      <c r="Q463" s="468"/>
      <c r="R463" s="468"/>
      <c r="S463" s="468"/>
      <c r="T463" s="468"/>
      <c r="U463" s="468"/>
      <c r="V463" s="468"/>
      <c r="W463" s="468"/>
      <c r="X463" s="468"/>
      <c r="Y463" s="468"/>
      <c r="Z463" s="468"/>
      <c r="AA463" s="48"/>
      <c r="AB463" s="48"/>
      <c r="AC463" s="48"/>
    </row>
    <row r="464" spans="1:68" ht="16.5" hidden="1" customHeight="1" x14ac:dyDescent="0.25">
      <c r="A464" s="416" t="s">
        <v>658</v>
      </c>
      <c r="B464" s="403"/>
      <c r="C464" s="403"/>
      <c r="D464" s="403"/>
      <c r="E464" s="403"/>
      <c r="F464" s="403"/>
      <c r="G464" s="403"/>
      <c r="H464" s="403"/>
      <c r="I464" s="403"/>
      <c r="J464" s="403"/>
      <c r="K464" s="403"/>
      <c r="L464" s="403"/>
      <c r="M464" s="403"/>
      <c r="N464" s="403"/>
      <c r="O464" s="403"/>
      <c r="P464" s="403"/>
      <c r="Q464" s="403"/>
      <c r="R464" s="403"/>
      <c r="S464" s="403"/>
      <c r="T464" s="403"/>
      <c r="U464" s="403"/>
      <c r="V464" s="403"/>
      <c r="W464" s="403"/>
      <c r="X464" s="403"/>
      <c r="Y464" s="403"/>
      <c r="Z464" s="403"/>
      <c r="AA464" s="376"/>
      <c r="AB464" s="376"/>
      <c r="AC464" s="376"/>
    </row>
    <row r="465" spans="1:68" ht="14.25" hidden="1" customHeight="1" x14ac:dyDescent="0.25">
      <c r="A465" s="434" t="s">
        <v>112</v>
      </c>
      <c r="B465" s="403"/>
      <c r="C465" s="403"/>
      <c r="D465" s="403"/>
      <c r="E465" s="403"/>
      <c r="F465" s="403"/>
      <c r="G465" s="403"/>
      <c r="H465" s="403"/>
      <c r="I465" s="403"/>
      <c r="J465" s="403"/>
      <c r="K465" s="403"/>
      <c r="L465" s="403"/>
      <c r="M465" s="403"/>
      <c r="N465" s="403"/>
      <c r="O465" s="403"/>
      <c r="P465" s="403"/>
      <c r="Q465" s="403"/>
      <c r="R465" s="403"/>
      <c r="S465" s="403"/>
      <c r="T465" s="403"/>
      <c r="U465" s="403"/>
      <c r="V465" s="403"/>
      <c r="W465" s="403"/>
      <c r="X465" s="403"/>
      <c r="Y465" s="403"/>
      <c r="Z465" s="403"/>
      <c r="AA465" s="375"/>
      <c r="AB465" s="375"/>
      <c r="AC465" s="375"/>
    </row>
    <row r="466" spans="1:68" ht="27" hidden="1" customHeight="1" x14ac:dyDescent="0.25">
      <c r="A466" s="54" t="s">
        <v>659</v>
      </c>
      <c r="B466" s="54" t="s">
        <v>660</v>
      </c>
      <c r="C466" s="31">
        <v>4301011795</v>
      </c>
      <c r="D466" s="400">
        <v>4607091389067</v>
      </c>
      <c r="E466" s="401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69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92"/>
      <c r="R466" s="392"/>
      <c r="S466" s="392"/>
      <c r="T466" s="393"/>
      <c r="U466" s="34"/>
      <c r="V466" s="34"/>
      <c r="W466" s="35" t="s">
        <v>68</v>
      </c>
      <c r="X466" s="382">
        <v>0</v>
      </c>
      <c r="Y466" s="383">
        <f t="shared" ref="Y466:Y474" si="76">IFERROR(IF(X466="",0,CEILING((X466/$H466),1)*$H466),"")</f>
        <v>0</v>
      </c>
      <c r="Z466" s="36" t="str">
        <f t="shared" ref="Z466:Z471" si="77">IFERROR(IF(Y466=0,"",ROUNDUP(Y466/H466,0)*0.01196),"")</f>
        <v/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0</v>
      </c>
      <c r="BN466" s="64">
        <f t="shared" ref="BN466:BN474" si="79">IFERROR(Y466*I466/H466,"0")</f>
        <v>0</v>
      </c>
      <c r="BO466" s="64">
        <f t="shared" ref="BO466:BO474" si="80">IFERROR(1/J466*(X466/H466),"0")</f>
        <v>0</v>
      </c>
      <c r="BP466" s="64">
        <f t="shared" ref="BP466:BP474" si="81">IFERROR(1/J466*(Y466/H466),"0")</f>
        <v>0</v>
      </c>
    </row>
    <row r="467" spans="1:68" ht="27" hidden="1" customHeight="1" x14ac:dyDescent="0.25">
      <c r="A467" s="54" t="s">
        <v>661</v>
      </c>
      <c r="B467" s="54" t="s">
        <v>662</v>
      </c>
      <c r="C467" s="31">
        <v>4301011376</v>
      </c>
      <c r="D467" s="400">
        <v>4680115885226</v>
      </c>
      <c r="E467" s="401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127</v>
      </c>
      <c r="N467" s="33"/>
      <c r="O467" s="32">
        <v>60</v>
      </c>
      <c r="P467" s="7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92"/>
      <c r="R467" s="392"/>
      <c r="S467" s="392"/>
      <c r="T467" s="393"/>
      <c r="U467" s="34"/>
      <c r="V467" s="34"/>
      <c r="W467" s="35" t="s">
        <v>68</v>
      </c>
      <c r="X467" s="382">
        <v>0</v>
      </c>
      <c r="Y467" s="383">
        <f t="shared" si="76"/>
        <v>0</v>
      </c>
      <c r="Z467" s="36" t="str">
        <f t="shared" si="77"/>
        <v/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0</v>
      </c>
      <c r="BN467" s="64">
        <f t="shared" si="79"/>
        <v>0</v>
      </c>
      <c r="BO467" s="64">
        <f t="shared" si="80"/>
        <v>0</v>
      </c>
      <c r="BP467" s="64">
        <f t="shared" si="81"/>
        <v>0</v>
      </c>
    </row>
    <row r="468" spans="1:68" ht="27" hidden="1" customHeight="1" x14ac:dyDescent="0.25">
      <c r="A468" s="54" t="s">
        <v>663</v>
      </c>
      <c r="B468" s="54" t="s">
        <v>664</v>
      </c>
      <c r="C468" s="31">
        <v>4301011961</v>
      </c>
      <c r="D468" s="400">
        <v>4680115885271</v>
      </c>
      <c r="E468" s="401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729" t="s">
        <v>665</v>
      </c>
      <c r="Q468" s="392"/>
      <c r="R468" s="392"/>
      <c r="S468" s="392"/>
      <c r="T468" s="393"/>
      <c r="U468" s="34"/>
      <c r="V468" s="34"/>
      <c r="W468" s="35" t="s">
        <v>68</v>
      </c>
      <c r="X468" s="382">
        <v>0</v>
      </c>
      <c r="Y468" s="383">
        <f t="shared" si="76"/>
        <v>0</v>
      </c>
      <c r="Z468" s="36" t="str">
        <f t="shared" si="77"/>
        <v/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0</v>
      </c>
      <c r="BN468" s="64">
        <f t="shared" si="79"/>
        <v>0</v>
      </c>
      <c r="BO468" s="64">
        <f t="shared" si="80"/>
        <v>0</v>
      </c>
      <c r="BP468" s="64">
        <f t="shared" si="81"/>
        <v>0</v>
      </c>
    </row>
    <row r="469" spans="1:68" ht="16.5" hidden="1" customHeight="1" x14ac:dyDescent="0.25">
      <c r="A469" s="54" t="s">
        <v>666</v>
      </c>
      <c r="B469" s="54" t="s">
        <v>667</v>
      </c>
      <c r="C469" s="31">
        <v>4301011774</v>
      </c>
      <c r="D469" s="400">
        <v>4680115884502</v>
      </c>
      <c r="E469" s="401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70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92"/>
      <c r="R469" s="392"/>
      <c r="S469" s="392"/>
      <c r="T469" s="393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400">
        <v>4607091389104</v>
      </c>
      <c r="E470" s="401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5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92"/>
      <c r="R470" s="392"/>
      <c r="S470" s="392"/>
      <c r="T470" s="393"/>
      <c r="U470" s="34"/>
      <c r="V470" s="34"/>
      <c r="W470" s="35" t="s">
        <v>68</v>
      </c>
      <c r="X470" s="382">
        <v>50</v>
      </c>
      <c r="Y470" s="383">
        <f t="shared" si="76"/>
        <v>52.800000000000004</v>
      </c>
      <c r="Z470" s="36">
        <f t="shared" si="77"/>
        <v>0.1196</v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53.409090909090907</v>
      </c>
      <c r="BN470" s="64">
        <f t="shared" si="79"/>
        <v>56.400000000000006</v>
      </c>
      <c r="BO470" s="64">
        <f t="shared" si="80"/>
        <v>9.1054778554778545E-2</v>
      </c>
      <c r="BP470" s="64">
        <f t="shared" si="81"/>
        <v>9.6153846153846159E-2</v>
      </c>
    </row>
    <row r="471" spans="1:68" ht="16.5" hidden="1" customHeight="1" x14ac:dyDescent="0.25">
      <c r="A471" s="54" t="s">
        <v>670</v>
      </c>
      <c r="B471" s="54" t="s">
        <v>671</v>
      </c>
      <c r="C471" s="31">
        <v>4301011799</v>
      </c>
      <c r="D471" s="400">
        <v>4680115884519</v>
      </c>
      <c r="E471" s="401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127</v>
      </c>
      <c r="N471" s="33"/>
      <c r="O471" s="32">
        <v>60</v>
      </c>
      <c r="P471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92"/>
      <c r="R471" s="392"/>
      <c r="S471" s="392"/>
      <c r="T471" s="393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hidden="1" customHeight="1" x14ac:dyDescent="0.25">
      <c r="A472" s="54" t="s">
        <v>672</v>
      </c>
      <c r="B472" s="54" t="s">
        <v>673</v>
      </c>
      <c r="C472" s="31">
        <v>4301011778</v>
      </c>
      <c r="D472" s="400">
        <v>4680115880603</v>
      </c>
      <c r="E472" s="401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5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92"/>
      <c r="R472" s="392"/>
      <c r="S472" s="392"/>
      <c r="T472" s="393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hidden="1" customHeight="1" x14ac:dyDescent="0.25">
      <c r="A473" s="54" t="s">
        <v>674</v>
      </c>
      <c r="B473" s="54" t="s">
        <v>675</v>
      </c>
      <c r="C473" s="31">
        <v>4301011190</v>
      </c>
      <c r="D473" s="400">
        <v>4607091389098</v>
      </c>
      <c r="E473" s="401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127</v>
      </c>
      <c r="N473" s="33"/>
      <c r="O473" s="32">
        <v>50</v>
      </c>
      <c r="P473" s="74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92"/>
      <c r="R473" s="392"/>
      <c r="S473" s="392"/>
      <c r="T473" s="393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hidden="1" customHeight="1" x14ac:dyDescent="0.25">
      <c r="A474" s="54" t="s">
        <v>676</v>
      </c>
      <c r="B474" s="54" t="s">
        <v>677</v>
      </c>
      <c r="C474" s="31">
        <v>4301011784</v>
      </c>
      <c r="D474" s="400">
        <v>4607091389982</v>
      </c>
      <c r="E474" s="401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7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92"/>
      <c r="R474" s="392"/>
      <c r="S474" s="392"/>
      <c r="T474" s="393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402"/>
      <c r="B475" s="403"/>
      <c r="C475" s="403"/>
      <c r="D475" s="403"/>
      <c r="E475" s="403"/>
      <c r="F475" s="403"/>
      <c r="G475" s="403"/>
      <c r="H475" s="403"/>
      <c r="I475" s="403"/>
      <c r="J475" s="403"/>
      <c r="K475" s="403"/>
      <c r="L475" s="403"/>
      <c r="M475" s="403"/>
      <c r="N475" s="403"/>
      <c r="O475" s="404"/>
      <c r="P475" s="388" t="s">
        <v>69</v>
      </c>
      <c r="Q475" s="389"/>
      <c r="R475" s="389"/>
      <c r="S475" s="389"/>
      <c r="T475" s="389"/>
      <c r="U475" s="389"/>
      <c r="V475" s="390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9.4696969696969688</v>
      </c>
      <c r="Y475" s="384">
        <f>IFERROR(Y466/H466,"0")+IFERROR(Y467/H467,"0")+IFERROR(Y468/H468,"0")+IFERROR(Y469/H469,"0")+IFERROR(Y470/H470,"0")+IFERROR(Y471/H471,"0")+IFERROR(Y472/H472,"0")+IFERROR(Y473/H473,"0")+IFERROR(Y474/H474,"0")</f>
        <v>10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0.1196</v>
      </c>
      <c r="AA475" s="385"/>
      <c r="AB475" s="385"/>
      <c r="AC475" s="385"/>
    </row>
    <row r="476" spans="1:68" x14ac:dyDescent="0.2">
      <c r="A476" s="403"/>
      <c r="B476" s="403"/>
      <c r="C476" s="403"/>
      <c r="D476" s="403"/>
      <c r="E476" s="403"/>
      <c r="F476" s="403"/>
      <c r="G476" s="403"/>
      <c r="H476" s="403"/>
      <c r="I476" s="403"/>
      <c r="J476" s="403"/>
      <c r="K476" s="403"/>
      <c r="L476" s="403"/>
      <c r="M476" s="403"/>
      <c r="N476" s="403"/>
      <c r="O476" s="404"/>
      <c r="P476" s="388" t="s">
        <v>69</v>
      </c>
      <c r="Q476" s="389"/>
      <c r="R476" s="389"/>
      <c r="S476" s="389"/>
      <c r="T476" s="389"/>
      <c r="U476" s="389"/>
      <c r="V476" s="390"/>
      <c r="W476" s="37" t="s">
        <v>68</v>
      </c>
      <c r="X476" s="384">
        <f>IFERROR(SUM(X466:X474),"0")</f>
        <v>50</v>
      </c>
      <c r="Y476" s="384">
        <f>IFERROR(SUM(Y466:Y474),"0")</f>
        <v>52.800000000000004</v>
      </c>
      <c r="Z476" s="37"/>
      <c r="AA476" s="385"/>
      <c r="AB476" s="385"/>
      <c r="AC476" s="385"/>
    </row>
    <row r="477" spans="1:68" ht="14.25" hidden="1" customHeight="1" x14ac:dyDescent="0.25">
      <c r="A477" s="434" t="s">
        <v>104</v>
      </c>
      <c r="B477" s="403"/>
      <c r="C477" s="403"/>
      <c r="D477" s="403"/>
      <c r="E477" s="403"/>
      <c r="F477" s="403"/>
      <c r="G477" s="403"/>
      <c r="H477" s="403"/>
      <c r="I477" s="403"/>
      <c r="J477" s="403"/>
      <c r="K477" s="403"/>
      <c r="L477" s="403"/>
      <c r="M477" s="403"/>
      <c r="N477" s="403"/>
      <c r="O477" s="403"/>
      <c r="P477" s="403"/>
      <c r="Q477" s="403"/>
      <c r="R477" s="403"/>
      <c r="S477" s="403"/>
      <c r="T477" s="403"/>
      <c r="U477" s="403"/>
      <c r="V477" s="403"/>
      <c r="W477" s="403"/>
      <c r="X477" s="403"/>
      <c r="Y477" s="403"/>
      <c r="Z477" s="403"/>
      <c r="AA477" s="375"/>
      <c r="AB477" s="375"/>
      <c r="AC477" s="375"/>
    </row>
    <row r="478" spans="1:68" ht="16.5" hidden="1" customHeight="1" x14ac:dyDescent="0.25">
      <c r="A478" s="54" t="s">
        <v>678</v>
      </c>
      <c r="B478" s="54" t="s">
        <v>679</v>
      </c>
      <c r="C478" s="31">
        <v>4301020222</v>
      </c>
      <c r="D478" s="400">
        <v>4607091388930</v>
      </c>
      <c r="E478" s="401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47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92"/>
      <c r="R478" s="392"/>
      <c r="S478" s="392"/>
      <c r="T478" s="393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IFERROR(IF(Y478=0,"",ROUNDUP(Y478/H478,0)*0.01196),"")</f>
        <v/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16.5" hidden="1" customHeight="1" x14ac:dyDescent="0.25">
      <c r="A479" s="54" t="s">
        <v>680</v>
      </c>
      <c r="B479" s="54" t="s">
        <v>681</v>
      </c>
      <c r="C479" s="31">
        <v>4301020206</v>
      </c>
      <c r="D479" s="400">
        <v>4680115880054</v>
      </c>
      <c r="E479" s="401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6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92"/>
      <c r="R479" s="392"/>
      <c r="S479" s="392"/>
      <c r="T479" s="393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2"/>
      <c r="B480" s="403"/>
      <c r="C480" s="403"/>
      <c r="D480" s="403"/>
      <c r="E480" s="403"/>
      <c r="F480" s="403"/>
      <c r="G480" s="403"/>
      <c r="H480" s="403"/>
      <c r="I480" s="403"/>
      <c r="J480" s="403"/>
      <c r="K480" s="403"/>
      <c r="L480" s="403"/>
      <c r="M480" s="403"/>
      <c r="N480" s="403"/>
      <c r="O480" s="404"/>
      <c r="P480" s="388" t="s">
        <v>69</v>
      </c>
      <c r="Q480" s="389"/>
      <c r="R480" s="389"/>
      <c r="S480" s="389"/>
      <c r="T480" s="389"/>
      <c r="U480" s="389"/>
      <c r="V480" s="390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hidden="1" x14ac:dyDescent="0.2">
      <c r="A481" s="403"/>
      <c r="B481" s="403"/>
      <c r="C481" s="403"/>
      <c r="D481" s="403"/>
      <c r="E481" s="403"/>
      <c r="F481" s="403"/>
      <c r="G481" s="403"/>
      <c r="H481" s="403"/>
      <c r="I481" s="403"/>
      <c r="J481" s="403"/>
      <c r="K481" s="403"/>
      <c r="L481" s="403"/>
      <c r="M481" s="403"/>
      <c r="N481" s="403"/>
      <c r="O481" s="404"/>
      <c r="P481" s="388" t="s">
        <v>69</v>
      </c>
      <c r="Q481" s="389"/>
      <c r="R481" s="389"/>
      <c r="S481" s="389"/>
      <c r="T481" s="389"/>
      <c r="U481" s="389"/>
      <c r="V481" s="390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hidden="1" customHeight="1" x14ac:dyDescent="0.25">
      <c r="A482" s="434" t="s">
        <v>63</v>
      </c>
      <c r="B482" s="403"/>
      <c r="C482" s="403"/>
      <c r="D482" s="403"/>
      <c r="E482" s="403"/>
      <c r="F482" s="403"/>
      <c r="G482" s="403"/>
      <c r="H482" s="403"/>
      <c r="I482" s="403"/>
      <c r="J482" s="403"/>
      <c r="K482" s="403"/>
      <c r="L482" s="403"/>
      <c r="M482" s="403"/>
      <c r="N482" s="403"/>
      <c r="O482" s="403"/>
      <c r="P482" s="403"/>
      <c r="Q482" s="403"/>
      <c r="R482" s="403"/>
      <c r="S482" s="403"/>
      <c r="T482" s="403"/>
      <c r="U482" s="403"/>
      <c r="V482" s="403"/>
      <c r="W482" s="403"/>
      <c r="X482" s="403"/>
      <c r="Y482" s="403"/>
      <c r="Z482" s="403"/>
      <c r="AA482" s="375"/>
      <c r="AB482" s="375"/>
      <c r="AC482" s="375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400">
        <v>4680115883116</v>
      </c>
      <c r="E483" s="401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50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92"/>
      <c r="R483" s="392"/>
      <c r="S483" s="392"/>
      <c r="T483" s="393"/>
      <c r="U483" s="34"/>
      <c r="V483" s="34"/>
      <c r="W483" s="35" t="s">
        <v>68</v>
      </c>
      <c r="X483" s="382">
        <v>120</v>
      </c>
      <c r="Y483" s="383">
        <f t="shared" ref="Y483:Y488" si="82">IFERROR(IF(X483="",0,CEILING((X483/$H483),1)*$H483),"")</f>
        <v>121.44000000000001</v>
      </c>
      <c r="Z483" s="36">
        <f>IFERROR(IF(Y483=0,"",ROUNDUP(Y483/H483,0)*0.01196),"")</f>
        <v>0.27507999999999999</v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128.18181818181816</v>
      </c>
      <c r="BN483" s="64">
        <f t="shared" ref="BN483:BN488" si="84">IFERROR(Y483*I483/H483,"0")</f>
        <v>129.72</v>
      </c>
      <c r="BO483" s="64">
        <f t="shared" ref="BO483:BO488" si="85">IFERROR(1/J483*(X483/H483),"0")</f>
        <v>0.21853146853146854</v>
      </c>
      <c r="BP483" s="64">
        <f t="shared" ref="BP483:BP488" si="86">IFERROR(1/J483*(Y483/H483),"0")</f>
        <v>0.22115384615384617</v>
      </c>
    </row>
    <row r="484" spans="1:68" ht="27" hidden="1" customHeight="1" x14ac:dyDescent="0.25">
      <c r="A484" s="54" t="s">
        <v>684</v>
      </c>
      <c r="B484" s="54" t="s">
        <v>685</v>
      </c>
      <c r="C484" s="31">
        <v>4301031248</v>
      </c>
      <c r="D484" s="400">
        <v>4680115883093</v>
      </c>
      <c r="E484" s="401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43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92"/>
      <c r="R484" s="392"/>
      <c r="S484" s="392"/>
      <c r="T484" s="393"/>
      <c r="U484" s="34"/>
      <c r="V484" s="34"/>
      <c r="W484" s="35" t="s">
        <v>68</v>
      </c>
      <c r="X484" s="382">
        <v>0</v>
      </c>
      <c r="Y484" s="383">
        <f t="shared" si="82"/>
        <v>0</v>
      </c>
      <c r="Z484" s="36" t="str">
        <f>IFERROR(IF(Y484=0,"",ROUNDUP(Y484/H484,0)*0.01196),"")</f>
        <v/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0</v>
      </c>
      <c r="BN484" s="64">
        <f t="shared" si="84"/>
        <v>0</v>
      </c>
      <c r="BO484" s="64">
        <f t="shared" si="85"/>
        <v>0</v>
      </c>
      <c r="BP484" s="64">
        <f t="shared" si="86"/>
        <v>0</v>
      </c>
    </row>
    <row r="485" spans="1:68" ht="27" hidden="1" customHeight="1" x14ac:dyDescent="0.25">
      <c r="A485" s="54" t="s">
        <v>686</v>
      </c>
      <c r="B485" s="54" t="s">
        <v>687</v>
      </c>
      <c r="C485" s="31">
        <v>4301031250</v>
      </c>
      <c r="D485" s="400">
        <v>4680115883109</v>
      </c>
      <c r="E485" s="401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54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92"/>
      <c r="R485" s="392"/>
      <c r="S485" s="392"/>
      <c r="T485" s="393"/>
      <c r="U485" s="34"/>
      <c r="V485" s="34"/>
      <c r="W485" s="35" t="s">
        <v>68</v>
      </c>
      <c r="X485" s="382">
        <v>0</v>
      </c>
      <c r="Y485" s="383">
        <f t="shared" si="82"/>
        <v>0</v>
      </c>
      <c r="Z485" s="36" t="str">
        <f>IFERROR(IF(Y485=0,"",ROUNDUP(Y485/H485,0)*0.01196),"")</f>
        <v/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0</v>
      </c>
      <c r="BN485" s="64">
        <f t="shared" si="84"/>
        <v>0</v>
      </c>
      <c r="BO485" s="64">
        <f t="shared" si="85"/>
        <v>0</v>
      </c>
      <c r="BP485" s="64">
        <f t="shared" si="86"/>
        <v>0</v>
      </c>
    </row>
    <row r="486" spans="1:68" ht="27" customHeight="1" x14ac:dyDescent="0.25">
      <c r="A486" s="54" t="s">
        <v>688</v>
      </c>
      <c r="B486" s="54" t="s">
        <v>689</v>
      </c>
      <c r="C486" s="31">
        <v>4301031249</v>
      </c>
      <c r="D486" s="400">
        <v>4680115882072</v>
      </c>
      <c r="E486" s="401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49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92"/>
      <c r="R486" s="392"/>
      <c r="S486" s="392"/>
      <c r="T486" s="393"/>
      <c r="U486" s="34"/>
      <c r="V486" s="34"/>
      <c r="W486" s="35" t="s">
        <v>68</v>
      </c>
      <c r="X486" s="382">
        <v>12</v>
      </c>
      <c r="Y486" s="383">
        <f t="shared" si="82"/>
        <v>14.4</v>
      </c>
      <c r="Z486" s="36">
        <f>IFERROR(IF(Y486=0,"",ROUNDUP(Y486/H486,0)*0.00937),"")</f>
        <v>3.7479999999999999E-2</v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12.799999999999999</v>
      </c>
      <c r="BN486" s="64">
        <f t="shared" si="84"/>
        <v>15.36</v>
      </c>
      <c r="BO486" s="64">
        <f t="shared" si="85"/>
        <v>2.7777777777777776E-2</v>
      </c>
      <c r="BP486" s="64">
        <f t="shared" si="86"/>
        <v>3.3333333333333333E-2</v>
      </c>
    </row>
    <row r="487" spans="1:68" ht="27" hidden="1" customHeight="1" x14ac:dyDescent="0.25">
      <c r="A487" s="54" t="s">
        <v>690</v>
      </c>
      <c r="B487" s="54" t="s">
        <v>691</v>
      </c>
      <c r="C487" s="31">
        <v>4301031251</v>
      </c>
      <c r="D487" s="400">
        <v>4680115882102</v>
      </c>
      <c r="E487" s="401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55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92"/>
      <c r="R487" s="392"/>
      <c r="S487" s="392"/>
      <c r="T487" s="393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hidden="1" customHeight="1" x14ac:dyDescent="0.25">
      <c r="A488" s="54" t="s">
        <v>692</v>
      </c>
      <c r="B488" s="54" t="s">
        <v>693</v>
      </c>
      <c r="C488" s="31">
        <v>4301031253</v>
      </c>
      <c r="D488" s="400">
        <v>4680115882096</v>
      </c>
      <c r="E488" s="401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53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92"/>
      <c r="R488" s="392"/>
      <c r="S488" s="392"/>
      <c r="T488" s="393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x14ac:dyDescent="0.2">
      <c r="A489" s="402"/>
      <c r="B489" s="403"/>
      <c r="C489" s="403"/>
      <c r="D489" s="403"/>
      <c r="E489" s="403"/>
      <c r="F489" s="403"/>
      <c r="G489" s="403"/>
      <c r="H489" s="403"/>
      <c r="I489" s="403"/>
      <c r="J489" s="403"/>
      <c r="K489" s="403"/>
      <c r="L489" s="403"/>
      <c r="M489" s="403"/>
      <c r="N489" s="403"/>
      <c r="O489" s="404"/>
      <c r="P489" s="388" t="s">
        <v>69</v>
      </c>
      <c r="Q489" s="389"/>
      <c r="R489" s="389"/>
      <c r="S489" s="389"/>
      <c r="T489" s="389"/>
      <c r="U489" s="389"/>
      <c r="V489" s="390"/>
      <c r="W489" s="37" t="s">
        <v>70</v>
      </c>
      <c r="X489" s="384">
        <f>IFERROR(X483/H483,"0")+IFERROR(X484/H484,"0")+IFERROR(X485/H485,"0")+IFERROR(X486/H486,"0")+IFERROR(X487/H487,"0")+IFERROR(X488/H488,"0")</f>
        <v>26.060606060606059</v>
      </c>
      <c r="Y489" s="384">
        <f>IFERROR(Y483/H483,"0")+IFERROR(Y484/H484,"0")+IFERROR(Y485/H485,"0")+IFERROR(Y486/H486,"0")+IFERROR(Y487/H487,"0")+IFERROR(Y488/H488,"0")</f>
        <v>27</v>
      </c>
      <c r="Z489" s="384">
        <f>IFERROR(IF(Z483="",0,Z483),"0")+IFERROR(IF(Z484="",0,Z484),"0")+IFERROR(IF(Z485="",0,Z485),"0")+IFERROR(IF(Z486="",0,Z486),"0")+IFERROR(IF(Z487="",0,Z487),"0")+IFERROR(IF(Z488="",0,Z488),"0")</f>
        <v>0.31256</v>
      </c>
      <c r="AA489" s="385"/>
      <c r="AB489" s="385"/>
      <c r="AC489" s="385"/>
    </row>
    <row r="490" spans="1:68" x14ac:dyDescent="0.2">
      <c r="A490" s="403"/>
      <c r="B490" s="403"/>
      <c r="C490" s="403"/>
      <c r="D490" s="403"/>
      <c r="E490" s="403"/>
      <c r="F490" s="403"/>
      <c r="G490" s="403"/>
      <c r="H490" s="403"/>
      <c r="I490" s="403"/>
      <c r="J490" s="403"/>
      <c r="K490" s="403"/>
      <c r="L490" s="403"/>
      <c r="M490" s="403"/>
      <c r="N490" s="403"/>
      <c r="O490" s="404"/>
      <c r="P490" s="388" t="s">
        <v>69</v>
      </c>
      <c r="Q490" s="389"/>
      <c r="R490" s="389"/>
      <c r="S490" s="389"/>
      <c r="T490" s="389"/>
      <c r="U490" s="389"/>
      <c r="V490" s="390"/>
      <c r="W490" s="37" t="s">
        <v>68</v>
      </c>
      <c r="X490" s="384">
        <f>IFERROR(SUM(X483:X488),"0")</f>
        <v>132</v>
      </c>
      <c r="Y490" s="384">
        <f>IFERROR(SUM(Y483:Y488),"0")</f>
        <v>135.84</v>
      </c>
      <c r="Z490" s="37"/>
      <c r="AA490" s="385"/>
      <c r="AB490" s="385"/>
      <c r="AC490" s="385"/>
    </row>
    <row r="491" spans="1:68" ht="14.25" hidden="1" customHeight="1" x14ac:dyDescent="0.25">
      <c r="A491" s="434" t="s">
        <v>71</v>
      </c>
      <c r="B491" s="403"/>
      <c r="C491" s="403"/>
      <c r="D491" s="403"/>
      <c r="E491" s="403"/>
      <c r="F491" s="403"/>
      <c r="G491" s="403"/>
      <c r="H491" s="403"/>
      <c r="I491" s="403"/>
      <c r="J491" s="403"/>
      <c r="K491" s="403"/>
      <c r="L491" s="403"/>
      <c r="M491" s="403"/>
      <c r="N491" s="403"/>
      <c r="O491" s="403"/>
      <c r="P491" s="403"/>
      <c r="Q491" s="403"/>
      <c r="R491" s="403"/>
      <c r="S491" s="403"/>
      <c r="T491" s="403"/>
      <c r="U491" s="403"/>
      <c r="V491" s="403"/>
      <c r="W491" s="403"/>
      <c r="X491" s="403"/>
      <c r="Y491" s="403"/>
      <c r="Z491" s="403"/>
      <c r="AA491" s="375"/>
      <c r="AB491" s="375"/>
      <c r="AC491" s="375"/>
    </row>
    <row r="492" spans="1:68" ht="16.5" hidden="1" customHeight="1" x14ac:dyDescent="0.25">
      <c r="A492" s="54" t="s">
        <v>694</v>
      </c>
      <c r="B492" s="54" t="s">
        <v>695</v>
      </c>
      <c r="C492" s="31">
        <v>4301051230</v>
      </c>
      <c r="D492" s="400">
        <v>4607091383409</v>
      </c>
      <c r="E492" s="401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68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92"/>
      <c r="R492" s="392"/>
      <c r="S492" s="392"/>
      <c r="T492" s="393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hidden="1" customHeight="1" x14ac:dyDescent="0.25">
      <c r="A493" s="54" t="s">
        <v>696</v>
      </c>
      <c r="B493" s="54" t="s">
        <v>697</v>
      </c>
      <c r="C493" s="31">
        <v>4301051231</v>
      </c>
      <c r="D493" s="400">
        <v>4607091383416</v>
      </c>
      <c r="E493" s="401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7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92"/>
      <c r="R493" s="392"/>
      <c r="S493" s="392"/>
      <c r="T493" s="393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698</v>
      </c>
      <c r="B494" s="54" t="s">
        <v>699</v>
      </c>
      <c r="C494" s="31">
        <v>4301051058</v>
      </c>
      <c r="D494" s="400">
        <v>4680115883536</v>
      </c>
      <c r="E494" s="401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5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92"/>
      <c r="R494" s="392"/>
      <c r="S494" s="392"/>
      <c r="T494" s="393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402"/>
      <c r="B495" s="403"/>
      <c r="C495" s="403"/>
      <c r="D495" s="403"/>
      <c r="E495" s="403"/>
      <c r="F495" s="403"/>
      <c r="G495" s="403"/>
      <c r="H495" s="403"/>
      <c r="I495" s="403"/>
      <c r="J495" s="403"/>
      <c r="K495" s="403"/>
      <c r="L495" s="403"/>
      <c r="M495" s="403"/>
      <c r="N495" s="403"/>
      <c r="O495" s="404"/>
      <c r="P495" s="388" t="s">
        <v>69</v>
      </c>
      <c r="Q495" s="389"/>
      <c r="R495" s="389"/>
      <c r="S495" s="389"/>
      <c r="T495" s="389"/>
      <c r="U495" s="389"/>
      <c r="V495" s="390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403"/>
      <c r="B496" s="403"/>
      <c r="C496" s="403"/>
      <c r="D496" s="403"/>
      <c r="E496" s="403"/>
      <c r="F496" s="403"/>
      <c r="G496" s="403"/>
      <c r="H496" s="403"/>
      <c r="I496" s="403"/>
      <c r="J496" s="403"/>
      <c r="K496" s="403"/>
      <c r="L496" s="403"/>
      <c r="M496" s="403"/>
      <c r="N496" s="403"/>
      <c r="O496" s="404"/>
      <c r="P496" s="388" t="s">
        <v>69</v>
      </c>
      <c r="Q496" s="389"/>
      <c r="R496" s="389"/>
      <c r="S496" s="389"/>
      <c r="T496" s="389"/>
      <c r="U496" s="389"/>
      <c r="V496" s="390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hidden="1" customHeight="1" x14ac:dyDescent="0.25">
      <c r="A497" s="434" t="s">
        <v>237</v>
      </c>
      <c r="B497" s="403"/>
      <c r="C497" s="403"/>
      <c r="D497" s="403"/>
      <c r="E497" s="403"/>
      <c r="F497" s="403"/>
      <c r="G497" s="403"/>
      <c r="H497" s="403"/>
      <c r="I497" s="403"/>
      <c r="J497" s="403"/>
      <c r="K497" s="403"/>
      <c r="L497" s="403"/>
      <c r="M497" s="403"/>
      <c r="N497" s="403"/>
      <c r="O497" s="403"/>
      <c r="P497" s="403"/>
      <c r="Q497" s="403"/>
      <c r="R497" s="403"/>
      <c r="S497" s="403"/>
      <c r="T497" s="403"/>
      <c r="U497" s="403"/>
      <c r="V497" s="403"/>
      <c r="W497" s="403"/>
      <c r="X497" s="403"/>
      <c r="Y497" s="403"/>
      <c r="Z497" s="403"/>
      <c r="AA497" s="375"/>
      <c r="AB497" s="375"/>
      <c r="AC497" s="375"/>
    </row>
    <row r="498" spans="1:68" ht="16.5" hidden="1" customHeight="1" x14ac:dyDescent="0.25">
      <c r="A498" s="54" t="s">
        <v>700</v>
      </c>
      <c r="B498" s="54" t="s">
        <v>701</v>
      </c>
      <c r="C498" s="31">
        <v>4301060363</v>
      </c>
      <c r="D498" s="400">
        <v>4680115885035</v>
      </c>
      <c r="E498" s="401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7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92"/>
      <c r="R498" s="392"/>
      <c r="S498" s="392"/>
      <c r="T498" s="393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402"/>
      <c r="B499" s="403"/>
      <c r="C499" s="403"/>
      <c r="D499" s="403"/>
      <c r="E499" s="403"/>
      <c r="F499" s="403"/>
      <c r="G499" s="403"/>
      <c r="H499" s="403"/>
      <c r="I499" s="403"/>
      <c r="J499" s="403"/>
      <c r="K499" s="403"/>
      <c r="L499" s="403"/>
      <c r="M499" s="403"/>
      <c r="N499" s="403"/>
      <c r="O499" s="404"/>
      <c r="P499" s="388" t="s">
        <v>69</v>
      </c>
      <c r="Q499" s="389"/>
      <c r="R499" s="389"/>
      <c r="S499" s="389"/>
      <c r="T499" s="389"/>
      <c r="U499" s="389"/>
      <c r="V499" s="390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hidden="1" x14ac:dyDescent="0.2">
      <c r="A500" s="403"/>
      <c r="B500" s="403"/>
      <c r="C500" s="403"/>
      <c r="D500" s="403"/>
      <c r="E500" s="403"/>
      <c r="F500" s="403"/>
      <c r="G500" s="403"/>
      <c r="H500" s="403"/>
      <c r="I500" s="403"/>
      <c r="J500" s="403"/>
      <c r="K500" s="403"/>
      <c r="L500" s="403"/>
      <c r="M500" s="403"/>
      <c r="N500" s="403"/>
      <c r="O500" s="404"/>
      <c r="P500" s="388" t="s">
        <v>69</v>
      </c>
      <c r="Q500" s="389"/>
      <c r="R500" s="389"/>
      <c r="S500" s="389"/>
      <c r="T500" s="389"/>
      <c r="U500" s="389"/>
      <c r="V500" s="390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hidden="1" customHeight="1" x14ac:dyDescent="0.2">
      <c r="A501" s="467" t="s">
        <v>702</v>
      </c>
      <c r="B501" s="468"/>
      <c r="C501" s="468"/>
      <c r="D501" s="468"/>
      <c r="E501" s="468"/>
      <c r="F501" s="468"/>
      <c r="G501" s="468"/>
      <c r="H501" s="468"/>
      <c r="I501" s="468"/>
      <c r="J501" s="468"/>
      <c r="K501" s="468"/>
      <c r="L501" s="468"/>
      <c r="M501" s="468"/>
      <c r="N501" s="468"/>
      <c r="O501" s="468"/>
      <c r="P501" s="468"/>
      <c r="Q501" s="468"/>
      <c r="R501" s="468"/>
      <c r="S501" s="468"/>
      <c r="T501" s="468"/>
      <c r="U501" s="468"/>
      <c r="V501" s="468"/>
      <c r="W501" s="468"/>
      <c r="X501" s="468"/>
      <c r="Y501" s="468"/>
      <c r="Z501" s="468"/>
      <c r="AA501" s="48"/>
      <c r="AB501" s="48"/>
      <c r="AC501" s="48"/>
    </row>
    <row r="502" spans="1:68" ht="16.5" hidden="1" customHeight="1" x14ac:dyDescent="0.25">
      <c r="A502" s="416" t="s">
        <v>702</v>
      </c>
      <c r="B502" s="403"/>
      <c r="C502" s="403"/>
      <c r="D502" s="403"/>
      <c r="E502" s="403"/>
      <c r="F502" s="403"/>
      <c r="G502" s="403"/>
      <c r="H502" s="403"/>
      <c r="I502" s="403"/>
      <c r="J502" s="403"/>
      <c r="K502" s="403"/>
      <c r="L502" s="403"/>
      <c r="M502" s="403"/>
      <c r="N502" s="403"/>
      <c r="O502" s="403"/>
      <c r="P502" s="403"/>
      <c r="Q502" s="403"/>
      <c r="R502" s="403"/>
      <c r="S502" s="403"/>
      <c r="T502" s="403"/>
      <c r="U502" s="403"/>
      <c r="V502" s="403"/>
      <c r="W502" s="403"/>
      <c r="X502" s="403"/>
      <c r="Y502" s="403"/>
      <c r="Z502" s="403"/>
      <c r="AA502" s="376"/>
      <c r="AB502" s="376"/>
      <c r="AC502" s="376"/>
    </row>
    <row r="503" spans="1:68" ht="14.25" hidden="1" customHeight="1" x14ac:dyDescent="0.25">
      <c r="A503" s="434" t="s">
        <v>112</v>
      </c>
      <c r="B503" s="403"/>
      <c r="C503" s="403"/>
      <c r="D503" s="403"/>
      <c r="E503" s="403"/>
      <c r="F503" s="403"/>
      <c r="G503" s="403"/>
      <c r="H503" s="403"/>
      <c r="I503" s="403"/>
      <c r="J503" s="403"/>
      <c r="K503" s="403"/>
      <c r="L503" s="403"/>
      <c r="M503" s="403"/>
      <c r="N503" s="403"/>
      <c r="O503" s="403"/>
      <c r="P503" s="403"/>
      <c r="Q503" s="403"/>
      <c r="R503" s="403"/>
      <c r="S503" s="403"/>
      <c r="T503" s="403"/>
      <c r="U503" s="403"/>
      <c r="V503" s="403"/>
      <c r="W503" s="403"/>
      <c r="X503" s="403"/>
      <c r="Y503" s="403"/>
      <c r="Z503" s="403"/>
      <c r="AA503" s="375"/>
      <c r="AB503" s="375"/>
      <c r="AC503" s="375"/>
    </row>
    <row r="504" spans="1:68" ht="27" hidden="1" customHeight="1" x14ac:dyDescent="0.25">
      <c r="A504" s="54" t="s">
        <v>703</v>
      </c>
      <c r="B504" s="54" t="s">
        <v>704</v>
      </c>
      <c r="C504" s="31">
        <v>4301011763</v>
      </c>
      <c r="D504" s="400">
        <v>4640242181011</v>
      </c>
      <c r="E504" s="401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127</v>
      </c>
      <c r="N504" s="33"/>
      <c r="O504" s="32">
        <v>55</v>
      </c>
      <c r="P504" s="591" t="s">
        <v>705</v>
      </c>
      <c r="Q504" s="392"/>
      <c r="R504" s="392"/>
      <c r="S504" s="392"/>
      <c r="T504" s="393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hidden="1" customHeight="1" x14ac:dyDescent="0.25">
      <c r="A505" s="54" t="s">
        <v>706</v>
      </c>
      <c r="B505" s="54" t="s">
        <v>707</v>
      </c>
      <c r="C505" s="31">
        <v>4301011951</v>
      </c>
      <c r="D505" s="400">
        <v>4640242180045</v>
      </c>
      <c r="E505" s="401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442" t="s">
        <v>708</v>
      </c>
      <c r="Q505" s="392"/>
      <c r="R505" s="392"/>
      <c r="S505" s="392"/>
      <c r="T505" s="393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hidden="1" customHeight="1" x14ac:dyDescent="0.25">
      <c r="A506" s="54" t="s">
        <v>709</v>
      </c>
      <c r="B506" s="54" t="s">
        <v>710</v>
      </c>
      <c r="C506" s="31">
        <v>4301011585</v>
      </c>
      <c r="D506" s="400">
        <v>4640242180441</v>
      </c>
      <c r="E506" s="401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584" t="s">
        <v>711</v>
      </c>
      <c r="Q506" s="392"/>
      <c r="R506" s="392"/>
      <c r="S506" s="392"/>
      <c r="T506" s="393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hidden="1" customHeight="1" x14ac:dyDescent="0.25">
      <c r="A507" s="54" t="s">
        <v>712</v>
      </c>
      <c r="B507" s="54" t="s">
        <v>713</v>
      </c>
      <c r="C507" s="31">
        <v>4301011950</v>
      </c>
      <c r="D507" s="400">
        <v>4640242180601</v>
      </c>
      <c r="E507" s="401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391" t="s">
        <v>714</v>
      </c>
      <c r="Q507" s="392"/>
      <c r="R507" s="392"/>
      <c r="S507" s="392"/>
      <c r="T507" s="393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hidden="1" customHeight="1" x14ac:dyDescent="0.25">
      <c r="A508" s="54" t="s">
        <v>715</v>
      </c>
      <c r="B508" s="54" t="s">
        <v>716</v>
      </c>
      <c r="C508" s="31">
        <v>4301011584</v>
      </c>
      <c r="D508" s="400">
        <v>4640242180564</v>
      </c>
      <c r="E508" s="401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715" t="s">
        <v>717</v>
      </c>
      <c r="Q508" s="392"/>
      <c r="R508" s="392"/>
      <c r="S508" s="392"/>
      <c r="T508" s="393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hidden="1" customHeight="1" x14ac:dyDescent="0.25">
      <c r="A509" s="54" t="s">
        <v>718</v>
      </c>
      <c r="B509" s="54" t="s">
        <v>719</v>
      </c>
      <c r="C509" s="31">
        <v>4301011762</v>
      </c>
      <c r="D509" s="400">
        <v>4640242180922</v>
      </c>
      <c r="E509" s="401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494" t="s">
        <v>720</v>
      </c>
      <c r="Q509" s="392"/>
      <c r="R509" s="392"/>
      <c r="S509" s="392"/>
      <c r="T509" s="393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hidden="1" customHeight="1" x14ac:dyDescent="0.25">
      <c r="A510" s="54" t="s">
        <v>721</v>
      </c>
      <c r="B510" s="54" t="s">
        <v>722</v>
      </c>
      <c r="C510" s="31">
        <v>4301011764</v>
      </c>
      <c r="D510" s="400">
        <v>4640242181189</v>
      </c>
      <c r="E510" s="401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127</v>
      </c>
      <c r="N510" s="33"/>
      <c r="O510" s="32">
        <v>55</v>
      </c>
      <c r="P510" s="428" t="s">
        <v>723</v>
      </c>
      <c r="Q510" s="392"/>
      <c r="R510" s="392"/>
      <c r="S510" s="392"/>
      <c r="T510" s="393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hidden="1" customHeight="1" x14ac:dyDescent="0.25">
      <c r="A511" s="54" t="s">
        <v>724</v>
      </c>
      <c r="B511" s="54" t="s">
        <v>725</v>
      </c>
      <c r="C511" s="31">
        <v>4301011551</v>
      </c>
      <c r="D511" s="400">
        <v>4640242180038</v>
      </c>
      <c r="E511" s="401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11" t="s">
        <v>726</v>
      </c>
      <c r="Q511" s="392"/>
      <c r="R511" s="392"/>
      <c r="S511" s="392"/>
      <c r="T511" s="393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hidden="1" customHeight="1" x14ac:dyDescent="0.25">
      <c r="A512" s="54" t="s">
        <v>727</v>
      </c>
      <c r="B512" s="54" t="s">
        <v>728</v>
      </c>
      <c r="C512" s="31">
        <v>4301011765</v>
      </c>
      <c r="D512" s="400">
        <v>4640242181172</v>
      </c>
      <c r="E512" s="401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555" t="s">
        <v>729</v>
      </c>
      <c r="Q512" s="392"/>
      <c r="R512" s="392"/>
      <c r="S512" s="392"/>
      <c r="T512" s="393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hidden="1" x14ac:dyDescent="0.2">
      <c r="A513" s="402"/>
      <c r="B513" s="403"/>
      <c r="C513" s="403"/>
      <c r="D513" s="403"/>
      <c r="E513" s="403"/>
      <c r="F513" s="403"/>
      <c r="G513" s="403"/>
      <c r="H513" s="403"/>
      <c r="I513" s="403"/>
      <c r="J513" s="403"/>
      <c r="K513" s="403"/>
      <c r="L513" s="403"/>
      <c r="M513" s="403"/>
      <c r="N513" s="403"/>
      <c r="O513" s="404"/>
      <c r="P513" s="388" t="s">
        <v>69</v>
      </c>
      <c r="Q513" s="389"/>
      <c r="R513" s="389"/>
      <c r="S513" s="389"/>
      <c r="T513" s="389"/>
      <c r="U513" s="389"/>
      <c r="V513" s="390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hidden="1" x14ac:dyDescent="0.2">
      <c r="A514" s="403"/>
      <c r="B514" s="403"/>
      <c r="C514" s="403"/>
      <c r="D514" s="403"/>
      <c r="E514" s="403"/>
      <c r="F514" s="403"/>
      <c r="G514" s="403"/>
      <c r="H514" s="403"/>
      <c r="I514" s="403"/>
      <c r="J514" s="403"/>
      <c r="K514" s="403"/>
      <c r="L514" s="403"/>
      <c r="M514" s="403"/>
      <c r="N514" s="403"/>
      <c r="O514" s="404"/>
      <c r="P514" s="388" t="s">
        <v>69</v>
      </c>
      <c r="Q514" s="389"/>
      <c r="R514" s="389"/>
      <c r="S514" s="389"/>
      <c r="T514" s="389"/>
      <c r="U514" s="389"/>
      <c r="V514" s="390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hidden="1" customHeight="1" x14ac:dyDescent="0.25">
      <c r="A515" s="434" t="s">
        <v>104</v>
      </c>
      <c r="B515" s="403"/>
      <c r="C515" s="403"/>
      <c r="D515" s="403"/>
      <c r="E515" s="403"/>
      <c r="F515" s="403"/>
      <c r="G515" s="403"/>
      <c r="H515" s="403"/>
      <c r="I515" s="403"/>
      <c r="J515" s="403"/>
      <c r="K515" s="403"/>
      <c r="L515" s="403"/>
      <c r="M515" s="403"/>
      <c r="N515" s="403"/>
      <c r="O515" s="403"/>
      <c r="P515" s="403"/>
      <c r="Q515" s="403"/>
      <c r="R515" s="403"/>
      <c r="S515" s="403"/>
      <c r="T515" s="403"/>
      <c r="U515" s="403"/>
      <c r="V515" s="403"/>
      <c r="W515" s="403"/>
      <c r="X515" s="403"/>
      <c r="Y515" s="403"/>
      <c r="Z515" s="403"/>
      <c r="AA515" s="375"/>
      <c r="AB515" s="375"/>
      <c r="AC515" s="375"/>
    </row>
    <row r="516" spans="1:68" ht="27" hidden="1" customHeight="1" x14ac:dyDescent="0.25">
      <c r="A516" s="54" t="s">
        <v>730</v>
      </c>
      <c r="B516" s="54" t="s">
        <v>731</v>
      </c>
      <c r="C516" s="31">
        <v>4301020260</v>
      </c>
      <c r="D516" s="400">
        <v>4640242180526</v>
      </c>
      <c r="E516" s="401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639" t="s">
        <v>732</v>
      </c>
      <c r="Q516" s="392"/>
      <c r="R516" s="392"/>
      <c r="S516" s="392"/>
      <c r="T516" s="393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hidden="1" customHeight="1" x14ac:dyDescent="0.25">
      <c r="A517" s="54" t="s">
        <v>733</v>
      </c>
      <c r="B517" s="54" t="s">
        <v>734</v>
      </c>
      <c r="C517" s="31">
        <v>4301020269</v>
      </c>
      <c r="D517" s="400">
        <v>4640242180519</v>
      </c>
      <c r="E517" s="401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127</v>
      </c>
      <c r="N517" s="33"/>
      <c r="O517" s="32">
        <v>50</v>
      </c>
      <c r="P517" s="569" t="s">
        <v>735</v>
      </c>
      <c r="Q517" s="392"/>
      <c r="R517" s="392"/>
      <c r="S517" s="392"/>
      <c r="T517" s="393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736</v>
      </c>
      <c r="B518" s="54" t="s">
        <v>737</v>
      </c>
      <c r="C518" s="31">
        <v>4301020309</v>
      </c>
      <c r="D518" s="400">
        <v>4640242180090</v>
      </c>
      <c r="E518" s="401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768" t="s">
        <v>738</v>
      </c>
      <c r="Q518" s="392"/>
      <c r="R518" s="392"/>
      <c r="S518" s="392"/>
      <c r="T518" s="393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739</v>
      </c>
      <c r="B519" s="54" t="s">
        <v>740</v>
      </c>
      <c r="C519" s="31">
        <v>4301020314</v>
      </c>
      <c r="D519" s="400">
        <v>4640242180090</v>
      </c>
      <c r="E519" s="401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636" t="s">
        <v>741</v>
      </c>
      <c r="Q519" s="392"/>
      <c r="R519" s="392"/>
      <c r="S519" s="392"/>
      <c r="T519" s="393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742</v>
      </c>
      <c r="B520" s="54" t="s">
        <v>743</v>
      </c>
      <c r="C520" s="31">
        <v>4301020295</v>
      </c>
      <c r="D520" s="400">
        <v>4640242181363</v>
      </c>
      <c r="E520" s="401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749" t="s">
        <v>744</v>
      </c>
      <c r="Q520" s="392"/>
      <c r="R520" s="392"/>
      <c r="S520" s="392"/>
      <c r="T520" s="393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402"/>
      <c r="B521" s="403"/>
      <c r="C521" s="403"/>
      <c r="D521" s="403"/>
      <c r="E521" s="403"/>
      <c r="F521" s="403"/>
      <c r="G521" s="403"/>
      <c r="H521" s="403"/>
      <c r="I521" s="403"/>
      <c r="J521" s="403"/>
      <c r="K521" s="403"/>
      <c r="L521" s="403"/>
      <c r="M521" s="403"/>
      <c r="N521" s="403"/>
      <c r="O521" s="404"/>
      <c r="P521" s="388" t="s">
        <v>69</v>
      </c>
      <c r="Q521" s="389"/>
      <c r="R521" s="389"/>
      <c r="S521" s="389"/>
      <c r="T521" s="389"/>
      <c r="U521" s="389"/>
      <c r="V521" s="390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hidden="1" x14ac:dyDescent="0.2">
      <c r="A522" s="403"/>
      <c r="B522" s="403"/>
      <c r="C522" s="403"/>
      <c r="D522" s="403"/>
      <c r="E522" s="403"/>
      <c r="F522" s="403"/>
      <c r="G522" s="403"/>
      <c r="H522" s="403"/>
      <c r="I522" s="403"/>
      <c r="J522" s="403"/>
      <c r="K522" s="403"/>
      <c r="L522" s="403"/>
      <c r="M522" s="403"/>
      <c r="N522" s="403"/>
      <c r="O522" s="404"/>
      <c r="P522" s="388" t="s">
        <v>69</v>
      </c>
      <c r="Q522" s="389"/>
      <c r="R522" s="389"/>
      <c r="S522" s="389"/>
      <c r="T522" s="389"/>
      <c r="U522" s="389"/>
      <c r="V522" s="390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hidden="1" customHeight="1" x14ac:dyDescent="0.25">
      <c r="A523" s="434" t="s">
        <v>63</v>
      </c>
      <c r="B523" s="403"/>
      <c r="C523" s="403"/>
      <c r="D523" s="403"/>
      <c r="E523" s="403"/>
      <c r="F523" s="403"/>
      <c r="G523" s="403"/>
      <c r="H523" s="403"/>
      <c r="I523" s="403"/>
      <c r="J523" s="403"/>
      <c r="K523" s="403"/>
      <c r="L523" s="403"/>
      <c r="M523" s="403"/>
      <c r="N523" s="403"/>
      <c r="O523" s="403"/>
      <c r="P523" s="403"/>
      <c r="Q523" s="403"/>
      <c r="R523" s="403"/>
      <c r="S523" s="403"/>
      <c r="T523" s="403"/>
      <c r="U523" s="403"/>
      <c r="V523" s="403"/>
      <c r="W523" s="403"/>
      <c r="X523" s="403"/>
      <c r="Y523" s="403"/>
      <c r="Z523" s="403"/>
      <c r="AA523" s="375"/>
      <c r="AB523" s="375"/>
      <c r="AC523" s="375"/>
    </row>
    <row r="524" spans="1:68" ht="27" hidden="1" customHeight="1" x14ac:dyDescent="0.25">
      <c r="A524" s="54" t="s">
        <v>745</v>
      </c>
      <c r="B524" s="54" t="s">
        <v>746</v>
      </c>
      <c r="C524" s="31">
        <v>4301031289</v>
      </c>
      <c r="D524" s="400">
        <v>4640242181615</v>
      </c>
      <c r="E524" s="401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657" t="s">
        <v>747</v>
      </c>
      <c r="Q524" s="392"/>
      <c r="R524" s="392"/>
      <c r="S524" s="392"/>
      <c r="T524" s="393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hidden="1" customHeight="1" x14ac:dyDescent="0.25">
      <c r="A525" s="54" t="s">
        <v>748</v>
      </c>
      <c r="B525" s="54" t="s">
        <v>749</v>
      </c>
      <c r="C525" s="31">
        <v>4301031285</v>
      </c>
      <c r="D525" s="400">
        <v>4640242181639</v>
      </c>
      <c r="E525" s="401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537" t="s">
        <v>750</v>
      </c>
      <c r="Q525" s="392"/>
      <c r="R525" s="392"/>
      <c r="S525" s="392"/>
      <c r="T525" s="393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751</v>
      </c>
      <c r="B526" s="54" t="s">
        <v>752</v>
      </c>
      <c r="C526" s="31">
        <v>4301031287</v>
      </c>
      <c r="D526" s="400">
        <v>4640242181622</v>
      </c>
      <c r="E526" s="401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513" t="s">
        <v>753</v>
      </c>
      <c r="Q526" s="392"/>
      <c r="R526" s="392"/>
      <c r="S526" s="392"/>
      <c r="T526" s="393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754</v>
      </c>
      <c r="B527" s="54" t="s">
        <v>755</v>
      </c>
      <c r="C527" s="31">
        <v>4301031280</v>
      </c>
      <c r="D527" s="400">
        <v>4640242180816</v>
      </c>
      <c r="E527" s="401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718" t="s">
        <v>756</v>
      </c>
      <c r="Q527" s="392"/>
      <c r="R527" s="392"/>
      <c r="S527" s="392"/>
      <c r="T527" s="393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hidden="1" customHeight="1" x14ac:dyDescent="0.25">
      <c r="A528" s="54" t="s">
        <v>757</v>
      </c>
      <c r="B528" s="54" t="s">
        <v>758</v>
      </c>
      <c r="C528" s="31">
        <v>4301031244</v>
      </c>
      <c r="D528" s="400">
        <v>4640242180595</v>
      </c>
      <c r="E528" s="401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426" t="s">
        <v>759</v>
      </c>
      <c r="Q528" s="392"/>
      <c r="R528" s="392"/>
      <c r="S528" s="392"/>
      <c r="T528" s="393"/>
      <c r="U528" s="34"/>
      <c r="V528" s="34"/>
      <c r="W528" s="35" t="s">
        <v>68</v>
      </c>
      <c r="X528" s="382">
        <v>0</v>
      </c>
      <c r="Y528" s="383">
        <f t="shared" si="93"/>
        <v>0</v>
      </c>
      <c r="Z528" s="36" t="str">
        <f t="shared" si="94"/>
        <v/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760</v>
      </c>
      <c r="B529" s="54" t="s">
        <v>761</v>
      </c>
      <c r="C529" s="31">
        <v>4301031321</v>
      </c>
      <c r="D529" s="400">
        <v>4640242180076</v>
      </c>
      <c r="E529" s="401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710" t="s">
        <v>762</v>
      </c>
      <c r="Q529" s="392"/>
      <c r="R529" s="392"/>
      <c r="S529" s="392"/>
      <c r="T529" s="393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763</v>
      </c>
      <c r="B530" s="54" t="s">
        <v>764</v>
      </c>
      <c r="C530" s="31">
        <v>4301031200</v>
      </c>
      <c r="D530" s="400">
        <v>4640242180489</v>
      </c>
      <c r="E530" s="401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556" t="s">
        <v>765</v>
      </c>
      <c r="Q530" s="392"/>
      <c r="R530" s="392"/>
      <c r="S530" s="392"/>
      <c r="T530" s="393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idden="1" x14ac:dyDescent="0.2">
      <c r="A531" s="402"/>
      <c r="B531" s="403"/>
      <c r="C531" s="403"/>
      <c r="D531" s="403"/>
      <c r="E531" s="403"/>
      <c r="F531" s="403"/>
      <c r="G531" s="403"/>
      <c r="H531" s="403"/>
      <c r="I531" s="403"/>
      <c r="J531" s="403"/>
      <c r="K531" s="403"/>
      <c r="L531" s="403"/>
      <c r="M531" s="403"/>
      <c r="N531" s="403"/>
      <c r="O531" s="404"/>
      <c r="P531" s="388" t="s">
        <v>69</v>
      </c>
      <c r="Q531" s="389"/>
      <c r="R531" s="389"/>
      <c r="S531" s="389"/>
      <c r="T531" s="389"/>
      <c r="U531" s="389"/>
      <c r="V531" s="390"/>
      <c r="W531" s="37" t="s">
        <v>70</v>
      </c>
      <c r="X531" s="384">
        <f>IFERROR(X524/H524,"0")+IFERROR(X525/H525,"0")+IFERROR(X526/H526,"0")+IFERROR(X527/H527,"0")+IFERROR(X528/H528,"0")+IFERROR(X529/H529,"0")+IFERROR(X530/H530,"0")</f>
        <v>0</v>
      </c>
      <c r="Y531" s="384">
        <f>IFERROR(Y524/H524,"0")+IFERROR(Y525/H525,"0")+IFERROR(Y526/H526,"0")+IFERROR(Y527/H527,"0")+IFERROR(Y528/H528,"0")+IFERROR(Y529/H529,"0")+IFERROR(Y530/H530,"0")</f>
        <v>0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</v>
      </c>
      <c r="AA531" s="385"/>
      <c r="AB531" s="385"/>
      <c r="AC531" s="385"/>
    </row>
    <row r="532" spans="1:68" hidden="1" x14ac:dyDescent="0.2">
      <c r="A532" s="403"/>
      <c r="B532" s="403"/>
      <c r="C532" s="403"/>
      <c r="D532" s="403"/>
      <c r="E532" s="403"/>
      <c r="F532" s="403"/>
      <c r="G532" s="403"/>
      <c r="H532" s="403"/>
      <c r="I532" s="403"/>
      <c r="J532" s="403"/>
      <c r="K532" s="403"/>
      <c r="L532" s="403"/>
      <c r="M532" s="403"/>
      <c r="N532" s="403"/>
      <c r="O532" s="404"/>
      <c r="P532" s="388" t="s">
        <v>69</v>
      </c>
      <c r="Q532" s="389"/>
      <c r="R532" s="389"/>
      <c r="S532" s="389"/>
      <c r="T532" s="389"/>
      <c r="U532" s="389"/>
      <c r="V532" s="390"/>
      <c r="W532" s="37" t="s">
        <v>68</v>
      </c>
      <c r="X532" s="384">
        <f>IFERROR(SUM(X524:X530),"0")</f>
        <v>0</v>
      </c>
      <c r="Y532" s="384">
        <f>IFERROR(SUM(Y524:Y530),"0")</f>
        <v>0</v>
      </c>
      <c r="Z532" s="37"/>
      <c r="AA532" s="385"/>
      <c r="AB532" s="385"/>
      <c r="AC532" s="385"/>
    </row>
    <row r="533" spans="1:68" ht="14.25" hidden="1" customHeight="1" x14ac:dyDescent="0.25">
      <c r="A533" s="434" t="s">
        <v>71</v>
      </c>
      <c r="B533" s="403"/>
      <c r="C533" s="403"/>
      <c r="D533" s="403"/>
      <c r="E533" s="403"/>
      <c r="F533" s="403"/>
      <c r="G533" s="403"/>
      <c r="H533" s="403"/>
      <c r="I533" s="403"/>
      <c r="J533" s="403"/>
      <c r="K533" s="403"/>
      <c r="L533" s="403"/>
      <c r="M533" s="403"/>
      <c r="N533" s="403"/>
      <c r="O533" s="403"/>
      <c r="P533" s="403"/>
      <c r="Q533" s="403"/>
      <c r="R533" s="403"/>
      <c r="S533" s="403"/>
      <c r="T533" s="403"/>
      <c r="U533" s="403"/>
      <c r="V533" s="403"/>
      <c r="W533" s="403"/>
      <c r="X533" s="403"/>
      <c r="Y533" s="403"/>
      <c r="Z533" s="403"/>
      <c r="AA533" s="375"/>
      <c r="AB533" s="375"/>
      <c r="AC533" s="375"/>
    </row>
    <row r="534" spans="1:68" ht="27" customHeight="1" x14ac:dyDescent="0.25">
      <c r="A534" s="54" t="s">
        <v>766</v>
      </c>
      <c r="B534" s="54" t="s">
        <v>767</v>
      </c>
      <c r="C534" s="31">
        <v>4301051746</v>
      </c>
      <c r="D534" s="400">
        <v>4640242180533</v>
      </c>
      <c r="E534" s="401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127</v>
      </c>
      <c r="N534" s="33"/>
      <c r="O534" s="32">
        <v>40</v>
      </c>
      <c r="P534" s="394" t="s">
        <v>768</v>
      </c>
      <c r="Q534" s="392"/>
      <c r="R534" s="392"/>
      <c r="S534" s="392"/>
      <c r="T534" s="393"/>
      <c r="U534" s="34"/>
      <c r="V534" s="34"/>
      <c r="W534" s="35" t="s">
        <v>68</v>
      </c>
      <c r="X534" s="382">
        <v>400</v>
      </c>
      <c r="Y534" s="383">
        <f>IFERROR(IF(X534="",0,CEILING((X534/$H534),1)*$H534),"")</f>
        <v>405.59999999999997</v>
      </c>
      <c r="Z534" s="36">
        <f>IFERROR(IF(Y534=0,"",ROUNDUP(Y534/H534,0)*0.02175),"")</f>
        <v>1.131</v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428.92307692307696</v>
      </c>
      <c r="BN534" s="64">
        <f>IFERROR(Y534*I534/H534,"0")</f>
        <v>434.928</v>
      </c>
      <c r="BO534" s="64">
        <f>IFERROR(1/J534*(X534/H534),"0")</f>
        <v>0.91575091575091572</v>
      </c>
      <c r="BP534" s="64">
        <f>IFERROR(1/J534*(Y534/H534),"0")</f>
        <v>0.92857142857142849</v>
      </c>
    </row>
    <row r="535" spans="1:68" ht="27" hidden="1" customHeight="1" x14ac:dyDescent="0.25">
      <c r="A535" s="54" t="s">
        <v>769</v>
      </c>
      <c r="B535" s="54" t="s">
        <v>770</v>
      </c>
      <c r="C535" s="31">
        <v>4301051780</v>
      </c>
      <c r="D535" s="400">
        <v>4640242180106</v>
      </c>
      <c r="E535" s="401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531" t="s">
        <v>771</v>
      </c>
      <c r="Q535" s="392"/>
      <c r="R535" s="392"/>
      <c r="S535" s="392"/>
      <c r="T535" s="393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772</v>
      </c>
      <c r="B536" s="54" t="s">
        <v>773</v>
      </c>
      <c r="C536" s="31">
        <v>4301051510</v>
      </c>
      <c r="D536" s="400">
        <v>4640242180540</v>
      </c>
      <c r="E536" s="401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410" t="s">
        <v>774</v>
      </c>
      <c r="Q536" s="392"/>
      <c r="R536" s="392"/>
      <c r="S536" s="392"/>
      <c r="T536" s="393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402"/>
      <c r="B537" s="403"/>
      <c r="C537" s="403"/>
      <c r="D537" s="403"/>
      <c r="E537" s="403"/>
      <c r="F537" s="403"/>
      <c r="G537" s="403"/>
      <c r="H537" s="403"/>
      <c r="I537" s="403"/>
      <c r="J537" s="403"/>
      <c r="K537" s="403"/>
      <c r="L537" s="403"/>
      <c r="M537" s="403"/>
      <c r="N537" s="403"/>
      <c r="O537" s="404"/>
      <c r="P537" s="388" t="s">
        <v>69</v>
      </c>
      <c r="Q537" s="389"/>
      <c r="R537" s="389"/>
      <c r="S537" s="389"/>
      <c r="T537" s="389"/>
      <c r="U537" s="389"/>
      <c r="V537" s="390"/>
      <c r="W537" s="37" t="s">
        <v>70</v>
      </c>
      <c r="X537" s="384">
        <f>IFERROR(X534/H534,"0")+IFERROR(X535/H535,"0")+IFERROR(X536/H536,"0")</f>
        <v>51.282051282051285</v>
      </c>
      <c r="Y537" s="384">
        <f>IFERROR(Y534/H534,"0")+IFERROR(Y535/H535,"0")+IFERROR(Y536/H536,"0")</f>
        <v>52</v>
      </c>
      <c r="Z537" s="384">
        <f>IFERROR(IF(Z534="",0,Z534),"0")+IFERROR(IF(Z535="",0,Z535),"0")+IFERROR(IF(Z536="",0,Z536),"0")</f>
        <v>1.131</v>
      </c>
      <c r="AA537" s="385"/>
      <c r="AB537" s="385"/>
      <c r="AC537" s="385"/>
    </row>
    <row r="538" spans="1:68" x14ac:dyDescent="0.2">
      <c r="A538" s="403"/>
      <c r="B538" s="403"/>
      <c r="C538" s="403"/>
      <c r="D538" s="403"/>
      <c r="E538" s="403"/>
      <c r="F538" s="403"/>
      <c r="G538" s="403"/>
      <c r="H538" s="403"/>
      <c r="I538" s="403"/>
      <c r="J538" s="403"/>
      <c r="K538" s="403"/>
      <c r="L538" s="403"/>
      <c r="M538" s="403"/>
      <c r="N538" s="403"/>
      <c r="O538" s="404"/>
      <c r="P538" s="388" t="s">
        <v>69</v>
      </c>
      <c r="Q538" s="389"/>
      <c r="R538" s="389"/>
      <c r="S538" s="389"/>
      <c r="T538" s="389"/>
      <c r="U538" s="389"/>
      <c r="V538" s="390"/>
      <c r="W538" s="37" t="s">
        <v>68</v>
      </c>
      <c r="X538" s="384">
        <f>IFERROR(SUM(X534:X536),"0")</f>
        <v>400</v>
      </c>
      <c r="Y538" s="384">
        <f>IFERROR(SUM(Y534:Y536),"0")</f>
        <v>405.59999999999997</v>
      </c>
      <c r="Z538" s="37"/>
      <c r="AA538" s="385"/>
      <c r="AB538" s="385"/>
      <c r="AC538" s="385"/>
    </row>
    <row r="539" spans="1:68" ht="14.25" hidden="1" customHeight="1" x14ac:dyDescent="0.25">
      <c r="A539" s="434" t="s">
        <v>237</v>
      </c>
      <c r="B539" s="403"/>
      <c r="C539" s="403"/>
      <c r="D539" s="403"/>
      <c r="E539" s="403"/>
      <c r="F539" s="403"/>
      <c r="G539" s="403"/>
      <c r="H539" s="403"/>
      <c r="I539" s="403"/>
      <c r="J539" s="403"/>
      <c r="K539" s="403"/>
      <c r="L539" s="403"/>
      <c r="M539" s="403"/>
      <c r="N539" s="403"/>
      <c r="O539" s="403"/>
      <c r="P539" s="403"/>
      <c r="Q539" s="403"/>
      <c r="R539" s="403"/>
      <c r="S539" s="403"/>
      <c r="T539" s="403"/>
      <c r="U539" s="403"/>
      <c r="V539" s="403"/>
      <c r="W539" s="403"/>
      <c r="X539" s="403"/>
      <c r="Y539" s="403"/>
      <c r="Z539" s="403"/>
      <c r="AA539" s="375"/>
      <c r="AB539" s="375"/>
      <c r="AC539" s="375"/>
    </row>
    <row r="540" spans="1:68" ht="27" hidden="1" customHeight="1" x14ac:dyDescent="0.25">
      <c r="A540" s="54" t="s">
        <v>775</v>
      </c>
      <c r="B540" s="54" t="s">
        <v>776</v>
      </c>
      <c r="C540" s="31">
        <v>4301060354</v>
      </c>
      <c r="D540" s="400">
        <v>4640242180120</v>
      </c>
      <c r="E540" s="401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581" t="s">
        <v>777</v>
      </c>
      <c r="Q540" s="392"/>
      <c r="R540" s="392"/>
      <c r="S540" s="392"/>
      <c r="T540" s="393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775</v>
      </c>
      <c r="B541" s="54" t="s">
        <v>778</v>
      </c>
      <c r="C541" s="31">
        <v>4301060408</v>
      </c>
      <c r="D541" s="400">
        <v>4640242180120</v>
      </c>
      <c r="E541" s="401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529" t="s">
        <v>779</v>
      </c>
      <c r="Q541" s="392"/>
      <c r="R541" s="392"/>
      <c r="S541" s="392"/>
      <c r="T541" s="393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780</v>
      </c>
      <c r="B542" s="54" t="s">
        <v>781</v>
      </c>
      <c r="C542" s="31">
        <v>4301060355</v>
      </c>
      <c r="D542" s="400">
        <v>4640242180137</v>
      </c>
      <c r="E542" s="401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711" t="s">
        <v>782</v>
      </c>
      <c r="Q542" s="392"/>
      <c r="R542" s="392"/>
      <c r="S542" s="392"/>
      <c r="T542" s="393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780</v>
      </c>
      <c r="B543" s="54" t="s">
        <v>783</v>
      </c>
      <c r="C543" s="31">
        <v>4301060407</v>
      </c>
      <c r="D543" s="400">
        <v>4640242180137</v>
      </c>
      <c r="E543" s="401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604" t="s">
        <v>784</v>
      </c>
      <c r="Q543" s="392"/>
      <c r="R543" s="392"/>
      <c r="S543" s="392"/>
      <c r="T543" s="393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402"/>
      <c r="B544" s="403"/>
      <c r="C544" s="403"/>
      <c r="D544" s="403"/>
      <c r="E544" s="403"/>
      <c r="F544" s="403"/>
      <c r="G544" s="403"/>
      <c r="H544" s="403"/>
      <c r="I544" s="403"/>
      <c r="J544" s="403"/>
      <c r="K544" s="403"/>
      <c r="L544" s="403"/>
      <c r="M544" s="403"/>
      <c r="N544" s="403"/>
      <c r="O544" s="404"/>
      <c r="P544" s="388" t="s">
        <v>69</v>
      </c>
      <c r="Q544" s="389"/>
      <c r="R544" s="389"/>
      <c r="S544" s="389"/>
      <c r="T544" s="389"/>
      <c r="U544" s="389"/>
      <c r="V544" s="390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hidden="1" x14ac:dyDescent="0.2">
      <c r="A545" s="403"/>
      <c r="B545" s="403"/>
      <c r="C545" s="403"/>
      <c r="D545" s="403"/>
      <c r="E545" s="403"/>
      <c r="F545" s="403"/>
      <c r="G545" s="403"/>
      <c r="H545" s="403"/>
      <c r="I545" s="403"/>
      <c r="J545" s="403"/>
      <c r="K545" s="403"/>
      <c r="L545" s="403"/>
      <c r="M545" s="403"/>
      <c r="N545" s="403"/>
      <c r="O545" s="404"/>
      <c r="P545" s="388" t="s">
        <v>69</v>
      </c>
      <c r="Q545" s="389"/>
      <c r="R545" s="389"/>
      <c r="S545" s="389"/>
      <c r="T545" s="389"/>
      <c r="U545" s="389"/>
      <c r="V545" s="390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476"/>
      <c r="B546" s="403"/>
      <c r="C546" s="403"/>
      <c r="D546" s="403"/>
      <c r="E546" s="403"/>
      <c r="F546" s="403"/>
      <c r="G546" s="403"/>
      <c r="H546" s="403"/>
      <c r="I546" s="403"/>
      <c r="J546" s="403"/>
      <c r="K546" s="403"/>
      <c r="L546" s="403"/>
      <c r="M546" s="403"/>
      <c r="N546" s="403"/>
      <c r="O546" s="477"/>
      <c r="P546" s="515" t="s">
        <v>785</v>
      </c>
      <c r="Q546" s="516"/>
      <c r="R546" s="516"/>
      <c r="S546" s="516"/>
      <c r="T546" s="516"/>
      <c r="U546" s="516"/>
      <c r="V546" s="423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16207.4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16304.3</v>
      </c>
      <c r="Z546" s="37"/>
      <c r="AA546" s="385"/>
      <c r="AB546" s="385"/>
      <c r="AC546" s="385"/>
    </row>
    <row r="547" spans="1:32" x14ac:dyDescent="0.2">
      <c r="A547" s="403"/>
      <c r="B547" s="403"/>
      <c r="C547" s="403"/>
      <c r="D547" s="403"/>
      <c r="E547" s="403"/>
      <c r="F547" s="403"/>
      <c r="G547" s="403"/>
      <c r="H547" s="403"/>
      <c r="I547" s="403"/>
      <c r="J547" s="403"/>
      <c r="K547" s="403"/>
      <c r="L547" s="403"/>
      <c r="M547" s="403"/>
      <c r="N547" s="403"/>
      <c r="O547" s="477"/>
      <c r="P547" s="515" t="s">
        <v>786</v>
      </c>
      <c r="Q547" s="516"/>
      <c r="R547" s="516"/>
      <c r="S547" s="516"/>
      <c r="T547" s="516"/>
      <c r="U547" s="516"/>
      <c r="V547" s="423"/>
      <c r="W547" s="37" t="s">
        <v>68</v>
      </c>
      <c r="X547" s="384">
        <f>IFERROR(SUM(BM22:BM543),"0")</f>
        <v>17552.634686952897</v>
      </c>
      <c r="Y547" s="384">
        <f>IFERROR(SUM(BN22:BN543),"0")</f>
        <v>17655.408000000003</v>
      </c>
      <c r="Z547" s="37"/>
      <c r="AA547" s="385"/>
      <c r="AB547" s="385"/>
      <c r="AC547" s="385"/>
    </row>
    <row r="548" spans="1:32" x14ac:dyDescent="0.2">
      <c r="A548" s="403"/>
      <c r="B548" s="403"/>
      <c r="C548" s="403"/>
      <c r="D548" s="403"/>
      <c r="E548" s="403"/>
      <c r="F548" s="403"/>
      <c r="G548" s="403"/>
      <c r="H548" s="403"/>
      <c r="I548" s="403"/>
      <c r="J548" s="403"/>
      <c r="K548" s="403"/>
      <c r="L548" s="403"/>
      <c r="M548" s="403"/>
      <c r="N548" s="403"/>
      <c r="O548" s="477"/>
      <c r="P548" s="515" t="s">
        <v>787</v>
      </c>
      <c r="Q548" s="516"/>
      <c r="R548" s="516"/>
      <c r="S548" s="516"/>
      <c r="T548" s="516"/>
      <c r="U548" s="516"/>
      <c r="V548" s="423"/>
      <c r="W548" s="37" t="s">
        <v>788</v>
      </c>
      <c r="X548" s="38">
        <f>ROUNDUP(SUM(BO22:BO543),0)</f>
        <v>37</v>
      </c>
      <c r="Y548" s="38">
        <f>ROUNDUP(SUM(BP22:BP543),0)</f>
        <v>37</v>
      </c>
      <c r="Z548" s="37"/>
      <c r="AA548" s="385"/>
      <c r="AB548" s="385"/>
      <c r="AC548" s="385"/>
    </row>
    <row r="549" spans="1:32" x14ac:dyDescent="0.2">
      <c r="A549" s="403"/>
      <c r="B549" s="403"/>
      <c r="C549" s="403"/>
      <c r="D549" s="403"/>
      <c r="E549" s="403"/>
      <c r="F549" s="403"/>
      <c r="G549" s="403"/>
      <c r="H549" s="403"/>
      <c r="I549" s="403"/>
      <c r="J549" s="403"/>
      <c r="K549" s="403"/>
      <c r="L549" s="403"/>
      <c r="M549" s="403"/>
      <c r="N549" s="403"/>
      <c r="O549" s="477"/>
      <c r="P549" s="515" t="s">
        <v>789</v>
      </c>
      <c r="Q549" s="516"/>
      <c r="R549" s="516"/>
      <c r="S549" s="516"/>
      <c r="T549" s="516"/>
      <c r="U549" s="516"/>
      <c r="V549" s="423"/>
      <c r="W549" s="37" t="s">
        <v>68</v>
      </c>
      <c r="X549" s="384">
        <f>GrossWeightTotal+PalletQtyTotal*25</f>
        <v>18477.634686952897</v>
      </c>
      <c r="Y549" s="384">
        <f>GrossWeightTotalR+PalletQtyTotalR*25</f>
        <v>18580.408000000003</v>
      </c>
      <c r="Z549" s="37"/>
      <c r="AA549" s="385"/>
      <c r="AB549" s="385"/>
      <c r="AC549" s="385"/>
    </row>
    <row r="550" spans="1:32" x14ac:dyDescent="0.2">
      <c r="A550" s="403"/>
      <c r="B550" s="403"/>
      <c r="C550" s="403"/>
      <c r="D550" s="403"/>
      <c r="E550" s="403"/>
      <c r="F550" s="403"/>
      <c r="G550" s="403"/>
      <c r="H550" s="403"/>
      <c r="I550" s="403"/>
      <c r="J550" s="403"/>
      <c r="K550" s="403"/>
      <c r="L550" s="403"/>
      <c r="M550" s="403"/>
      <c r="N550" s="403"/>
      <c r="O550" s="477"/>
      <c r="P550" s="515" t="s">
        <v>790</v>
      </c>
      <c r="Q550" s="516"/>
      <c r="R550" s="516"/>
      <c r="S550" s="516"/>
      <c r="T550" s="516"/>
      <c r="U550" s="516"/>
      <c r="V550" s="423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4887.648291044844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4904</v>
      </c>
      <c r="Z550" s="37"/>
      <c r="AA550" s="385"/>
      <c r="AB550" s="385"/>
      <c r="AC550" s="385"/>
    </row>
    <row r="551" spans="1:32" ht="14.25" hidden="1" customHeight="1" x14ac:dyDescent="0.2">
      <c r="A551" s="403"/>
      <c r="B551" s="403"/>
      <c r="C551" s="403"/>
      <c r="D551" s="403"/>
      <c r="E551" s="403"/>
      <c r="F551" s="403"/>
      <c r="G551" s="403"/>
      <c r="H551" s="403"/>
      <c r="I551" s="403"/>
      <c r="J551" s="403"/>
      <c r="K551" s="403"/>
      <c r="L551" s="403"/>
      <c r="M551" s="403"/>
      <c r="N551" s="403"/>
      <c r="O551" s="477"/>
      <c r="P551" s="515" t="s">
        <v>791</v>
      </c>
      <c r="Q551" s="516"/>
      <c r="R551" s="516"/>
      <c r="S551" s="516"/>
      <c r="T551" s="516"/>
      <c r="U551" s="516"/>
      <c r="V551" s="423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42.818759999999997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3" t="s">
        <v>62</v>
      </c>
      <c r="C553" s="386" t="s">
        <v>102</v>
      </c>
      <c r="D553" s="412"/>
      <c r="E553" s="412"/>
      <c r="F553" s="413"/>
      <c r="G553" s="386" t="s">
        <v>257</v>
      </c>
      <c r="H553" s="412"/>
      <c r="I553" s="412"/>
      <c r="J553" s="412"/>
      <c r="K553" s="412"/>
      <c r="L553" s="412"/>
      <c r="M553" s="412"/>
      <c r="N553" s="412"/>
      <c r="O553" s="412"/>
      <c r="P553" s="412"/>
      <c r="Q553" s="413"/>
      <c r="R553" s="386" t="s">
        <v>498</v>
      </c>
      <c r="S553" s="413"/>
      <c r="T553" s="386" t="s">
        <v>554</v>
      </c>
      <c r="U553" s="412"/>
      <c r="V553" s="412"/>
      <c r="W553" s="413"/>
      <c r="X553" s="373" t="s">
        <v>658</v>
      </c>
      <c r="Y553" s="373" t="s">
        <v>702</v>
      </c>
      <c r="AB553" s="52"/>
      <c r="AC553" s="52"/>
      <c r="AF553" s="374"/>
    </row>
    <row r="554" spans="1:32" ht="14.25" customHeight="1" thickTop="1" x14ac:dyDescent="0.2">
      <c r="A554" s="506" t="s">
        <v>794</v>
      </c>
      <c r="B554" s="386" t="s">
        <v>62</v>
      </c>
      <c r="C554" s="386" t="s">
        <v>103</v>
      </c>
      <c r="D554" s="386" t="s">
        <v>111</v>
      </c>
      <c r="E554" s="386" t="s">
        <v>102</v>
      </c>
      <c r="F554" s="386" t="s">
        <v>247</v>
      </c>
      <c r="G554" s="386" t="s">
        <v>258</v>
      </c>
      <c r="H554" s="386" t="s">
        <v>270</v>
      </c>
      <c r="I554" s="386" t="s">
        <v>287</v>
      </c>
      <c r="J554" s="386" t="s">
        <v>363</v>
      </c>
      <c r="K554" s="386" t="s">
        <v>386</v>
      </c>
      <c r="L554" s="374"/>
      <c r="M554" s="386" t="s">
        <v>404</v>
      </c>
      <c r="N554" s="374"/>
      <c r="O554" s="386" t="s">
        <v>420</v>
      </c>
      <c r="P554" s="386" t="s">
        <v>484</v>
      </c>
      <c r="Q554" s="386" t="s">
        <v>487</v>
      </c>
      <c r="R554" s="386" t="s">
        <v>499</v>
      </c>
      <c r="S554" s="386" t="s">
        <v>533</v>
      </c>
      <c r="T554" s="386" t="s">
        <v>555</v>
      </c>
      <c r="U554" s="386" t="s">
        <v>616</v>
      </c>
      <c r="V554" s="386" t="s">
        <v>642</v>
      </c>
      <c r="W554" s="386" t="s">
        <v>649</v>
      </c>
      <c r="X554" s="386" t="s">
        <v>658</v>
      </c>
      <c r="Y554" s="386" t="s">
        <v>702</v>
      </c>
      <c r="AB554" s="52"/>
      <c r="AC554" s="52"/>
      <c r="AF554" s="374"/>
    </row>
    <row r="555" spans="1:32" ht="13.5" customHeight="1" thickBot="1" x14ac:dyDescent="0.25">
      <c r="A555" s="507"/>
      <c r="B555" s="387"/>
      <c r="C555" s="387"/>
      <c r="D555" s="387"/>
      <c r="E555" s="387"/>
      <c r="F555" s="387"/>
      <c r="G555" s="387"/>
      <c r="H555" s="387"/>
      <c r="I555" s="387"/>
      <c r="J555" s="387"/>
      <c r="K555" s="387"/>
      <c r="L555" s="374"/>
      <c r="M555" s="387"/>
      <c r="N555" s="374"/>
      <c r="O555" s="387"/>
      <c r="P555" s="387"/>
      <c r="Q555" s="387"/>
      <c r="R555" s="387"/>
      <c r="S555" s="387"/>
      <c r="T555" s="387"/>
      <c r="U555" s="387"/>
      <c r="V555" s="387"/>
      <c r="W555" s="387"/>
      <c r="X555" s="387"/>
      <c r="Y555" s="387"/>
      <c r="AB555" s="52"/>
      <c r="AC555" s="52"/>
      <c r="AF555" s="374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0</v>
      </c>
      <c r="D556" s="46">
        <f>IFERROR(Y57*1,"0")+IFERROR(Y58*1,"0")+IFERROR(Y59*1,"0")+IFERROR(Y60*1,"0")</f>
        <v>338.40000000000003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4920.2</v>
      </c>
      <c r="F556" s="46">
        <f>IFERROR(Y138*1,"0")+IFERROR(Y139*1,"0")+IFERROR(Y140*1,"0")+IFERROR(Y141*1,"0")+IFERROR(Y142*1,"0")</f>
        <v>2361.6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140.69999999999999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2290.8000000000002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163</v>
      </c>
      <c r="K556" s="46">
        <f>IFERROR(Y235*1,"0")+IFERROR(Y236*1,"0")+IFERROR(Y237*1,"0")+IFERROR(Y238*1,"0")+IFERROR(Y239*1,"0")+IFERROR(Y240*1,"0")+IFERROR(Y241*1,"0")+IFERROR(Y242*1,"0")</f>
        <v>140</v>
      </c>
      <c r="L556" s="374"/>
      <c r="M556" s="46">
        <f>IFERROR(Y247*1,"0")+IFERROR(Y248*1,"0")+IFERROR(Y249*1,"0")+IFERROR(Y250*1,"0")+IFERROR(Y251*1,"0")</f>
        <v>0</v>
      </c>
      <c r="N556" s="374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304.2</v>
      </c>
      <c r="P556" s="46">
        <f>IFERROR(Y301*1,"0")</f>
        <v>0</v>
      </c>
      <c r="Q556" s="46">
        <f>IFERROR(Y306*1,"0")+IFERROR(Y310*1,"0")+IFERROR(Y311*1,"0")+IFERROR(Y312*1,"0")+IFERROR(Y316*1,"0")</f>
        <v>3032.4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1577.4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0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166.56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243.6</v>
      </c>
      <c r="V556" s="46">
        <f>IFERROR(Y448*1,"0")+IFERROR(Y449*1,"0")+IFERROR(Y450*1,"0")</f>
        <v>31.199999999999996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188.64000000000001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405.59999999999997</v>
      </c>
      <c r="AB556" s="52"/>
      <c r="AC556" s="52"/>
      <c r="AF556" s="374"/>
    </row>
  </sheetData>
  <sheetProtection algorithmName="SHA-512" hashValue="s5Ubh6F9jip4edkjMh2YhIrJvJ3g3LgP6+VW17JFEfbsDxTZhR7PsjGaKusuCUnxsvER9YssElD48zD5lVMXOw==" saltValue="kt5u1k3F1hAkNJwsnt4+HQ==" spinCount="100000" sheet="1" objects="1" scenarios="1" sort="0" autoFilter="0" pivotTables="0"/>
  <autoFilter ref="B18:Z55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037,40"/>
        <filter val="1 350,00"/>
        <filter val="1 444,00"/>
        <filter val="1 890,00"/>
        <filter val="1 995,00"/>
        <filter val="10,00"/>
        <filter val="100,00"/>
        <filter val="105,00"/>
        <filter val="107,14"/>
        <filter val="11,20"/>
        <filter val="12,00"/>
        <filter val="12,82"/>
        <filter val="120,00"/>
        <filter val="132,00"/>
        <filter val="136,00"/>
        <filter val="140,00"/>
        <filter val="15,00"/>
        <filter val="150,00"/>
        <filter val="150,20"/>
        <filter val="16 207,40"/>
        <filter val="17 552,63"/>
        <filter val="18 477,63"/>
        <filter val="19,23"/>
        <filter val="2 000,80"/>
        <filter val="2 160,00"/>
        <filter val="2 360,00"/>
        <filter val="20,00"/>
        <filter val="200,00"/>
        <filter val="210,00"/>
        <filter val="211,90"/>
        <filter val="240,00"/>
        <filter val="25,00"/>
        <filter val="26,06"/>
        <filter val="270,00"/>
        <filter val="280,00"/>
        <filter val="3 032,40"/>
        <filter val="30,00"/>
        <filter val="300,00"/>
        <filter val="336,00"/>
        <filter val="35,00"/>
        <filter val="35,78"/>
        <filter val="36,00"/>
        <filter val="37"/>
        <filter val="38,46"/>
        <filter val="4 273,00"/>
        <filter val="4 887,65"/>
        <filter val="4,31"/>
        <filter val="400,00"/>
        <filter val="45,71"/>
        <filter val="49,00"/>
        <filter val="50,00"/>
        <filter val="51,28"/>
        <filter val="540,00"/>
        <filter val="56,00"/>
        <filter val="588,00"/>
        <filter val="6,00"/>
        <filter val="60,00"/>
        <filter val="640,00"/>
        <filter val="66,67"/>
        <filter val="673,60"/>
        <filter val="68,10"/>
        <filter val="70,00"/>
        <filter val="747,20"/>
        <filter val="80,00"/>
        <filter val="803,49"/>
        <filter val="823,81"/>
        <filter val="9,47"/>
        <filter val="90,00"/>
        <filter val="929,41"/>
      </filters>
    </filterColumn>
  </autoFilter>
  <mergeCells count="999">
    <mergeCell ref="D66:E66"/>
    <mergeCell ref="P316:T316"/>
    <mergeCell ref="P443:T443"/>
    <mergeCell ref="D197:E197"/>
    <mergeCell ref="P232:V232"/>
    <mergeCell ref="A459:Z459"/>
    <mergeCell ref="P417:V417"/>
    <mergeCell ref="D388:E388"/>
    <mergeCell ref="P467:T467"/>
    <mergeCell ref="P451:V451"/>
    <mergeCell ref="P359:T359"/>
    <mergeCell ref="P323:T323"/>
    <mergeCell ref="D449:E449"/>
    <mergeCell ref="P415:T415"/>
    <mergeCell ref="P181:T181"/>
    <mergeCell ref="P102:T102"/>
    <mergeCell ref="A271:Z271"/>
    <mergeCell ref="P199:T199"/>
    <mergeCell ref="D242:E242"/>
    <mergeCell ref="P545:V545"/>
    <mergeCell ref="P153:V153"/>
    <mergeCell ref="D554:D555"/>
    <mergeCell ref="D70:E70"/>
    <mergeCell ref="A350:O351"/>
    <mergeCell ref="P220:T220"/>
    <mergeCell ref="D312:E312"/>
    <mergeCell ref="P391:T391"/>
    <mergeCell ref="D505:E505"/>
    <mergeCell ref="A363:Z363"/>
    <mergeCell ref="P518:T518"/>
    <mergeCell ref="F554:F555"/>
    <mergeCell ref="D238:E238"/>
    <mergeCell ref="D426:E426"/>
    <mergeCell ref="D486:E486"/>
    <mergeCell ref="D78:E78"/>
    <mergeCell ref="P157:T157"/>
    <mergeCell ref="P328:T328"/>
    <mergeCell ref="D535:E535"/>
    <mergeCell ref="P79:T79"/>
    <mergeCell ref="D473:E473"/>
    <mergeCell ref="P73:T73"/>
    <mergeCell ref="A513:O514"/>
    <mergeCell ref="P514:V514"/>
    <mergeCell ref="C554:C555"/>
    <mergeCell ref="P206:V206"/>
    <mergeCell ref="P104:T104"/>
    <mergeCell ref="P275:T275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D543:E543"/>
    <mergeCell ref="D518:E518"/>
    <mergeCell ref="D124:E124"/>
    <mergeCell ref="P81:T81"/>
    <mergeCell ref="D195:E195"/>
    <mergeCell ref="P379:T379"/>
    <mergeCell ref="D189:E189"/>
    <mergeCell ref="D360:E360"/>
    <mergeCell ref="D431:E431"/>
    <mergeCell ref="P99:T99"/>
    <mergeCell ref="X554:X555"/>
    <mergeCell ref="D289:E289"/>
    <mergeCell ref="P160:T160"/>
    <mergeCell ref="P209:T209"/>
    <mergeCell ref="A447:Z447"/>
    <mergeCell ref="W17:W18"/>
    <mergeCell ref="A50:Z50"/>
    <mergeCell ref="A434:Z434"/>
    <mergeCell ref="P532:V532"/>
    <mergeCell ref="A515:Z515"/>
    <mergeCell ref="P546:V546"/>
    <mergeCell ref="A321:Z321"/>
    <mergeCell ref="C553:F553"/>
    <mergeCell ref="D142:E142"/>
    <mergeCell ref="A215:Z215"/>
    <mergeCell ref="E554:E555"/>
    <mergeCell ref="P158:T158"/>
    <mergeCell ref="P329:T329"/>
    <mergeCell ref="D139:E139"/>
    <mergeCell ref="A228:Z228"/>
    <mergeCell ref="P95:T95"/>
    <mergeCell ref="P266:T266"/>
    <mergeCell ref="A461:O462"/>
    <mergeCell ref="P331:T331"/>
    <mergeCell ref="P548:V548"/>
    <mergeCell ref="D365:E365"/>
    <mergeCell ref="D536:E536"/>
    <mergeCell ref="P236:T236"/>
    <mergeCell ref="D79:E79"/>
    <mergeCell ref="P394:T394"/>
    <mergeCell ref="A380:O381"/>
    <mergeCell ref="A451:O452"/>
    <mergeCell ref="P173:T173"/>
    <mergeCell ref="D429:E429"/>
    <mergeCell ref="P100:T100"/>
    <mergeCell ref="D81:E81"/>
    <mergeCell ref="D208:E208"/>
    <mergeCell ref="D379:E379"/>
    <mergeCell ref="D366:E366"/>
    <mergeCell ref="P108:V108"/>
    <mergeCell ref="P237:T237"/>
    <mergeCell ref="P279:V279"/>
    <mergeCell ref="P473:T473"/>
    <mergeCell ref="P520:T520"/>
    <mergeCell ref="P150:T150"/>
    <mergeCell ref="P221:T221"/>
    <mergeCell ref="P326:T326"/>
    <mergeCell ref="D332:E332"/>
    <mergeCell ref="A503:Z503"/>
    <mergeCell ref="D28:E28"/>
    <mergeCell ref="D326:E326"/>
    <mergeCell ref="P405:T405"/>
    <mergeCell ref="P184:T184"/>
    <mergeCell ref="D5:E5"/>
    <mergeCell ref="A216:Z216"/>
    <mergeCell ref="P269:V269"/>
    <mergeCell ref="A287:Z287"/>
    <mergeCell ref="A300:Z300"/>
    <mergeCell ref="D7:M7"/>
    <mergeCell ref="D129:E129"/>
    <mergeCell ref="P29:T29"/>
    <mergeCell ref="D8:M8"/>
    <mergeCell ref="P31:T31"/>
    <mergeCell ref="A55:Z55"/>
    <mergeCell ref="P28:T28"/>
    <mergeCell ref="D71:E71"/>
    <mergeCell ref="A345:O346"/>
    <mergeCell ref="P386:T386"/>
    <mergeCell ref="P392:T392"/>
    <mergeCell ref="A46:O47"/>
    <mergeCell ref="D98:E98"/>
    <mergeCell ref="P30:T30"/>
    <mergeCell ref="H1:Q1"/>
    <mergeCell ref="P38:V38"/>
    <mergeCell ref="P109:V109"/>
    <mergeCell ref="P280:V280"/>
    <mergeCell ref="A305:Z305"/>
    <mergeCell ref="P480:V480"/>
    <mergeCell ref="A501:Z501"/>
    <mergeCell ref="P345:V345"/>
    <mergeCell ref="D284:E284"/>
    <mergeCell ref="P120:T120"/>
    <mergeCell ref="D259:E259"/>
    <mergeCell ref="R1:T1"/>
    <mergeCell ref="D73:E73"/>
    <mergeCell ref="P375:V375"/>
    <mergeCell ref="A374:O375"/>
    <mergeCell ref="P290:T290"/>
    <mergeCell ref="V10:W10"/>
    <mergeCell ref="P366:T366"/>
    <mergeCell ref="D493:E493"/>
    <mergeCell ref="P468:T468"/>
    <mergeCell ref="D474:E474"/>
    <mergeCell ref="D45:E45"/>
    <mergeCell ref="H9:I9"/>
    <mergeCell ref="A49:Z49"/>
    <mergeCell ref="B554:B555"/>
    <mergeCell ref="A108:O109"/>
    <mergeCell ref="D236:E236"/>
    <mergeCell ref="D117:E117"/>
    <mergeCell ref="P340:V340"/>
    <mergeCell ref="D30:E30"/>
    <mergeCell ref="P242:T242"/>
    <mergeCell ref="D524:E524"/>
    <mergeCell ref="A537:O538"/>
    <mergeCell ref="D67:E67"/>
    <mergeCell ref="D290:E290"/>
    <mergeCell ref="P471:T471"/>
    <mergeCell ref="P259:T259"/>
    <mergeCell ref="D69:E69"/>
    <mergeCell ref="P148:T148"/>
    <mergeCell ref="P175:V175"/>
    <mergeCell ref="P240:T240"/>
    <mergeCell ref="D498:E498"/>
    <mergeCell ref="D354:E354"/>
    <mergeCell ref="P475:V475"/>
    <mergeCell ref="P93:V93"/>
    <mergeCell ref="P226:V226"/>
    <mergeCell ref="P164:V164"/>
    <mergeCell ref="P264:V264"/>
    <mergeCell ref="A523:Z523"/>
    <mergeCell ref="P542:T542"/>
    <mergeCell ref="P35:V35"/>
    <mergeCell ref="P273:T273"/>
    <mergeCell ref="D316:E316"/>
    <mergeCell ref="D387:E387"/>
    <mergeCell ref="D272:E272"/>
    <mergeCell ref="P400:T400"/>
    <mergeCell ref="D210:E210"/>
    <mergeCell ref="D443:E443"/>
    <mergeCell ref="D209:E209"/>
    <mergeCell ref="P337:T337"/>
    <mergeCell ref="A453:Z453"/>
    <mergeCell ref="P508:T508"/>
    <mergeCell ref="D274:E274"/>
    <mergeCell ref="P402:T402"/>
    <mergeCell ref="D301:E301"/>
    <mergeCell ref="D516:E516"/>
    <mergeCell ref="P116:T116"/>
    <mergeCell ref="D122:E122"/>
    <mergeCell ref="A376:Z376"/>
    <mergeCell ref="D470:E470"/>
    <mergeCell ref="P527:T527"/>
    <mergeCell ref="D520:E520"/>
    <mergeCell ref="P551:V551"/>
    <mergeCell ref="P32:T32"/>
    <mergeCell ref="D224:E224"/>
    <mergeCell ref="P103:T103"/>
    <mergeCell ref="P474:T474"/>
    <mergeCell ref="D250:E250"/>
    <mergeCell ref="P97:T97"/>
    <mergeCell ref="P230:T230"/>
    <mergeCell ref="P168:T168"/>
    <mergeCell ref="D211:E211"/>
    <mergeCell ref="P113:T113"/>
    <mergeCell ref="P284:T284"/>
    <mergeCell ref="P498:T498"/>
    <mergeCell ref="P547:V547"/>
    <mergeCell ref="D517:E517"/>
    <mergeCell ref="A495:O496"/>
    <mergeCell ref="D390:E390"/>
    <mergeCell ref="P469:T469"/>
    <mergeCell ref="P493:T493"/>
    <mergeCell ref="P431:T431"/>
    <mergeCell ref="D466:E466"/>
    <mergeCell ref="P529:T529"/>
    <mergeCell ref="D118:E118"/>
    <mergeCell ref="P538:V538"/>
    <mergeCell ref="D1:F1"/>
    <mergeCell ref="P268:T268"/>
    <mergeCell ref="P46:V46"/>
    <mergeCell ref="P401:T401"/>
    <mergeCell ref="P466:T466"/>
    <mergeCell ref="K554:K555"/>
    <mergeCell ref="M554:M555"/>
    <mergeCell ref="A164:O165"/>
    <mergeCell ref="A234:Z234"/>
    <mergeCell ref="J17:J18"/>
    <mergeCell ref="D82:E82"/>
    <mergeCell ref="L17:L18"/>
    <mergeCell ref="P61:V61"/>
    <mergeCell ref="D240:E240"/>
    <mergeCell ref="D511:E511"/>
    <mergeCell ref="P426:T426"/>
    <mergeCell ref="P490:V490"/>
    <mergeCell ref="P346:V346"/>
    <mergeCell ref="A371:Z371"/>
    <mergeCell ref="A336:Z336"/>
    <mergeCell ref="P192:T192"/>
    <mergeCell ref="A382:Z382"/>
    <mergeCell ref="P428:T428"/>
    <mergeCell ref="D100:E100"/>
    <mergeCell ref="P492:T492"/>
    <mergeCell ref="D31:E31"/>
    <mergeCell ref="A166:Z166"/>
    <mergeCell ref="D158:E158"/>
    <mergeCell ref="D329:E329"/>
    <mergeCell ref="D229:E229"/>
    <mergeCell ref="D400:E400"/>
    <mergeCell ref="P479:T479"/>
    <mergeCell ref="D77:E77"/>
    <mergeCell ref="P131:T131"/>
    <mergeCell ref="P258:T258"/>
    <mergeCell ref="P429:T429"/>
    <mergeCell ref="P52:T52"/>
    <mergeCell ref="P223:T223"/>
    <mergeCell ref="D448:E448"/>
    <mergeCell ref="P489:V489"/>
    <mergeCell ref="P298:V298"/>
    <mergeCell ref="P369:V369"/>
    <mergeCell ref="P335:V335"/>
    <mergeCell ref="A281:Z281"/>
    <mergeCell ref="P462:V462"/>
    <mergeCell ref="A36:Z36"/>
    <mergeCell ref="P389:T389"/>
    <mergeCell ref="D60:E60"/>
    <mergeCell ref="P17:T18"/>
    <mergeCell ref="P129:T129"/>
    <mergeCell ref="A53:O54"/>
    <mergeCell ref="A446:Z446"/>
    <mergeCell ref="P194:T194"/>
    <mergeCell ref="P250:T250"/>
    <mergeCell ref="P24:V24"/>
    <mergeCell ref="A361:O362"/>
    <mergeCell ref="A432:O433"/>
    <mergeCell ref="D174:E174"/>
    <mergeCell ref="P87:V87"/>
    <mergeCell ref="A352:Z352"/>
    <mergeCell ref="D410:E410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P416:T416"/>
    <mergeCell ref="D324:E324"/>
    <mergeCell ref="P403:T403"/>
    <mergeCell ref="Q9:R9"/>
    <mergeCell ref="P312:T312"/>
    <mergeCell ref="P78:T78"/>
    <mergeCell ref="Q11:R11"/>
    <mergeCell ref="D322:E322"/>
    <mergeCell ref="D260:E260"/>
    <mergeCell ref="A6:C6"/>
    <mergeCell ref="D113:E113"/>
    <mergeCell ref="P180:T180"/>
    <mergeCell ref="P118:T118"/>
    <mergeCell ref="P142:T142"/>
    <mergeCell ref="D26:E26"/>
    <mergeCell ref="D148:E148"/>
    <mergeCell ref="P117:T117"/>
    <mergeCell ref="D311:E311"/>
    <mergeCell ref="D115:E115"/>
    <mergeCell ref="P182:T182"/>
    <mergeCell ref="Q12:R12"/>
    <mergeCell ref="D90:E90"/>
    <mergeCell ref="P169:T169"/>
    <mergeCell ref="D261:E261"/>
    <mergeCell ref="P119:T119"/>
    <mergeCell ref="P62:V62"/>
    <mergeCell ref="P127:V127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A17:A18"/>
    <mergeCell ref="K17:K18"/>
    <mergeCell ref="P195:T195"/>
    <mergeCell ref="C17:C18"/>
    <mergeCell ref="D103:E103"/>
    <mergeCell ref="D37:E37"/>
    <mergeCell ref="D230:E230"/>
    <mergeCell ref="P358:T358"/>
    <mergeCell ref="D168:E168"/>
    <mergeCell ref="P380:V380"/>
    <mergeCell ref="D401:E401"/>
    <mergeCell ref="P66:T66"/>
    <mergeCell ref="D9:E9"/>
    <mergeCell ref="D180:E180"/>
    <mergeCell ref="F9:G9"/>
    <mergeCell ref="P197:T197"/>
    <mergeCell ref="D161:E161"/>
    <mergeCell ref="P289:T289"/>
    <mergeCell ref="D403:E403"/>
    <mergeCell ref="A406:O407"/>
    <mergeCell ref="D530:E530"/>
    <mergeCell ref="P68:T68"/>
    <mergeCell ref="P239:T239"/>
    <mergeCell ref="P186:V186"/>
    <mergeCell ref="D169:E169"/>
    <mergeCell ref="P524:T524"/>
    <mergeCell ref="P253:V253"/>
    <mergeCell ref="P440:V440"/>
    <mergeCell ref="A265:Z265"/>
    <mergeCell ref="P132:T132"/>
    <mergeCell ref="A357:Z357"/>
    <mergeCell ref="D507:E507"/>
    <mergeCell ref="A44:Z44"/>
    <mergeCell ref="P317:V317"/>
    <mergeCell ref="D330:E330"/>
    <mergeCell ref="D492:E492"/>
    <mergeCell ref="A304:Z304"/>
    <mergeCell ref="A38:O39"/>
    <mergeCell ref="P15:T16"/>
    <mergeCell ref="D396:E396"/>
    <mergeCell ref="P450:T450"/>
    <mergeCell ref="D456:E456"/>
    <mergeCell ref="D116:E116"/>
    <mergeCell ref="D414:E414"/>
    <mergeCell ref="A177:Z177"/>
    <mergeCell ref="D91:E91"/>
    <mergeCell ref="P219:T219"/>
    <mergeCell ref="D162:E162"/>
    <mergeCell ref="P272:T272"/>
    <mergeCell ref="D156:E156"/>
    <mergeCell ref="P210:T210"/>
    <mergeCell ref="D327:E327"/>
    <mergeCell ref="D398:E398"/>
    <mergeCell ref="D104:E104"/>
    <mergeCell ref="A15:M15"/>
    <mergeCell ref="A61:O62"/>
    <mergeCell ref="P77:T77"/>
    <mergeCell ref="D160:E160"/>
    <mergeCell ref="I17:I18"/>
    <mergeCell ref="D141:E141"/>
    <mergeCell ref="D306:E306"/>
    <mergeCell ref="P189:T189"/>
    <mergeCell ref="P519:T519"/>
    <mergeCell ref="A369:O370"/>
    <mergeCell ref="P122:T122"/>
    <mergeCell ref="P297:V297"/>
    <mergeCell ref="P291:V291"/>
    <mergeCell ref="A309:Z309"/>
    <mergeCell ref="D157:E157"/>
    <mergeCell ref="D328:E328"/>
    <mergeCell ref="A188:Z188"/>
    <mergeCell ref="P263:V263"/>
    <mergeCell ref="D251:E251"/>
    <mergeCell ref="D219:E219"/>
    <mergeCell ref="D275:E275"/>
    <mergeCell ref="P425:T425"/>
    <mergeCell ref="D485:E485"/>
    <mergeCell ref="P516:T516"/>
    <mergeCell ref="P231:V231"/>
    <mergeCell ref="P238:T238"/>
    <mergeCell ref="P302:V302"/>
    <mergeCell ref="P229:T229"/>
    <mergeCell ref="A419:Z419"/>
    <mergeCell ref="D125:E125"/>
    <mergeCell ref="P179:T179"/>
    <mergeCell ref="P204:T204"/>
    <mergeCell ref="A12:M12"/>
    <mergeCell ref="A424:Z424"/>
    <mergeCell ref="P355:V355"/>
    <mergeCell ref="P499:V499"/>
    <mergeCell ref="D487:E487"/>
    <mergeCell ref="D343:E343"/>
    <mergeCell ref="P397:T397"/>
    <mergeCell ref="A482:Z482"/>
    <mergeCell ref="P74:T74"/>
    <mergeCell ref="P243:V243"/>
    <mergeCell ref="A19:Z19"/>
    <mergeCell ref="P372:T372"/>
    <mergeCell ref="P436:V436"/>
    <mergeCell ref="D182:E182"/>
    <mergeCell ref="P292:V292"/>
    <mergeCell ref="P310:T310"/>
    <mergeCell ref="A14:M14"/>
    <mergeCell ref="A489:O490"/>
    <mergeCell ref="P163:T163"/>
    <mergeCell ref="A353:Z353"/>
    <mergeCell ref="P311:T311"/>
    <mergeCell ref="A186:O187"/>
    <mergeCell ref="P267:T267"/>
    <mergeCell ref="D248:E248"/>
    <mergeCell ref="T554:T555"/>
    <mergeCell ref="V554:V555"/>
    <mergeCell ref="D467:E467"/>
    <mergeCell ref="P138:T138"/>
    <mergeCell ref="T5:U5"/>
    <mergeCell ref="P76:T76"/>
    <mergeCell ref="D119:E119"/>
    <mergeCell ref="V5:W5"/>
    <mergeCell ref="D190:E190"/>
    <mergeCell ref="A48:Z48"/>
    <mergeCell ref="P203:T203"/>
    <mergeCell ref="A319:Z319"/>
    <mergeCell ref="D488:E488"/>
    <mergeCell ref="D111:E111"/>
    <mergeCell ref="D282:E282"/>
    <mergeCell ref="D338:E338"/>
    <mergeCell ref="A34:O35"/>
    <mergeCell ref="D409:E409"/>
    <mergeCell ref="D469:E469"/>
    <mergeCell ref="Q8:R8"/>
    <mergeCell ref="P69:T69"/>
    <mergeCell ref="A477:Z477"/>
    <mergeCell ref="P140:T140"/>
    <mergeCell ref="D183:E183"/>
    <mergeCell ref="T6:U9"/>
    <mergeCell ref="Q10:R10"/>
    <mergeCell ref="A442:Z442"/>
    <mergeCell ref="D185:E185"/>
    <mergeCell ref="D41:E41"/>
    <mergeCell ref="P296:T296"/>
    <mergeCell ref="D277:E277"/>
    <mergeCell ref="P318:V318"/>
    <mergeCell ref="A137:Z137"/>
    <mergeCell ref="A252:O253"/>
    <mergeCell ref="A145:Z145"/>
    <mergeCell ref="P314:V314"/>
    <mergeCell ref="P387:T387"/>
    <mergeCell ref="D74:E74"/>
    <mergeCell ref="D130:E130"/>
    <mergeCell ref="D68:E68"/>
    <mergeCell ref="D201:E201"/>
    <mergeCell ref="D372:E372"/>
    <mergeCell ref="P126:V126"/>
    <mergeCell ref="D59:E59"/>
    <mergeCell ref="A63:Z63"/>
    <mergeCell ref="P51:T51"/>
    <mergeCell ref="P26:T26"/>
    <mergeCell ref="A13:M13"/>
    <mergeCell ref="P543:T543"/>
    <mergeCell ref="A440:O441"/>
    <mergeCell ref="P224:T224"/>
    <mergeCell ref="A285:O286"/>
    <mergeCell ref="P322:T322"/>
    <mergeCell ref="D132:E132"/>
    <mergeCell ref="P89:T89"/>
    <mergeCell ref="P211:T211"/>
    <mergeCell ref="P260:T260"/>
    <mergeCell ref="D399:E399"/>
    <mergeCell ref="D295:E295"/>
    <mergeCell ref="D178:E178"/>
    <mergeCell ref="P461:V461"/>
    <mergeCell ref="P324:T324"/>
    <mergeCell ref="A143:O144"/>
    <mergeCell ref="P511:T511"/>
    <mergeCell ref="P227:V227"/>
    <mergeCell ref="P313:V313"/>
    <mergeCell ref="P307:V307"/>
    <mergeCell ref="P444:V444"/>
    <mergeCell ref="P500:V500"/>
    <mergeCell ref="A94:Z94"/>
    <mergeCell ref="P244:V244"/>
    <mergeCell ref="P437:V437"/>
    <mergeCell ref="A521:O522"/>
    <mergeCell ref="J9:M9"/>
    <mergeCell ref="D112:E112"/>
    <mergeCell ref="D283:E283"/>
    <mergeCell ref="D348:E348"/>
    <mergeCell ref="D519:E519"/>
    <mergeCell ref="P141:T141"/>
    <mergeCell ref="D193:E193"/>
    <mergeCell ref="P448:T448"/>
    <mergeCell ref="P37:T37"/>
    <mergeCell ref="P504:T504"/>
    <mergeCell ref="A40:Z40"/>
    <mergeCell ref="P27:T27"/>
    <mergeCell ref="D75:E75"/>
    <mergeCell ref="P325:T325"/>
    <mergeCell ref="V6:W9"/>
    <mergeCell ref="P84:T84"/>
    <mergeCell ref="P22:T22"/>
    <mergeCell ref="D65:E65"/>
    <mergeCell ref="Z17:Z18"/>
    <mergeCell ref="P33:T33"/>
    <mergeCell ref="A293:Z293"/>
    <mergeCell ref="P201:T201"/>
    <mergeCell ref="P339:V339"/>
    <mergeCell ref="D527:E527"/>
    <mergeCell ref="D114:E114"/>
    <mergeCell ref="S554:S555"/>
    <mergeCell ref="U554:U555"/>
    <mergeCell ref="P540:T540"/>
    <mergeCell ref="P248:T248"/>
    <mergeCell ref="D51:E51"/>
    <mergeCell ref="P235:T235"/>
    <mergeCell ref="P506:T506"/>
    <mergeCell ref="P86:V86"/>
    <mergeCell ref="P306:T306"/>
    <mergeCell ref="D349:E349"/>
    <mergeCell ref="P213:V213"/>
    <mergeCell ref="A147:Z147"/>
    <mergeCell ref="A302:O303"/>
    <mergeCell ref="D138:E138"/>
    <mergeCell ref="P393:T393"/>
    <mergeCell ref="P457:V457"/>
    <mergeCell ref="D203:E203"/>
    <mergeCell ref="P165:V165"/>
    <mergeCell ref="P549:V549"/>
    <mergeCell ref="P531:V531"/>
    <mergeCell ref="P452:V452"/>
    <mergeCell ref="D427:E427"/>
    <mergeCell ref="BD17:BD18"/>
    <mergeCell ref="P152:V152"/>
    <mergeCell ref="P159:T159"/>
    <mergeCell ref="P330:T330"/>
    <mergeCell ref="D140:E140"/>
    <mergeCell ref="D267:E267"/>
    <mergeCell ref="P395:T395"/>
    <mergeCell ref="D509:E509"/>
    <mergeCell ref="D220:E220"/>
    <mergeCell ref="D391:E391"/>
    <mergeCell ref="P370:V370"/>
    <mergeCell ref="P115:T115"/>
    <mergeCell ref="P139:T139"/>
    <mergeCell ref="D389:E389"/>
    <mergeCell ref="D96:E96"/>
    <mergeCell ref="D52:E52"/>
    <mergeCell ref="D27:E27"/>
    <mergeCell ref="D325:E325"/>
    <mergeCell ref="P208:T208"/>
    <mergeCell ref="AG17:AG18"/>
    <mergeCell ref="A480:O481"/>
    <mergeCell ref="P494:T494"/>
    <mergeCell ref="P456:T456"/>
    <mergeCell ref="P54:V54"/>
    <mergeCell ref="W554:W555"/>
    <mergeCell ref="A420:Z420"/>
    <mergeCell ref="D89:E89"/>
    <mergeCell ref="D393:E393"/>
    <mergeCell ref="P472:T472"/>
    <mergeCell ref="A491:Z491"/>
    <mergeCell ref="P251:T251"/>
    <mergeCell ref="P445:V445"/>
    <mergeCell ref="A175:O176"/>
    <mergeCell ref="A297:O298"/>
    <mergeCell ref="P487:T487"/>
    <mergeCell ref="P343:T343"/>
    <mergeCell ref="P512:T512"/>
    <mergeCell ref="P530:T530"/>
    <mergeCell ref="P256:T256"/>
    <mergeCell ref="D199:E199"/>
    <mergeCell ref="A531:O532"/>
    <mergeCell ref="P517:T517"/>
    <mergeCell ref="D425:E425"/>
    <mergeCell ref="D359:E359"/>
    <mergeCell ref="P96:T96"/>
    <mergeCell ref="P90:T90"/>
    <mergeCell ref="A146:Z146"/>
    <mergeCell ref="P161:T161"/>
    <mergeCell ref="P156:T156"/>
    <mergeCell ref="P252:V252"/>
    <mergeCell ref="P327:T327"/>
    <mergeCell ref="D512:E512"/>
    <mergeCell ref="H10:M10"/>
    <mergeCell ref="AA17:AA18"/>
    <mergeCell ref="P212:T212"/>
    <mergeCell ref="AC17:AC18"/>
    <mergeCell ref="A377:Z377"/>
    <mergeCell ref="P485:T485"/>
    <mergeCell ref="P45:T45"/>
    <mergeCell ref="H17:H18"/>
    <mergeCell ref="D204:E204"/>
    <mergeCell ref="P217:T217"/>
    <mergeCell ref="D198:E198"/>
    <mergeCell ref="P261:T261"/>
    <mergeCell ref="A291:O292"/>
    <mergeCell ref="P332:T332"/>
    <mergeCell ref="D296:E296"/>
    <mergeCell ref="P388:T388"/>
    <mergeCell ref="D460:E460"/>
    <mergeCell ref="P433:V433"/>
    <mergeCell ref="D106:E106"/>
    <mergeCell ref="P185:T185"/>
    <mergeCell ref="D484:E484"/>
    <mergeCell ref="P222:T222"/>
    <mergeCell ref="P193:T193"/>
    <mergeCell ref="D200:E200"/>
    <mergeCell ref="P190:T190"/>
    <mergeCell ref="P521:V521"/>
    <mergeCell ref="P80:T80"/>
    <mergeCell ref="D194:E194"/>
    <mergeCell ref="P525:T525"/>
    <mergeCell ref="D368:E368"/>
    <mergeCell ref="D506:E506"/>
    <mergeCell ref="P106:T106"/>
    <mergeCell ref="D85:E85"/>
    <mergeCell ref="D256:E256"/>
    <mergeCell ref="D383:E383"/>
    <mergeCell ref="P488:T488"/>
    <mergeCell ref="P111:T111"/>
    <mergeCell ref="P282:T282"/>
    <mergeCell ref="D225:E225"/>
    <mergeCell ref="P409:T409"/>
    <mergeCell ref="P390:T390"/>
    <mergeCell ref="D504:E504"/>
    <mergeCell ref="D181:E181"/>
    <mergeCell ref="P91:T91"/>
    <mergeCell ref="A457:O458"/>
    <mergeCell ref="A444:O445"/>
    <mergeCell ref="P170:V170"/>
    <mergeCell ref="A464:Z464"/>
    <mergeCell ref="D364:E364"/>
    <mergeCell ref="D435:E435"/>
    <mergeCell ref="P274:T274"/>
    <mergeCell ref="A475:O476"/>
    <mergeCell ref="D217:E217"/>
    <mergeCell ref="A226:O227"/>
    <mergeCell ref="D273:E273"/>
    <mergeCell ref="D416:E416"/>
    <mergeCell ref="P427:T427"/>
    <mergeCell ref="P283:T283"/>
    <mergeCell ref="P277:T277"/>
    <mergeCell ref="D472:E472"/>
    <mergeCell ref="A378:Z378"/>
    <mergeCell ref="P384:T384"/>
    <mergeCell ref="P455:T455"/>
    <mergeCell ref="P249:T249"/>
    <mergeCell ref="AB17:AB18"/>
    <mergeCell ref="P458:V458"/>
    <mergeCell ref="P550:V550"/>
    <mergeCell ref="D367:E367"/>
    <mergeCell ref="H5:M5"/>
    <mergeCell ref="A56:Z56"/>
    <mergeCell ref="P98:T98"/>
    <mergeCell ref="A154:Z154"/>
    <mergeCell ref="D212:E212"/>
    <mergeCell ref="P225:T225"/>
    <mergeCell ref="P396:T396"/>
    <mergeCell ref="A341:Z341"/>
    <mergeCell ref="D6:M6"/>
    <mergeCell ref="D439:E439"/>
    <mergeCell ref="D510:E510"/>
    <mergeCell ref="A317:O318"/>
    <mergeCell ref="P522:V522"/>
    <mergeCell ref="D540:E540"/>
    <mergeCell ref="D83:E83"/>
    <mergeCell ref="P162:T162"/>
    <mergeCell ref="A86:O87"/>
    <mergeCell ref="P460:T460"/>
    <mergeCell ref="P398:T398"/>
    <mergeCell ref="P348:T348"/>
    <mergeCell ref="P39:V39"/>
    <mergeCell ref="D358:E358"/>
    <mergeCell ref="D529:E529"/>
    <mergeCell ref="P537:V537"/>
    <mergeCell ref="A454:Z454"/>
    <mergeCell ref="A299:Z299"/>
    <mergeCell ref="Q13:R13"/>
    <mergeCell ref="P134:V134"/>
    <mergeCell ref="A155:Z155"/>
    <mergeCell ref="D222:E222"/>
    <mergeCell ref="A231:O232"/>
    <mergeCell ref="P476:V476"/>
    <mergeCell ref="G17:G18"/>
    <mergeCell ref="P333:T333"/>
    <mergeCell ref="P399:T399"/>
    <mergeCell ref="A152:O153"/>
    <mergeCell ref="P526:T526"/>
    <mergeCell ref="P171:V171"/>
    <mergeCell ref="A167:Z167"/>
    <mergeCell ref="D159:E159"/>
    <mergeCell ref="P407:V407"/>
    <mergeCell ref="D80:E80"/>
    <mergeCell ref="D384:E384"/>
    <mergeCell ref="D151:E151"/>
    <mergeCell ref="D58:E58"/>
    <mergeCell ref="D294:E294"/>
    <mergeCell ref="A307:O308"/>
    <mergeCell ref="H554:H555"/>
    <mergeCell ref="J554:J555"/>
    <mergeCell ref="D541:E541"/>
    <mergeCell ref="A207:Z207"/>
    <mergeCell ref="T553:W553"/>
    <mergeCell ref="P42:V42"/>
    <mergeCell ref="D288:E288"/>
    <mergeCell ref="P59:T59"/>
    <mergeCell ref="P130:T130"/>
    <mergeCell ref="R554:R555"/>
    <mergeCell ref="P286:V286"/>
    <mergeCell ref="A233:Z233"/>
    <mergeCell ref="P541:T541"/>
    <mergeCell ref="A170:O171"/>
    <mergeCell ref="D428:E428"/>
    <mergeCell ref="P92:V92"/>
    <mergeCell ref="A88:Z88"/>
    <mergeCell ref="P334:V334"/>
    <mergeCell ref="D415:E415"/>
    <mergeCell ref="P257:T257"/>
    <mergeCell ref="P535:T535"/>
    <mergeCell ref="A539:Z539"/>
    <mergeCell ref="P432:V432"/>
    <mergeCell ref="P439:T439"/>
    <mergeCell ref="O554:O555"/>
    <mergeCell ref="Q554:Q555"/>
    <mergeCell ref="D468:E468"/>
    <mergeCell ref="P247:T247"/>
    <mergeCell ref="P241:T241"/>
    <mergeCell ref="P483:T483"/>
    <mergeCell ref="P470:T470"/>
    <mergeCell ref="P301:T301"/>
    <mergeCell ref="D385:E385"/>
    <mergeCell ref="P295:T295"/>
    <mergeCell ref="A554:A555"/>
    <mergeCell ref="P481:V481"/>
    <mergeCell ref="A533:Z533"/>
    <mergeCell ref="R553:S553"/>
    <mergeCell ref="D478:E478"/>
    <mergeCell ref="G554:G555"/>
    <mergeCell ref="I554:I555"/>
    <mergeCell ref="A243:O244"/>
    <mergeCell ref="D534:E534"/>
    <mergeCell ref="D525:E525"/>
    <mergeCell ref="D373:E373"/>
    <mergeCell ref="A544:O545"/>
    <mergeCell ref="D528:E528"/>
    <mergeCell ref="A263:O264"/>
    <mergeCell ref="D450:E450"/>
    <mergeCell ref="A254:Z254"/>
    <mergeCell ref="P121:T121"/>
    <mergeCell ref="D310:E310"/>
    <mergeCell ref="P364:T364"/>
    <mergeCell ref="P509:T509"/>
    <mergeCell ref="A465:Z465"/>
    <mergeCell ref="P486:T486"/>
    <mergeCell ref="D223:E223"/>
    <mergeCell ref="D394:E394"/>
    <mergeCell ref="P411:V411"/>
    <mergeCell ref="D276:E276"/>
    <mergeCell ref="P303:V303"/>
    <mergeCell ref="P178:T178"/>
    <mergeCell ref="P276:T276"/>
    <mergeCell ref="D257:E257"/>
    <mergeCell ref="A499:O500"/>
    <mergeCell ref="P344:T344"/>
    <mergeCell ref="A134:O135"/>
    <mergeCell ref="P422:V422"/>
    <mergeCell ref="P495:V495"/>
    <mergeCell ref="A546:O551"/>
    <mergeCell ref="P478:T478"/>
    <mergeCell ref="P107:T107"/>
    <mergeCell ref="D150:E150"/>
    <mergeCell ref="P278:T278"/>
    <mergeCell ref="P101:T101"/>
    <mergeCell ref="D386:E386"/>
    <mergeCell ref="P2:W3"/>
    <mergeCell ref="P133:T133"/>
    <mergeCell ref="A269:O270"/>
    <mergeCell ref="P198:T198"/>
    <mergeCell ref="D241:E241"/>
    <mergeCell ref="D508:E508"/>
    <mergeCell ref="D333:E333"/>
    <mergeCell ref="D404:E404"/>
    <mergeCell ref="D526:E526"/>
    <mergeCell ref="D10:E10"/>
    <mergeCell ref="A23:O24"/>
    <mergeCell ref="F10:G10"/>
    <mergeCell ref="P191:T191"/>
    <mergeCell ref="D99:E99"/>
    <mergeCell ref="P349:T349"/>
    <mergeCell ref="D397:E397"/>
    <mergeCell ref="P205:V205"/>
    <mergeCell ref="A463:Z463"/>
    <mergeCell ref="P67:T67"/>
    <mergeCell ref="D430:E430"/>
    <mergeCell ref="D455:E455"/>
    <mergeCell ref="A334:O335"/>
    <mergeCell ref="P82:T82"/>
    <mergeCell ref="D221:E221"/>
    <mergeCell ref="D392:E392"/>
    <mergeCell ref="P57:T57"/>
    <mergeCell ref="P367:T367"/>
    <mergeCell ref="A205:O206"/>
    <mergeCell ref="P75:T75"/>
    <mergeCell ref="P342:T342"/>
    <mergeCell ref="P406:V406"/>
    <mergeCell ref="D323:E323"/>
    <mergeCell ref="A339:O340"/>
    <mergeCell ref="P187:V187"/>
    <mergeCell ref="P423:V423"/>
    <mergeCell ref="P430:T430"/>
    <mergeCell ref="P350:V350"/>
    <mergeCell ref="A246:Z246"/>
    <mergeCell ref="D105:E105"/>
    <mergeCell ref="A313:O314"/>
    <mergeCell ref="P183:T183"/>
    <mergeCell ref="AD17:AF18"/>
    <mergeCell ref="D101:E101"/>
    <mergeCell ref="D76:E76"/>
    <mergeCell ref="F5:G5"/>
    <mergeCell ref="A172:Z172"/>
    <mergeCell ref="P144:V144"/>
    <mergeCell ref="V11:W11"/>
    <mergeCell ref="M17:M18"/>
    <mergeCell ref="O17:O18"/>
    <mergeCell ref="P114:T114"/>
    <mergeCell ref="P41:T41"/>
    <mergeCell ref="D84:E84"/>
    <mergeCell ref="D22:E22"/>
    <mergeCell ref="P105:T105"/>
    <mergeCell ref="A9:C9"/>
    <mergeCell ref="P125:T125"/>
    <mergeCell ref="P112:T112"/>
    <mergeCell ref="Q5:R5"/>
    <mergeCell ref="F17:F18"/>
    <mergeCell ref="D120:E120"/>
    <mergeCell ref="Q6:R6"/>
    <mergeCell ref="A25:Z25"/>
    <mergeCell ref="P47:V47"/>
    <mergeCell ref="D33:E33"/>
    <mergeCell ref="D278:E278"/>
    <mergeCell ref="D405:E405"/>
    <mergeCell ref="P288:T288"/>
    <mergeCell ref="D192:E192"/>
    <mergeCell ref="A20:Z20"/>
    <mergeCell ref="P123:T123"/>
    <mergeCell ref="P421:T421"/>
    <mergeCell ref="A411:O412"/>
    <mergeCell ref="D218:E218"/>
    <mergeCell ref="P53:V53"/>
    <mergeCell ref="D247:E247"/>
    <mergeCell ref="A320:Z320"/>
    <mergeCell ref="P351:V351"/>
    <mergeCell ref="A347:Z347"/>
    <mergeCell ref="A64:Z64"/>
    <mergeCell ref="P200:T200"/>
    <mergeCell ref="P381:V381"/>
    <mergeCell ref="D32:E32"/>
    <mergeCell ref="P354:T354"/>
    <mergeCell ref="P365:T365"/>
    <mergeCell ref="D149:E149"/>
    <mergeCell ref="P196:T196"/>
    <mergeCell ref="D29:E29"/>
    <mergeCell ref="D202:E202"/>
    <mergeCell ref="P513:V513"/>
    <mergeCell ref="A422:O423"/>
    <mergeCell ref="D102:E102"/>
    <mergeCell ref="A8:C8"/>
    <mergeCell ref="A255:Z255"/>
    <mergeCell ref="A10:C10"/>
    <mergeCell ref="P496:V496"/>
    <mergeCell ref="A497:Z497"/>
    <mergeCell ref="P361:V361"/>
    <mergeCell ref="A413:Z413"/>
    <mergeCell ref="P218:T218"/>
    <mergeCell ref="A136:Z136"/>
    <mergeCell ref="A21:Z21"/>
    <mergeCell ref="D184:E184"/>
    <mergeCell ref="P505:T505"/>
    <mergeCell ref="A355:O356"/>
    <mergeCell ref="D121:E121"/>
    <mergeCell ref="N17:N18"/>
    <mergeCell ref="P72:T72"/>
    <mergeCell ref="D249:E249"/>
    <mergeCell ref="P262:T262"/>
    <mergeCell ref="P23:V23"/>
    <mergeCell ref="D133:E133"/>
    <mergeCell ref="A315:Z315"/>
    <mergeCell ref="P510:T510"/>
    <mergeCell ref="P308:V308"/>
    <mergeCell ref="A279:O280"/>
    <mergeCell ref="D57:E57"/>
    <mergeCell ref="P124:T124"/>
    <mergeCell ref="D331:E331"/>
    <mergeCell ref="P385:T385"/>
    <mergeCell ref="P410:T410"/>
    <mergeCell ref="P360:T360"/>
    <mergeCell ref="D97:E97"/>
    <mergeCell ref="P151:T151"/>
    <mergeCell ref="D268:E268"/>
    <mergeCell ref="D395:E395"/>
    <mergeCell ref="A128:Z128"/>
    <mergeCell ref="P374:V374"/>
    <mergeCell ref="P449:T449"/>
    <mergeCell ref="P484:T484"/>
    <mergeCell ref="P65:T65"/>
    <mergeCell ref="P70:T70"/>
    <mergeCell ref="D342:E342"/>
    <mergeCell ref="A438:Z438"/>
    <mergeCell ref="P435:T435"/>
    <mergeCell ref="D107:E107"/>
    <mergeCell ref="D163:E163"/>
    <mergeCell ref="G553:Q553"/>
    <mergeCell ref="V12:W12"/>
    <mergeCell ref="D191:E191"/>
    <mergeCell ref="D262:E262"/>
    <mergeCell ref="P368:T368"/>
    <mergeCell ref="A436:O437"/>
    <mergeCell ref="A245:Z245"/>
    <mergeCell ref="P43:V43"/>
    <mergeCell ref="D237:E237"/>
    <mergeCell ref="P285:V285"/>
    <mergeCell ref="P85:T85"/>
    <mergeCell ref="P383:T383"/>
    <mergeCell ref="P60:T60"/>
    <mergeCell ref="D239:E239"/>
    <mergeCell ref="D95:E95"/>
    <mergeCell ref="P149:T149"/>
    <mergeCell ref="P174:T174"/>
    <mergeCell ref="D266:E266"/>
    <mergeCell ref="U17:V17"/>
    <mergeCell ref="Y17:Y18"/>
    <mergeCell ref="P528:T528"/>
    <mergeCell ref="D196:E196"/>
    <mergeCell ref="A126:O127"/>
    <mergeCell ref="P294:T294"/>
    <mergeCell ref="Y554:Y555"/>
    <mergeCell ref="P356:V356"/>
    <mergeCell ref="P507:T507"/>
    <mergeCell ref="P534:T534"/>
    <mergeCell ref="P338:T338"/>
    <mergeCell ref="D17:E18"/>
    <mergeCell ref="D173:E173"/>
    <mergeCell ref="A213:O214"/>
    <mergeCell ref="D344:E344"/>
    <mergeCell ref="D471:E471"/>
    <mergeCell ref="P71:T71"/>
    <mergeCell ref="D542:E542"/>
    <mergeCell ref="X17:X18"/>
    <mergeCell ref="D123:E123"/>
    <mergeCell ref="P58:T58"/>
    <mergeCell ref="D421:E421"/>
    <mergeCell ref="P202:T202"/>
    <mergeCell ref="P373:T373"/>
    <mergeCell ref="P554:P555"/>
    <mergeCell ref="P536:T536"/>
    <mergeCell ref="P544:V544"/>
    <mergeCell ref="D483:E483"/>
    <mergeCell ref="A42:O43"/>
    <mergeCell ref="P83:T8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9" spans="2:8" x14ac:dyDescent="0.2">
      <c r="B9" s="47" t="s">
        <v>803</v>
      </c>
      <c r="C9" s="47" t="s">
        <v>798</v>
      </c>
      <c r="D9" s="47"/>
      <c r="E9" s="47"/>
    </row>
    <row r="11" spans="2:8" x14ac:dyDescent="0.2">
      <c r="B11" s="47" t="s">
        <v>803</v>
      </c>
      <c r="C11" s="47" t="s">
        <v>801</v>
      </c>
      <c r="D11" s="47"/>
      <c r="E11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  <row r="21" spans="2:5" x14ac:dyDescent="0.2">
      <c r="B21" s="47" t="s">
        <v>812</v>
      </c>
      <c r="C21" s="47"/>
      <c r="D21" s="47"/>
      <c r="E21" s="47"/>
    </row>
    <row r="22" spans="2:5" x14ac:dyDescent="0.2">
      <c r="B22" s="47" t="s">
        <v>813</v>
      </c>
      <c r="C22" s="47"/>
      <c r="D22" s="47"/>
      <c r="E22" s="47"/>
    </row>
    <row r="23" spans="2:5" x14ac:dyDescent="0.2">
      <c r="B23" s="47" t="s">
        <v>814</v>
      </c>
      <c r="C23" s="47"/>
      <c r="D23" s="47"/>
      <c r="E23" s="47"/>
    </row>
  </sheetData>
  <sheetProtection algorithmName="SHA-512" hashValue="Zc9wxDzSWNDCEKXvvvFsxr0y0D8EZoULAfnQiBKYWUm/RV6f4P41z6ECMPlxy6WsrBn2aABy5QRaNkguSm98HQ==" saltValue="phaSdXiEdb0aOS75yK0W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2024-07-31T11:03:31Z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