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A330A3A-631E-4DCB-9B6D-8E45F3DA9EE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заказа'!$B$18:$Z$551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X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BO467" i="1"/>
  <c r="BM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X457" i="1"/>
  <c r="BO456" i="1"/>
  <c r="BM456" i="1"/>
  <c r="Y456" i="1"/>
  <c r="P456" i="1"/>
  <c r="BO455" i="1"/>
  <c r="BM455" i="1"/>
  <c r="Y455" i="1"/>
  <c r="Y457" i="1" s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5" i="1"/>
  <c r="X444" i="1"/>
  <c r="BO443" i="1"/>
  <c r="BM443" i="1"/>
  <c r="Y443" i="1"/>
  <c r="P443" i="1"/>
  <c r="X441" i="1"/>
  <c r="X440" i="1"/>
  <c r="BO439" i="1"/>
  <c r="BM439" i="1"/>
  <c r="Y439" i="1"/>
  <c r="P439" i="1"/>
  <c r="X437" i="1"/>
  <c r="X436" i="1"/>
  <c r="BO435" i="1"/>
  <c r="BM435" i="1"/>
  <c r="Y435" i="1"/>
  <c r="P435" i="1"/>
  <c r="X433" i="1"/>
  <c r="X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BO428" i="1"/>
  <c r="BM428" i="1"/>
  <c r="Y428" i="1"/>
  <c r="P428" i="1"/>
  <c r="BP427" i="1"/>
  <c r="BO427" i="1"/>
  <c r="BN427" i="1"/>
  <c r="BM427" i="1"/>
  <c r="Z427" i="1"/>
  <c r="Y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X423" i="1"/>
  <c r="Y422" i="1"/>
  <c r="X422" i="1"/>
  <c r="BP421" i="1"/>
  <c r="BO421" i="1"/>
  <c r="BN421" i="1"/>
  <c r="BM421" i="1"/>
  <c r="Z421" i="1"/>
  <c r="Z422" i="1" s="1"/>
  <c r="Y421" i="1"/>
  <c r="X418" i="1"/>
  <c r="X417" i="1"/>
  <c r="BO416" i="1"/>
  <c r="BM416" i="1"/>
  <c r="Z416" i="1"/>
  <c r="Y416" i="1"/>
  <c r="P416" i="1"/>
  <c r="BO415" i="1"/>
  <c r="BM415" i="1"/>
  <c r="Y415" i="1"/>
  <c r="BP415" i="1" s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Y412" i="1" s="1"/>
  <c r="P409" i="1"/>
  <c r="X407" i="1"/>
  <c r="X406" i="1"/>
  <c r="BO405" i="1"/>
  <c r="BM405" i="1"/>
  <c r="Y405" i="1"/>
  <c r="BP405" i="1" s="1"/>
  <c r="BO404" i="1"/>
  <c r="BM404" i="1"/>
  <c r="Y404" i="1"/>
  <c r="BP404" i="1" s="1"/>
  <c r="P404" i="1"/>
  <c r="BO403" i="1"/>
  <c r="BM403" i="1"/>
  <c r="Y403" i="1"/>
  <c r="BO402" i="1"/>
  <c r="BM402" i="1"/>
  <c r="Y402" i="1"/>
  <c r="BO401" i="1"/>
  <c r="BM401" i="1"/>
  <c r="Y401" i="1"/>
  <c r="P401" i="1"/>
  <c r="BO400" i="1"/>
  <c r="BM400" i="1"/>
  <c r="Y400" i="1"/>
  <c r="BP400" i="1" s="1"/>
  <c r="BO399" i="1"/>
  <c r="BM399" i="1"/>
  <c r="Y399" i="1"/>
  <c r="BP399" i="1" s="1"/>
  <c r="BO398" i="1"/>
  <c r="BM398" i="1"/>
  <c r="Y398" i="1"/>
  <c r="BP398" i="1" s="1"/>
  <c r="P398" i="1"/>
  <c r="BO397" i="1"/>
  <c r="BM397" i="1"/>
  <c r="Y397" i="1"/>
  <c r="BO396" i="1"/>
  <c r="BM396" i="1"/>
  <c r="Y396" i="1"/>
  <c r="P396" i="1"/>
  <c r="BO395" i="1"/>
  <c r="BM395" i="1"/>
  <c r="Y395" i="1"/>
  <c r="BP395" i="1" s="1"/>
  <c r="BO394" i="1"/>
  <c r="BM394" i="1"/>
  <c r="Y394" i="1"/>
  <c r="BP394" i="1" s="1"/>
  <c r="P394" i="1"/>
  <c r="BO393" i="1"/>
  <c r="BM393" i="1"/>
  <c r="Y393" i="1"/>
  <c r="BO392" i="1"/>
  <c r="BM392" i="1"/>
  <c r="Y392" i="1"/>
  <c r="P392" i="1"/>
  <c r="BO391" i="1"/>
  <c r="BM391" i="1"/>
  <c r="Y391" i="1"/>
  <c r="BP391" i="1" s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BP388" i="1" s="1"/>
  <c r="BO387" i="1"/>
  <c r="BM387" i="1"/>
  <c r="Y387" i="1"/>
  <c r="BP387" i="1" s="1"/>
  <c r="BO386" i="1"/>
  <c r="BM386" i="1"/>
  <c r="Y386" i="1"/>
  <c r="BP386" i="1" s="1"/>
  <c r="BO385" i="1"/>
  <c r="BM385" i="1"/>
  <c r="Y385" i="1"/>
  <c r="BP385" i="1" s="1"/>
  <c r="P385" i="1"/>
  <c r="BO384" i="1"/>
  <c r="BM384" i="1"/>
  <c r="Y384" i="1"/>
  <c r="BO383" i="1"/>
  <c r="BM383" i="1"/>
  <c r="Y383" i="1"/>
  <c r="P383" i="1"/>
  <c r="X381" i="1"/>
  <c r="X380" i="1"/>
  <c r="BO379" i="1"/>
  <c r="BM379" i="1"/>
  <c r="Y379" i="1"/>
  <c r="P379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Y375" i="1" s="1"/>
  <c r="P372" i="1"/>
  <c r="X370" i="1"/>
  <c r="X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1" i="1" s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Z355" i="1" s="1"/>
  <c r="Y354" i="1"/>
  <c r="X351" i="1"/>
  <c r="X350" i="1"/>
  <c r="BO349" i="1"/>
  <c r="BM349" i="1"/>
  <c r="Y349" i="1"/>
  <c r="Y351" i="1" s="1"/>
  <c r="P349" i="1"/>
  <c r="BP348" i="1"/>
  <c r="BO348" i="1"/>
  <c r="BN348" i="1"/>
  <c r="BM348" i="1"/>
  <c r="Z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Y339" i="1" s="1"/>
  <c r="P337" i="1"/>
  <c r="X335" i="1"/>
  <c r="X334" i="1"/>
  <c r="BO333" i="1"/>
  <c r="BM333" i="1"/>
  <c r="Y333" i="1"/>
  <c r="BP333" i="1" s="1"/>
  <c r="P333" i="1"/>
  <c r="BP332" i="1"/>
  <c r="BO332" i="1"/>
  <c r="BN332" i="1"/>
  <c r="BM332" i="1"/>
  <c r="Z332" i="1"/>
  <c r="Y332" i="1"/>
  <c r="P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O322" i="1"/>
  <c r="BM322" i="1"/>
  <c r="Y322" i="1"/>
  <c r="P322" i="1"/>
  <c r="X318" i="1"/>
  <c r="X317" i="1"/>
  <c r="BO316" i="1"/>
  <c r="BM316" i="1"/>
  <c r="Y316" i="1"/>
  <c r="Y317" i="1" s="1"/>
  <c r="P316" i="1"/>
  <c r="X314" i="1"/>
  <c r="X313" i="1"/>
  <c r="BO312" i="1"/>
  <c r="BM312" i="1"/>
  <c r="Y312" i="1"/>
  <c r="BP312" i="1" s="1"/>
  <c r="P312" i="1"/>
  <c r="BO311" i="1"/>
  <c r="BN311" i="1"/>
  <c r="BM311" i="1"/>
  <c r="Z311" i="1"/>
  <c r="Y311" i="1"/>
  <c r="BP311" i="1" s="1"/>
  <c r="P311" i="1"/>
  <c r="BO310" i="1"/>
  <c r="BM310" i="1"/>
  <c r="Y310" i="1"/>
  <c r="Y313" i="1" s="1"/>
  <c r="P310" i="1"/>
  <c r="X308" i="1"/>
  <c r="X307" i="1"/>
  <c r="BO306" i="1"/>
  <c r="BM306" i="1"/>
  <c r="Y306" i="1"/>
  <c r="Q556" i="1" s="1"/>
  <c r="P306" i="1"/>
  <c r="X303" i="1"/>
  <c r="X302" i="1"/>
  <c r="BO301" i="1"/>
  <c r="BM301" i="1"/>
  <c r="Y301" i="1"/>
  <c r="P556" i="1" s="1"/>
  <c r="P301" i="1"/>
  <c r="X298" i="1"/>
  <c r="X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Y297" i="1" s="1"/>
  <c r="P294" i="1"/>
  <c r="X292" i="1"/>
  <c r="X291" i="1"/>
  <c r="BO290" i="1"/>
  <c r="BM290" i="1"/>
  <c r="Y290" i="1"/>
  <c r="BP290" i="1" s="1"/>
  <c r="P290" i="1"/>
  <c r="BO289" i="1"/>
  <c r="BM289" i="1"/>
  <c r="Y289" i="1"/>
  <c r="BO288" i="1"/>
  <c r="BM288" i="1"/>
  <c r="Y288" i="1"/>
  <c r="X286" i="1"/>
  <c r="X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X280" i="1"/>
  <c r="X279" i="1"/>
  <c r="BO278" i="1"/>
  <c r="BM278" i="1"/>
  <c r="Y278" i="1"/>
  <c r="P278" i="1"/>
  <c r="BO277" i="1"/>
  <c r="BM277" i="1"/>
  <c r="Y277" i="1"/>
  <c r="BP277" i="1" s="1"/>
  <c r="P277" i="1"/>
  <c r="BO276" i="1"/>
  <c r="BM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BP273" i="1" s="1"/>
  <c r="P273" i="1"/>
  <c r="BO272" i="1"/>
  <c r="BM272" i="1"/>
  <c r="Y272" i="1"/>
  <c r="P272" i="1"/>
  <c r="X270" i="1"/>
  <c r="X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O260" i="1"/>
  <c r="BM260" i="1"/>
  <c r="Y260" i="1"/>
  <c r="BO259" i="1"/>
  <c r="BM259" i="1"/>
  <c r="Y259" i="1"/>
  <c r="BO258" i="1"/>
  <c r="BM258" i="1"/>
  <c r="Y258" i="1"/>
  <c r="BO257" i="1"/>
  <c r="BM257" i="1"/>
  <c r="Y257" i="1"/>
  <c r="BO256" i="1"/>
  <c r="BM256" i="1"/>
  <c r="Y256" i="1"/>
  <c r="X253" i="1"/>
  <c r="X252" i="1"/>
  <c r="BO251" i="1"/>
  <c r="BM251" i="1"/>
  <c r="Y251" i="1"/>
  <c r="BO250" i="1"/>
  <c r="BM250" i="1"/>
  <c r="Y250" i="1"/>
  <c r="BO249" i="1"/>
  <c r="BM249" i="1"/>
  <c r="Y249" i="1"/>
  <c r="BO248" i="1"/>
  <c r="BM248" i="1"/>
  <c r="Y248" i="1"/>
  <c r="BO247" i="1"/>
  <c r="BM247" i="1"/>
  <c r="Y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BP240" i="1" s="1"/>
  <c r="BO239" i="1"/>
  <c r="BM239" i="1"/>
  <c r="Y239" i="1"/>
  <c r="BP239" i="1" s="1"/>
  <c r="P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Y231" i="1" s="1"/>
  <c r="P229" i="1"/>
  <c r="X227" i="1"/>
  <c r="X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BO217" i="1"/>
  <c r="BM217" i="1"/>
  <c r="Y217" i="1"/>
  <c r="J556" i="1" s="1"/>
  <c r="P217" i="1"/>
  <c r="X214" i="1"/>
  <c r="X213" i="1"/>
  <c r="BO212" i="1"/>
  <c r="BM212" i="1"/>
  <c r="Y212" i="1"/>
  <c r="BP212" i="1" s="1"/>
  <c r="BO211" i="1"/>
  <c r="BM211" i="1"/>
  <c r="Y211" i="1"/>
  <c r="BP211" i="1" s="1"/>
  <c r="BO210" i="1"/>
  <c r="BM210" i="1"/>
  <c r="Y210" i="1"/>
  <c r="Y214" i="1" s="1"/>
  <c r="P210" i="1"/>
  <c r="BP209" i="1"/>
  <c r="BO209" i="1"/>
  <c r="BN209" i="1"/>
  <c r="BM209" i="1"/>
  <c r="Z209" i="1"/>
  <c r="Y209" i="1"/>
  <c r="BP208" i="1"/>
  <c r="BO208" i="1"/>
  <c r="BN208" i="1"/>
  <c r="BM208" i="1"/>
  <c r="Z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BO202" i="1"/>
  <c r="BM202" i="1"/>
  <c r="Y202" i="1"/>
  <c r="BP202" i="1" s="1"/>
  <c r="BO201" i="1"/>
  <c r="BM201" i="1"/>
  <c r="Y201" i="1"/>
  <c r="BP201" i="1" s="1"/>
  <c r="BO200" i="1"/>
  <c r="BM200" i="1"/>
  <c r="Y200" i="1"/>
  <c r="BP200" i="1" s="1"/>
  <c r="BO199" i="1"/>
  <c r="BM199" i="1"/>
  <c r="Y199" i="1"/>
  <c r="BP199" i="1" s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BO192" i="1"/>
  <c r="BM192" i="1"/>
  <c r="Y192" i="1"/>
  <c r="P192" i="1"/>
  <c r="BO191" i="1"/>
  <c r="BM191" i="1"/>
  <c r="Y191" i="1"/>
  <c r="BP191" i="1" s="1"/>
  <c r="BO190" i="1"/>
  <c r="BM190" i="1"/>
  <c r="Y190" i="1"/>
  <c r="BP190" i="1" s="1"/>
  <c r="P190" i="1"/>
  <c r="BO189" i="1"/>
  <c r="BM189" i="1"/>
  <c r="Y189" i="1"/>
  <c r="P189" i="1"/>
  <c r="X187" i="1"/>
  <c r="X186" i="1"/>
  <c r="BO185" i="1"/>
  <c r="BM185" i="1"/>
  <c r="Y185" i="1"/>
  <c r="P185" i="1"/>
  <c r="BO184" i="1"/>
  <c r="BM184" i="1"/>
  <c r="Y184" i="1"/>
  <c r="BP184" i="1" s="1"/>
  <c r="P184" i="1"/>
  <c r="BO183" i="1"/>
  <c r="BM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X171" i="1"/>
  <c r="X170" i="1"/>
  <c r="BO169" i="1"/>
  <c r="BM169" i="1"/>
  <c r="Y169" i="1"/>
  <c r="P169" i="1"/>
  <c r="BO168" i="1"/>
  <c r="BM168" i="1"/>
  <c r="Y168" i="1"/>
  <c r="P168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BO157" i="1"/>
  <c r="BM157" i="1"/>
  <c r="Y157" i="1"/>
  <c r="P157" i="1"/>
  <c r="BO156" i="1"/>
  <c r="BM156" i="1"/>
  <c r="Y156" i="1"/>
  <c r="P156" i="1"/>
  <c r="X153" i="1"/>
  <c r="X152" i="1"/>
  <c r="BO151" i="1"/>
  <c r="BM151" i="1"/>
  <c r="Y151" i="1"/>
  <c r="BO150" i="1"/>
  <c r="BM150" i="1"/>
  <c r="Y150" i="1"/>
  <c r="BO149" i="1"/>
  <c r="BM149" i="1"/>
  <c r="Z149" i="1"/>
  <c r="Y149" i="1"/>
  <c r="BP148" i="1"/>
  <c r="BO148" i="1"/>
  <c r="BN148" i="1"/>
  <c r="BM148" i="1"/>
  <c r="Z148" i="1"/>
  <c r="Y148" i="1"/>
  <c r="P148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BP138" i="1" s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BO124" i="1"/>
  <c r="BM124" i="1"/>
  <c r="Y124" i="1"/>
  <c r="BP124" i="1" s="1"/>
  <c r="BO123" i="1"/>
  <c r="BM123" i="1"/>
  <c r="Y123" i="1"/>
  <c r="BP123" i="1" s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Y109" i="1" s="1"/>
  <c r="X93" i="1"/>
  <c r="X92" i="1"/>
  <c r="BO91" i="1"/>
  <c r="BM91" i="1"/>
  <c r="Y91" i="1"/>
  <c r="BP91" i="1" s="1"/>
  <c r="BO90" i="1"/>
  <c r="BM90" i="1"/>
  <c r="Y90" i="1"/>
  <c r="BP90" i="1" s="1"/>
  <c r="P90" i="1"/>
  <c r="BO89" i="1"/>
  <c r="BM89" i="1"/>
  <c r="Y89" i="1"/>
  <c r="Y93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BP78" i="1" s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X62" i="1"/>
  <c r="X61" i="1"/>
  <c r="BO60" i="1"/>
  <c r="BM60" i="1"/>
  <c r="Y60" i="1"/>
  <c r="BP60" i="1" s="1"/>
  <c r="BO59" i="1"/>
  <c r="BM59" i="1"/>
  <c r="Y59" i="1"/>
  <c r="BP59" i="1" s="1"/>
  <c r="P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4" i="1"/>
  <c r="X53" i="1"/>
  <c r="BO52" i="1"/>
  <c r="BM52" i="1"/>
  <c r="Y52" i="1"/>
  <c r="BP52" i="1" s="1"/>
  <c r="P52" i="1"/>
  <c r="BO51" i="1"/>
  <c r="BM51" i="1"/>
  <c r="Y51" i="1"/>
  <c r="C556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BP105" i="1" l="1"/>
  <c r="BN105" i="1"/>
  <c r="Z105" i="1"/>
  <c r="BP129" i="1"/>
  <c r="BN129" i="1"/>
  <c r="Z129" i="1"/>
  <c r="BP158" i="1"/>
  <c r="BN158" i="1"/>
  <c r="Z158" i="1"/>
  <c r="BP185" i="1"/>
  <c r="BN185" i="1"/>
  <c r="Z185" i="1"/>
  <c r="BP238" i="1"/>
  <c r="BN238" i="1"/>
  <c r="Z238" i="1"/>
  <c r="BP268" i="1"/>
  <c r="BN268" i="1"/>
  <c r="Z268" i="1"/>
  <c r="BP283" i="1"/>
  <c r="BN283" i="1"/>
  <c r="Z283" i="1"/>
  <c r="BP289" i="1"/>
  <c r="BN289" i="1"/>
  <c r="Z289" i="1"/>
  <c r="BP342" i="1"/>
  <c r="BN342" i="1"/>
  <c r="Z342" i="1"/>
  <c r="BP401" i="1"/>
  <c r="BN401" i="1"/>
  <c r="Z401" i="1"/>
  <c r="BP403" i="1"/>
  <c r="BN403" i="1"/>
  <c r="Z403" i="1"/>
  <c r="BP450" i="1"/>
  <c r="BN450" i="1"/>
  <c r="Z450" i="1"/>
  <c r="BP484" i="1"/>
  <c r="BN484" i="1"/>
  <c r="Z484" i="1"/>
  <c r="Z32" i="1"/>
  <c r="BN32" i="1"/>
  <c r="Z69" i="1"/>
  <c r="BN69" i="1"/>
  <c r="Z77" i="1"/>
  <c r="BN77" i="1"/>
  <c r="Z78" i="1"/>
  <c r="BN78" i="1"/>
  <c r="Z79" i="1"/>
  <c r="BN79" i="1"/>
  <c r="BP115" i="1"/>
  <c r="BN115" i="1"/>
  <c r="Z115" i="1"/>
  <c r="BP140" i="1"/>
  <c r="BN140" i="1"/>
  <c r="Z140" i="1"/>
  <c r="I556" i="1"/>
  <c r="BP173" i="1"/>
  <c r="BN173" i="1"/>
  <c r="Z173" i="1"/>
  <c r="BP230" i="1"/>
  <c r="BN230" i="1"/>
  <c r="Z230" i="1"/>
  <c r="BP242" i="1"/>
  <c r="BN242" i="1"/>
  <c r="Z242" i="1"/>
  <c r="BP278" i="1"/>
  <c r="BN278" i="1"/>
  <c r="Z278" i="1"/>
  <c r="BP288" i="1"/>
  <c r="BN288" i="1"/>
  <c r="Z288" i="1"/>
  <c r="BP328" i="1"/>
  <c r="BN328" i="1"/>
  <c r="Z328" i="1"/>
  <c r="BP364" i="1"/>
  <c r="BN364" i="1"/>
  <c r="Z364" i="1"/>
  <c r="BP402" i="1"/>
  <c r="BN402" i="1"/>
  <c r="Z402" i="1"/>
  <c r="BP410" i="1"/>
  <c r="BN410" i="1"/>
  <c r="Z410" i="1"/>
  <c r="BP456" i="1"/>
  <c r="BN456" i="1"/>
  <c r="Z456" i="1"/>
  <c r="BP470" i="1"/>
  <c r="BN470" i="1"/>
  <c r="Z470" i="1"/>
  <c r="BP494" i="1"/>
  <c r="BN494" i="1"/>
  <c r="Z494" i="1"/>
  <c r="Y134" i="1"/>
  <c r="Y176" i="1"/>
  <c r="Y345" i="1"/>
  <c r="BP151" i="1"/>
  <c r="BN151" i="1"/>
  <c r="Z151" i="1"/>
  <c r="BP156" i="1"/>
  <c r="BN156" i="1"/>
  <c r="Z156" i="1"/>
  <c r="BP169" i="1"/>
  <c r="BN169" i="1"/>
  <c r="Z169" i="1"/>
  <c r="BP183" i="1"/>
  <c r="BN183" i="1"/>
  <c r="Z183" i="1"/>
  <c r="BP192" i="1"/>
  <c r="BN192" i="1"/>
  <c r="Z192" i="1"/>
  <c r="BP197" i="1"/>
  <c r="BN197" i="1"/>
  <c r="Z197" i="1"/>
  <c r="BP224" i="1"/>
  <c r="BN224" i="1"/>
  <c r="Z224" i="1"/>
  <c r="BP236" i="1"/>
  <c r="BN236" i="1"/>
  <c r="Z236" i="1"/>
  <c r="BP257" i="1"/>
  <c r="BN257" i="1"/>
  <c r="Z257" i="1"/>
  <c r="BP259" i="1"/>
  <c r="BN259" i="1"/>
  <c r="Z259" i="1"/>
  <c r="Y270" i="1"/>
  <c r="BP266" i="1"/>
  <c r="BN266" i="1"/>
  <c r="Z266" i="1"/>
  <c r="BP276" i="1"/>
  <c r="BN276" i="1"/>
  <c r="Z276" i="1"/>
  <c r="BP326" i="1"/>
  <c r="BN326" i="1"/>
  <c r="Z326" i="1"/>
  <c r="BP338" i="1"/>
  <c r="BN338" i="1"/>
  <c r="Z338" i="1"/>
  <c r="BP360" i="1"/>
  <c r="BN360" i="1"/>
  <c r="Z360" i="1"/>
  <c r="Y381" i="1"/>
  <c r="Y380" i="1"/>
  <c r="BP379" i="1"/>
  <c r="BN379" i="1"/>
  <c r="Z379" i="1"/>
  <c r="Z380" i="1" s="1"/>
  <c r="Y406" i="1"/>
  <c r="BP383" i="1"/>
  <c r="BN383" i="1"/>
  <c r="Z383" i="1"/>
  <c r="BP389" i="1"/>
  <c r="BN389" i="1"/>
  <c r="Z389" i="1"/>
  <c r="BP393" i="1"/>
  <c r="BN393" i="1"/>
  <c r="Z393" i="1"/>
  <c r="BP397" i="1"/>
  <c r="BN397" i="1"/>
  <c r="Z397" i="1"/>
  <c r="Y437" i="1"/>
  <c r="Y436" i="1"/>
  <c r="BP435" i="1"/>
  <c r="BN435" i="1"/>
  <c r="Z435" i="1"/>
  <c r="Z436" i="1" s="1"/>
  <c r="Y441" i="1"/>
  <c r="Y440" i="1"/>
  <c r="BP439" i="1"/>
  <c r="BN439" i="1"/>
  <c r="Z439" i="1"/>
  <c r="Z440" i="1" s="1"/>
  <c r="Y445" i="1"/>
  <c r="Y444" i="1"/>
  <c r="BP443" i="1"/>
  <c r="BN443" i="1"/>
  <c r="Z443" i="1"/>
  <c r="Z444" i="1" s="1"/>
  <c r="BP448" i="1"/>
  <c r="BN448" i="1"/>
  <c r="Z448" i="1"/>
  <c r="BP468" i="1"/>
  <c r="BN468" i="1"/>
  <c r="Z468" i="1"/>
  <c r="BP478" i="1"/>
  <c r="BN478" i="1"/>
  <c r="Z478" i="1"/>
  <c r="Y496" i="1"/>
  <c r="BP492" i="1"/>
  <c r="BN492" i="1"/>
  <c r="Z492" i="1"/>
  <c r="Y495" i="1"/>
  <c r="B556" i="1"/>
  <c r="X550" i="1"/>
  <c r="X546" i="1"/>
  <c r="Y34" i="1"/>
  <c r="Z28" i="1"/>
  <c r="BN28" i="1"/>
  <c r="Z52" i="1"/>
  <c r="BN52" i="1"/>
  <c r="Z59" i="1"/>
  <c r="BN59" i="1"/>
  <c r="Z60" i="1"/>
  <c r="BN60" i="1"/>
  <c r="Y87" i="1"/>
  <c r="Z67" i="1"/>
  <c r="BN67" i="1"/>
  <c r="Z71" i="1"/>
  <c r="BN71" i="1"/>
  <c r="Z75" i="1"/>
  <c r="BN75" i="1"/>
  <c r="Z81" i="1"/>
  <c r="BN81" i="1"/>
  <c r="Z90" i="1"/>
  <c r="BN90" i="1"/>
  <c r="Z91" i="1"/>
  <c r="BN91" i="1"/>
  <c r="Z103" i="1"/>
  <c r="BN103" i="1"/>
  <c r="Z107" i="1"/>
  <c r="BN107" i="1"/>
  <c r="Z113" i="1"/>
  <c r="BN113" i="1"/>
  <c r="Z117" i="1"/>
  <c r="BN117" i="1"/>
  <c r="Z123" i="1"/>
  <c r="BN123" i="1"/>
  <c r="Z124" i="1"/>
  <c r="BN124" i="1"/>
  <c r="Z125" i="1"/>
  <c r="BN125" i="1"/>
  <c r="Y135" i="1"/>
  <c r="Z131" i="1"/>
  <c r="BN131" i="1"/>
  <c r="Z138" i="1"/>
  <c r="BN138" i="1"/>
  <c r="Y143" i="1"/>
  <c r="Z142" i="1"/>
  <c r="BN142" i="1"/>
  <c r="G556" i="1"/>
  <c r="Y152" i="1"/>
  <c r="BP149" i="1"/>
  <c r="BN149" i="1"/>
  <c r="BP150" i="1"/>
  <c r="BN150" i="1"/>
  <c r="Z150" i="1"/>
  <c r="Z152" i="1" s="1"/>
  <c r="BP160" i="1"/>
  <c r="BN160" i="1"/>
  <c r="Z160" i="1"/>
  <c r="Y186" i="1"/>
  <c r="BP179" i="1"/>
  <c r="BN179" i="1"/>
  <c r="Z179" i="1"/>
  <c r="Y205" i="1"/>
  <c r="BP189" i="1"/>
  <c r="BN189" i="1"/>
  <c r="Z189" i="1"/>
  <c r="BP193" i="1"/>
  <c r="BN193" i="1"/>
  <c r="Z193" i="1"/>
  <c r="BP204" i="1"/>
  <c r="BN204" i="1"/>
  <c r="Z204" i="1"/>
  <c r="BP235" i="1"/>
  <c r="BN235" i="1"/>
  <c r="Z235" i="1"/>
  <c r="BP256" i="1"/>
  <c r="BN256" i="1"/>
  <c r="Z256" i="1"/>
  <c r="BP258" i="1"/>
  <c r="BN258" i="1"/>
  <c r="Z258" i="1"/>
  <c r="BP260" i="1"/>
  <c r="BN260" i="1"/>
  <c r="Z260" i="1"/>
  <c r="Y280" i="1"/>
  <c r="BP272" i="1"/>
  <c r="BN272" i="1"/>
  <c r="Z272" i="1"/>
  <c r="BP295" i="1"/>
  <c r="BN295" i="1"/>
  <c r="Z295" i="1"/>
  <c r="Y165" i="1"/>
  <c r="Y175" i="1"/>
  <c r="Y213" i="1"/>
  <c r="Y263" i="1"/>
  <c r="Y285" i="1"/>
  <c r="Y291" i="1"/>
  <c r="BP330" i="1"/>
  <c r="BN330" i="1"/>
  <c r="Z330" i="1"/>
  <c r="BP344" i="1"/>
  <c r="BN344" i="1"/>
  <c r="Z344" i="1"/>
  <c r="BP367" i="1"/>
  <c r="BN367" i="1"/>
  <c r="Z367" i="1"/>
  <c r="BP384" i="1"/>
  <c r="BN384" i="1"/>
  <c r="Z384" i="1"/>
  <c r="BP392" i="1"/>
  <c r="BN392" i="1"/>
  <c r="Z392" i="1"/>
  <c r="BP396" i="1"/>
  <c r="BN396" i="1"/>
  <c r="Z396" i="1"/>
  <c r="BP414" i="1"/>
  <c r="BN414" i="1"/>
  <c r="Z414" i="1"/>
  <c r="BP467" i="1"/>
  <c r="BN467" i="1"/>
  <c r="Z467" i="1"/>
  <c r="BP472" i="1"/>
  <c r="BN472" i="1"/>
  <c r="Z472" i="1"/>
  <c r="BP486" i="1"/>
  <c r="BN486" i="1"/>
  <c r="Z486" i="1"/>
  <c r="R556" i="1"/>
  <c r="Y346" i="1"/>
  <c r="Y350" i="1"/>
  <c r="Y362" i="1"/>
  <c r="Y369" i="1"/>
  <c r="F9" i="1"/>
  <c r="J9" i="1"/>
  <c r="F10" i="1"/>
  <c r="Y35" i="1"/>
  <c r="Y39" i="1"/>
  <c r="Y43" i="1"/>
  <c r="Y47" i="1"/>
  <c r="Y53" i="1"/>
  <c r="Y61" i="1"/>
  <c r="Y92" i="1"/>
  <c r="BP100" i="1"/>
  <c r="BN100" i="1"/>
  <c r="Z100" i="1"/>
  <c r="BP104" i="1"/>
  <c r="BN104" i="1"/>
  <c r="Z104" i="1"/>
  <c r="Y108" i="1"/>
  <c r="Y126" i="1"/>
  <c r="BP112" i="1"/>
  <c r="BN112" i="1"/>
  <c r="Z112" i="1"/>
  <c r="BP116" i="1"/>
  <c r="BN116" i="1"/>
  <c r="Z116" i="1"/>
  <c r="H9" i="1"/>
  <c r="X547" i="1"/>
  <c r="X548" i="1"/>
  <c r="Y24" i="1"/>
  <c r="Z27" i="1"/>
  <c r="BN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5" i="1"/>
  <c r="Z46" i="1" s="1"/>
  <c r="BN45" i="1"/>
  <c r="BP45" i="1"/>
  <c r="Z51" i="1"/>
  <c r="Z53" i="1" s="1"/>
  <c r="BN51" i="1"/>
  <c r="BP51" i="1"/>
  <c r="Y54" i="1"/>
  <c r="D556" i="1"/>
  <c r="Z58" i="1"/>
  <c r="Z61" i="1" s="1"/>
  <c r="BN58" i="1"/>
  <c r="Y62" i="1"/>
  <c r="E556" i="1"/>
  <c r="Z66" i="1"/>
  <c r="BN66" i="1"/>
  <c r="Z68" i="1"/>
  <c r="BN68" i="1"/>
  <c r="Z70" i="1"/>
  <c r="BN70" i="1"/>
  <c r="Z72" i="1"/>
  <c r="BN72" i="1"/>
  <c r="Z74" i="1"/>
  <c r="BN74" i="1"/>
  <c r="Z76" i="1"/>
  <c r="BN76" i="1"/>
  <c r="Z80" i="1"/>
  <c r="BN80" i="1"/>
  <c r="Z82" i="1"/>
  <c r="BN82" i="1"/>
  <c r="Z85" i="1"/>
  <c r="BN85" i="1"/>
  <c r="Y86" i="1"/>
  <c r="Z89" i="1"/>
  <c r="BN89" i="1"/>
  <c r="BP89" i="1"/>
  <c r="Z95" i="1"/>
  <c r="BN95" i="1"/>
  <c r="BP95" i="1"/>
  <c r="Z96" i="1"/>
  <c r="BN96" i="1"/>
  <c r="Z97" i="1"/>
  <c r="BN97" i="1"/>
  <c r="Z98" i="1"/>
  <c r="BN98" i="1"/>
  <c r="Z99" i="1"/>
  <c r="BN99" i="1"/>
  <c r="BP102" i="1"/>
  <c r="BN102" i="1"/>
  <c r="Z102" i="1"/>
  <c r="BP106" i="1"/>
  <c r="BN106" i="1"/>
  <c r="Z106" i="1"/>
  <c r="Y127" i="1"/>
  <c r="BP114" i="1"/>
  <c r="BN114" i="1"/>
  <c r="Z114" i="1"/>
  <c r="BP118" i="1"/>
  <c r="BN118" i="1"/>
  <c r="Z118" i="1"/>
  <c r="Z122" i="1"/>
  <c r="BN122" i="1"/>
  <c r="Z130" i="1"/>
  <c r="Z134" i="1" s="1"/>
  <c r="BN130" i="1"/>
  <c r="BP130" i="1"/>
  <c r="Z132" i="1"/>
  <c r="BN132" i="1"/>
  <c r="F556" i="1"/>
  <c r="Z139" i="1"/>
  <c r="Z143" i="1" s="1"/>
  <c r="BN139" i="1"/>
  <c r="BP139" i="1"/>
  <c r="Z141" i="1"/>
  <c r="BN141" i="1"/>
  <c r="Y144" i="1"/>
  <c r="Y153" i="1"/>
  <c r="H556" i="1"/>
  <c r="Z157" i="1"/>
  <c r="Z164" i="1" s="1"/>
  <c r="BN157" i="1"/>
  <c r="BP157" i="1"/>
  <c r="Z159" i="1"/>
  <c r="BN159" i="1"/>
  <c r="Z161" i="1"/>
  <c r="BN161" i="1"/>
  <c r="Z163" i="1"/>
  <c r="BN163" i="1"/>
  <c r="Y164" i="1"/>
  <c r="Z168" i="1"/>
  <c r="Z170" i="1" s="1"/>
  <c r="BN168" i="1"/>
  <c r="BP168" i="1"/>
  <c r="Y171" i="1"/>
  <c r="Z174" i="1"/>
  <c r="Z175" i="1" s="1"/>
  <c r="BN174" i="1"/>
  <c r="BP174" i="1"/>
  <c r="Z178" i="1"/>
  <c r="BN178" i="1"/>
  <c r="BP178" i="1"/>
  <c r="Z180" i="1"/>
  <c r="BN180" i="1"/>
  <c r="Z182" i="1"/>
  <c r="BN182" i="1"/>
  <c r="Z184" i="1"/>
  <c r="BN184" i="1"/>
  <c r="Y187" i="1"/>
  <c r="Z190" i="1"/>
  <c r="BN190" i="1"/>
  <c r="Z191" i="1"/>
  <c r="BN191" i="1"/>
  <c r="Z194" i="1"/>
  <c r="BN194" i="1"/>
  <c r="Z196" i="1"/>
  <c r="BN196" i="1"/>
  <c r="Z198" i="1"/>
  <c r="BN198" i="1"/>
  <c r="Z199" i="1"/>
  <c r="BN199" i="1"/>
  <c r="Z200" i="1"/>
  <c r="BN200" i="1"/>
  <c r="Z201" i="1"/>
  <c r="BN201" i="1"/>
  <c r="Z202" i="1"/>
  <c r="BN202" i="1"/>
  <c r="Z203" i="1"/>
  <c r="BN203" i="1"/>
  <c r="Y206" i="1"/>
  <c r="Z210" i="1"/>
  <c r="Z213" i="1" s="1"/>
  <c r="BN210" i="1"/>
  <c r="BP210" i="1"/>
  <c r="Z211" i="1"/>
  <c r="BN211" i="1"/>
  <c r="Z212" i="1"/>
  <c r="BN212" i="1"/>
  <c r="Z217" i="1"/>
  <c r="BN217" i="1"/>
  <c r="BP217" i="1"/>
  <c r="Z218" i="1"/>
  <c r="BN218" i="1"/>
  <c r="Z220" i="1"/>
  <c r="BN220" i="1"/>
  <c r="Z221" i="1"/>
  <c r="BN221" i="1"/>
  <c r="Z223" i="1"/>
  <c r="BN223" i="1"/>
  <c r="Z225" i="1"/>
  <c r="BN225" i="1"/>
  <c r="Y226" i="1"/>
  <c r="Z229" i="1"/>
  <c r="BN229" i="1"/>
  <c r="BP229" i="1"/>
  <c r="Y232" i="1"/>
  <c r="K556" i="1"/>
  <c r="Y244" i="1"/>
  <c r="Z237" i="1"/>
  <c r="BN237" i="1"/>
  <c r="Z239" i="1"/>
  <c r="BN239" i="1"/>
  <c r="Z240" i="1"/>
  <c r="BN240" i="1"/>
  <c r="BP241" i="1"/>
  <c r="BN241" i="1"/>
  <c r="Z241" i="1"/>
  <c r="BP248" i="1"/>
  <c r="BN248" i="1"/>
  <c r="Z248" i="1"/>
  <c r="BP250" i="1"/>
  <c r="BN250" i="1"/>
  <c r="Z250" i="1"/>
  <c r="Y170" i="1"/>
  <c r="Y227" i="1"/>
  <c r="Z243" i="1"/>
  <c r="Y243" i="1"/>
  <c r="M556" i="1"/>
  <c r="Y252" i="1"/>
  <c r="BP247" i="1"/>
  <c r="BN247" i="1"/>
  <c r="Z247" i="1"/>
  <c r="BP249" i="1"/>
  <c r="BN249" i="1"/>
  <c r="Z249" i="1"/>
  <c r="BP251" i="1"/>
  <c r="BN251" i="1"/>
  <c r="Z251" i="1"/>
  <c r="Y253" i="1"/>
  <c r="Z263" i="1"/>
  <c r="BP261" i="1"/>
  <c r="BN261" i="1"/>
  <c r="Z261" i="1"/>
  <c r="Y269" i="1"/>
  <c r="Y279" i="1"/>
  <c r="Y286" i="1"/>
  <c r="Y292" i="1"/>
  <c r="Y298" i="1"/>
  <c r="Y303" i="1"/>
  <c r="Y308" i="1"/>
  <c r="Y314" i="1"/>
  <c r="Y318" i="1"/>
  <c r="Z323" i="1"/>
  <c r="BN323" i="1"/>
  <c r="Z325" i="1"/>
  <c r="BN325" i="1"/>
  <c r="Z327" i="1"/>
  <c r="BN327" i="1"/>
  <c r="Z329" i="1"/>
  <c r="BN329" i="1"/>
  <c r="Z331" i="1"/>
  <c r="BN331" i="1"/>
  <c r="Z333" i="1"/>
  <c r="BN333" i="1"/>
  <c r="Y334" i="1"/>
  <c r="Z337" i="1"/>
  <c r="Z339" i="1" s="1"/>
  <c r="BN337" i="1"/>
  <c r="BP337" i="1"/>
  <c r="Y340" i="1"/>
  <c r="Z343" i="1"/>
  <c r="Z345" i="1" s="1"/>
  <c r="BN343" i="1"/>
  <c r="BP343" i="1"/>
  <c r="Z349" i="1"/>
  <c r="Z350" i="1" s="1"/>
  <c r="BN349" i="1"/>
  <c r="BP349" i="1"/>
  <c r="S556" i="1"/>
  <c r="Y356" i="1"/>
  <c r="Z359" i="1"/>
  <c r="Z361" i="1" s="1"/>
  <c r="BN359" i="1"/>
  <c r="BP359" i="1"/>
  <c r="Z365" i="1"/>
  <c r="BN365" i="1"/>
  <c r="Y370" i="1"/>
  <c r="Y374" i="1"/>
  <c r="Y407" i="1"/>
  <c r="Y411" i="1"/>
  <c r="Y418" i="1"/>
  <c r="BP428" i="1"/>
  <c r="BN428" i="1"/>
  <c r="Z428" i="1"/>
  <c r="Y432" i="1"/>
  <c r="BP449" i="1"/>
  <c r="BN449" i="1"/>
  <c r="Z449" i="1"/>
  <c r="Z451" i="1" s="1"/>
  <c r="Y461" i="1"/>
  <c r="BP460" i="1"/>
  <c r="BN460" i="1"/>
  <c r="Z460" i="1"/>
  <c r="Z461" i="1" s="1"/>
  <c r="Y462" i="1"/>
  <c r="Y476" i="1"/>
  <c r="BP466" i="1"/>
  <c r="BN466" i="1"/>
  <c r="Z466" i="1"/>
  <c r="BP471" i="1"/>
  <c r="BN471" i="1"/>
  <c r="Z471" i="1"/>
  <c r="Y475" i="1"/>
  <c r="BP479" i="1"/>
  <c r="BN479" i="1"/>
  <c r="Z479" i="1"/>
  <c r="Z480" i="1" s="1"/>
  <c r="Y481" i="1"/>
  <c r="Y490" i="1"/>
  <c r="BP483" i="1"/>
  <c r="BN483" i="1"/>
  <c r="Z483" i="1"/>
  <c r="BP487" i="1"/>
  <c r="BN487" i="1"/>
  <c r="Z487" i="1"/>
  <c r="T556" i="1"/>
  <c r="O556" i="1"/>
  <c r="Y264" i="1"/>
  <c r="Z267" i="1"/>
  <c r="Z269" i="1" s="1"/>
  <c r="BN267" i="1"/>
  <c r="Z273" i="1"/>
  <c r="BN273" i="1"/>
  <c r="Z275" i="1"/>
  <c r="BN275" i="1"/>
  <c r="Z277" i="1"/>
  <c r="BN277" i="1"/>
  <c r="Z282" i="1"/>
  <c r="Z285" i="1" s="1"/>
  <c r="BN282" i="1"/>
  <c r="BP282" i="1"/>
  <c r="Z284" i="1"/>
  <c r="BN284" i="1"/>
  <c r="Z290" i="1"/>
  <c r="BN290" i="1"/>
  <c r="Z294" i="1"/>
  <c r="BN294" i="1"/>
  <c r="BP294" i="1"/>
  <c r="Z296" i="1"/>
  <c r="BN296" i="1"/>
  <c r="Z301" i="1"/>
  <c r="Z302" i="1" s="1"/>
  <c r="BN301" i="1"/>
  <c r="BP301" i="1"/>
  <c r="Y302" i="1"/>
  <c r="Z306" i="1"/>
  <c r="Z307" i="1" s="1"/>
  <c r="BN306" i="1"/>
  <c r="BP306" i="1"/>
  <c r="Y307" i="1"/>
  <c r="Z310" i="1"/>
  <c r="Z313" i="1" s="1"/>
  <c r="BN310" i="1"/>
  <c r="BP310" i="1"/>
  <c r="Z312" i="1"/>
  <c r="BN312" i="1"/>
  <c r="Z316" i="1"/>
  <c r="Z317" i="1" s="1"/>
  <c r="BN316" i="1"/>
  <c r="BP316" i="1"/>
  <c r="Z322" i="1"/>
  <c r="Z334" i="1" s="1"/>
  <c r="BN322" i="1"/>
  <c r="BP322" i="1"/>
  <c r="Y335" i="1"/>
  <c r="Z366" i="1"/>
  <c r="BN366" i="1"/>
  <c r="Z368" i="1"/>
  <c r="BN368" i="1"/>
  <c r="Z372" i="1"/>
  <c r="Z374" i="1" s="1"/>
  <c r="BN372" i="1"/>
  <c r="BP372" i="1"/>
  <c r="Z385" i="1"/>
  <c r="BN385" i="1"/>
  <c r="Z386" i="1"/>
  <c r="BN386" i="1"/>
  <c r="Z387" i="1"/>
  <c r="BN387" i="1"/>
  <c r="Z388" i="1"/>
  <c r="BN388" i="1"/>
  <c r="Z390" i="1"/>
  <c r="BN390" i="1"/>
  <c r="Z391" i="1"/>
  <c r="BN391" i="1"/>
  <c r="Z394" i="1"/>
  <c r="BN394" i="1"/>
  <c r="Z395" i="1"/>
  <c r="BN395" i="1"/>
  <c r="Z398" i="1"/>
  <c r="BN398" i="1"/>
  <c r="Z399" i="1"/>
  <c r="BN399" i="1"/>
  <c r="Z400" i="1"/>
  <c r="BN400" i="1"/>
  <c r="Z404" i="1"/>
  <c r="BN404" i="1"/>
  <c r="Z405" i="1"/>
  <c r="BN405" i="1"/>
  <c r="Z409" i="1"/>
  <c r="Z411" i="1" s="1"/>
  <c r="BN409" i="1"/>
  <c r="BP409" i="1"/>
  <c r="Y417" i="1"/>
  <c r="Z415" i="1"/>
  <c r="Z417" i="1" s="1"/>
  <c r="BN415" i="1"/>
  <c r="BP416" i="1"/>
  <c r="BN416" i="1"/>
  <c r="Y433" i="1"/>
  <c r="BP429" i="1"/>
  <c r="BN429" i="1"/>
  <c r="Z429" i="1"/>
  <c r="Z432" i="1" s="1"/>
  <c r="V556" i="1"/>
  <c r="Y451" i="1"/>
  <c r="W556" i="1"/>
  <c r="Y458" i="1"/>
  <c r="BP455" i="1"/>
  <c r="BN455" i="1"/>
  <c r="Z455" i="1"/>
  <c r="BP469" i="1"/>
  <c r="BN469" i="1"/>
  <c r="Z469" i="1"/>
  <c r="BP473" i="1"/>
  <c r="BN473" i="1"/>
  <c r="Z473" i="1"/>
  <c r="Y480" i="1"/>
  <c r="BP485" i="1"/>
  <c r="BN485" i="1"/>
  <c r="Z485" i="1"/>
  <c r="Y489" i="1"/>
  <c r="BP493" i="1"/>
  <c r="BN493" i="1"/>
  <c r="Z493" i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X556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BP542" i="1"/>
  <c r="BN542" i="1"/>
  <c r="Z542" i="1"/>
  <c r="Z495" i="1" l="1"/>
  <c r="Z457" i="1"/>
  <c r="Z291" i="1"/>
  <c r="Z231" i="1"/>
  <c r="Z92" i="1"/>
  <c r="Z279" i="1"/>
  <c r="Z86" i="1"/>
  <c r="Y548" i="1"/>
  <c r="Y549" i="1" s="1"/>
  <c r="Z34" i="1"/>
  <c r="Z126" i="1"/>
  <c r="Z544" i="1"/>
  <c r="Z406" i="1"/>
  <c r="Z369" i="1"/>
  <c r="Z205" i="1"/>
  <c r="Y547" i="1"/>
  <c r="Y550" i="1"/>
  <c r="Z513" i="1"/>
  <c r="Z297" i="1"/>
  <c r="Z489" i="1"/>
  <c r="Z475" i="1"/>
  <c r="Z226" i="1"/>
  <c r="Z186" i="1"/>
  <c r="Z108" i="1"/>
  <c r="Z531" i="1"/>
  <c r="Z252" i="1"/>
  <c r="Y546" i="1"/>
  <c r="X549" i="1"/>
  <c r="Z551" i="1" l="1"/>
</calcChain>
</file>

<file path=xl/sharedStrings.xml><?xml version="1.0" encoding="utf-8"?>
<sst xmlns="http://schemas.openxmlformats.org/spreadsheetml/2006/main" count="2443" uniqueCount="833">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</sst>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3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56"/>
  <sheetViews>
    <sheetView showGridLines="0" tabSelected="1" zoomScaleNormal="100" zoomScaleSheetLayoutView="100" workbookViewId="0">
      <selection activeCell="AA57" sqref="AA57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66" t="s">
        <v>0</v>
      </c>
      <c r="E1" s="408"/>
      <c r="F1" s="408"/>
      <c r="G1" s="12" t="s">
        <v>1</v>
      </c>
      <c r="H1" s="466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4"/>
      <c r="R2" s="394"/>
      <c r="S2" s="394"/>
      <c r="T2" s="394"/>
      <c r="U2" s="394"/>
      <c r="V2" s="394"/>
      <c r="W2" s="394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4"/>
      <c r="Q3" s="394"/>
      <c r="R3" s="394"/>
      <c r="S3" s="394"/>
      <c r="T3" s="394"/>
      <c r="U3" s="394"/>
      <c r="V3" s="394"/>
      <c r="W3" s="394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38" t="s">
        <v>8</v>
      </c>
      <c r="B5" s="439"/>
      <c r="C5" s="440"/>
      <c r="D5" s="469"/>
      <c r="E5" s="470"/>
      <c r="F5" s="731" t="s">
        <v>9</v>
      </c>
      <c r="G5" s="440"/>
      <c r="H5" s="469" t="s">
        <v>832</v>
      </c>
      <c r="I5" s="664"/>
      <c r="J5" s="664"/>
      <c r="K5" s="664"/>
      <c r="L5" s="664"/>
      <c r="M5" s="470"/>
      <c r="N5" s="58"/>
      <c r="P5" s="24" t="s">
        <v>10</v>
      </c>
      <c r="Q5" s="746">
        <v>45506</v>
      </c>
      <c r="R5" s="537"/>
      <c r="T5" s="585" t="s">
        <v>11</v>
      </c>
      <c r="U5" s="586"/>
      <c r="V5" s="589" t="s">
        <v>12</v>
      </c>
      <c r="W5" s="537"/>
      <c r="AB5" s="51"/>
      <c r="AC5" s="51"/>
      <c r="AD5" s="51"/>
      <c r="AE5" s="51"/>
    </row>
    <row r="6" spans="1:32" s="375" customFormat="1" ht="24" customHeight="1" x14ac:dyDescent="0.2">
      <c r="A6" s="538" t="s">
        <v>13</v>
      </c>
      <c r="B6" s="439"/>
      <c r="C6" s="44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7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Пятница</v>
      </c>
      <c r="R6" s="392"/>
      <c r="T6" s="594" t="s">
        <v>16</v>
      </c>
      <c r="U6" s="586"/>
      <c r="V6" s="618" t="s">
        <v>17</v>
      </c>
      <c r="W6" s="420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46" t="str">
        <f>IFERROR(VLOOKUP(DeliveryAddress,Table,3,0),1)</f>
        <v>5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4"/>
      <c r="U7" s="586"/>
      <c r="V7" s="619"/>
      <c r="W7" s="620"/>
      <c r="AB7" s="51"/>
      <c r="AC7" s="51"/>
      <c r="AD7" s="51"/>
      <c r="AE7" s="51"/>
    </row>
    <row r="8" spans="1:32" s="375" customFormat="1" ht="25.5" customHeight="1" x14ac:dyDescent="0.2">
      <c r="A8" s="763" t="s">
        <v>18</v>
      </c>
      <c r="B8" s="387"/>
      <c r="C8" s="388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44">
        <v>0.41666666666666669</v>
      </c>
      <c r="R8" s="448"/>
      <c r="T8" s="394"/>
      <c r="U8" s="586"/>
      <c r="V8" s="619"/>
      <c r="W8" s="620"/>
      <c r="AB8" s="51"/>
      <c r="AC8" s="51"/>
      <c r="AD8" s="51"/>
      <c r="AE8" s="51"/>
    </row>
    <row r="9" spans="1:32" s="375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51"/>
      <c r="E9" s="423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422" t="str">
        <f>IF(AND($A$9="Тип доверенности/получателя при получении в адресе перегруза:",$D$9="Разовая доверенность"),"Введите ФИО","")</f>
        <v/>
      </c>
      <c r="I9" s="423"/>
      <c r="J9" s="4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3"/>
      <c r="L9" s="423"/>
      <c r="M9" s="423"/>
      <c r="N9" s="373"/>
      <c r="P9" s="26" t="s">
        <v>20</v>
      </c>
      <c r="Q9" s="532"/>
      <c r="R9" s="533"/>
      <c r="T9" s="394"/>
      <c r="U9" s="586"/>
      <c r="V9" s="621"/>
      <c r="W9" s="622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51"/>
      <c r="E10" s="423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47" t="str">
        <f>IFERROR(VLOOKUP($D$10,Proxy,2,FALSE),"")</f>
        <v/>
      </c>
      <c r="I10" s="394"/>
      <c r="J10" s="394"/>
      <c r="K10" s="394"/>
      <c r="L10" s="394"/>
      <c r="M10" s="394"/>
      <c r="N10" s="374"/>
      <c r="P10" s="26" t="s">
        <v>21</v>
      </c>
      <c r="Q10" s="595"/>
      <c r="R10" s="596"/>
      <c r="U10" s="24" t="s">
        <v>22</v>
      </c>
      <c r="V10" s="419" t="s">
        <v>23</v>
      </c>
      <c r="W10" s="420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6"/>
      <c r="R11" s="537"/>
      <c r="U11" s="24" t="s">
        <v>26</v>
      </c>
      <c r="V11" s="692" t="s">
        <v>27</v>
      </c>
      <c r="W11" s="533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67" t="s">
        <v>28</v>
      </c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40"/>
      <c r="N12" s="62"/>
      <c r="P12" s="24" t="s">
        <v>29</v>
      </c>
      <c r="Q12" s="544"/>
      <c r="R12" s="448"/>
      <c r="S12" s="23"/>
      <c r="U12" s="24"/>
      <c r="V12" s="408"/>
      <c r="W12" s="394"/>
      <c r="AB12" s="51"/>
      <c r="AC12" s="51"/>
      <c r="AD12" s="51"/>
      <c r="AE12" s="51"/>
    </row>
    <row r="13" spans="1:32" s="375" customFormat="1" ht="23.25" customHeight="1" x14ac:dyDescent="0.2">
      <c r="A13" s="567" t="s">
        <v>30</v>
      </c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39"/>
      <c r="M13" s="440"/>
      <c r="N13" s="62"/>
      <c r="O13" s="26"/>
      <c r="P13" s="26" t="s">
        <v>31</v>
      </c>
      <c r="Q13" s="692"/>
      <c r="R13" s="53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67" t="s">
        <v>32</v>
      </c>
      <c r="B14" s="439"/>
      <c r="C14" s="439"/>
      <c r="D14" s="439"/>
      <c r="E14" s="439"/>
      <c r="F14" s="439"/>
      <c r="G14" s="439"/>
      <c r="H14" s="439"/>
      <c r="I14" s="439"/>
      <c r="J14" s="439"/>
      <c r="K14" s="439"/>
      <c r="L14" s="439"/>
      <c r="M14" s="4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4" t="s">
        <v>33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39"/>
      <c r="M15" s="440"/>
      <c r="N15" s="63"/>
      <c r="P15" s="559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2" t="s">
        <v>35</v>
      </c>
      <c r="B17" s="432" t="s">
        <v>36</v>
      </c>
      <c r="C17" s="548" t="s">
        <v>37</v>
      </c>
      <c r="D17" s="432" t="s">
        <v>38</v>
      </c>
      <c r="E17" s="504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32" t="s">
        <v>49</v>
      </c>
      <c r="Q17" s="503"/>
      <c r="R17" s="503"/>
      <c r="S17" s="503"/>
      <c r="T17" s="504"/>
      <c r="U17" s="762" t="s">
        <v>50</v>
      </c>
      <c r="V17" s="440"/>
      <c r="W17" s="432" t="s">
        <v>51</v>
      </c>
      <c r="X17" s="432" t="s">
        <v>52</v>
      </c>
      <c r="Y17" s="760" t="s">
        <v>53</v>
      </c>
      <c r="Z17" s="432" t="s">
        <v>54</v>
      </c>
      <c r="AA17" s="644" t="s">
        <v>55</v>
      </c>
      <c r="AB17" s="644" t="s">
        <v>56</v>
      </c>
      <c r="AC17" s="644" t="s">
        <v>57</v>
      </c>
      <c r="AD17" s="644" t="s">
        <v>58</v>
      </c>
      <c r="AE17" s="726"/>
      <c r="AF17" s="727"/>
      <c r="AG17" s="525"/>
      <c r="BD17" s="631" t="s">
        <v>59</v>
      </c>
    </row>
    <row r="18" spans="1:68" ht="14.25" customHeight="1" x14ac:dyDescent="0.2">
      <c r="A18" s="433"/>
      <c r="B18" s="433"/>
      <c r="C18" s="433"/>
      <c r="D18" s="505"/>
      <c r="E18" s="507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505"/>
      <c r="Q18" s="506"/>
      <c r="R18" s="506"/>
      <c r="S18" s="506"/>
      <c r="T18" s="507"/>
      <c r="U18" s="376" t="s">
        <v>60</v>
      </c>
      <c r="V18" s="376" t="s">
        <v>61</v>
      </c>
      <c r="W18" s="433"/>
      <c r="X18" s="433"/>
      <c r="Y18" s="761"/>
      <c r="Z18" s="433"/>
      <c r="AA18" s="645"/>
      <c r="AB18" s="645"/>
      <c r="AC18" s="645"/>
      <c r="AD18" s="728"/>
      <c r="AE18" s="729"/>
      <c r="AF18" s="730"/>
      <c r="AG18" s="526"/>
      <c r="BD18" s="394"/>
    </row>
    <row r="19" spans="1:68" ht="27.75" hidden="1" customHeight="1" x14ac:dyDescent="0.2">
      <c r="A19" s="462" t="s">
        <v>62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63"/>
      <c r="AA19" s="48"/>
      <c r="AB19" s="48"/>
      <c r="AC19" s="48"/>
    </row>
    <row r="20" spans="1:68" ht="16.5" hidden="1" customHeight="1" x14ac:dyDescent="0.25">
      <c r="A20" s="427" t="s">
        <v>62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377"/>
      <c r="AB20" s="377"/>
      <c r="AC20" s="377"/>
    </row>
    <row r="21" spans="1:68" ht="14.25" hidden="1" customHeight="1" x14ac:dyDescent="0.25">
      <c r="A21" s="400" t="s">
        <v>63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378"/>
      <c r="AB21" s="378"/>
      <c r="AC21" s="378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1">
        <v>4680115885004</v>
      </c>
      <c r="E22" s="392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7"/>
      <c r="R22" s="397"/>
      <c r="S22" s="397"/>
      <c r="T22" s="39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3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5"/>
      <c r="P23" s="386" t="s">
        <v>69</v>
      </c>
      <c r="Q23" s="387"/>
      <c r="R23" s="387"/>
      <c r="S23" s="387"/>
      <c r="T23" s="387"/>
      <c r="U23" s="387"/>
      <c r="V23" s="388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4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5"/>
      <c r="P24" s="386" t="s">
        <v>69</v>
      </c>
      <c r="Q24" s="387"/>
      <c r="R24" s="387"/>
      <c r="S24" s="387"/>
      <c r="T24" s="387"/>
      <c r="U24" s="387"/>
      <c r="V24" s="388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400" t="s">
        <v>71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378"/>
      <c r="AB25" s="378"/>
      <c r="AC25" s="378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1">
        <v>4607091383881</v>
      </c>
      <c r="E26" s="392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7"/>
      <c r="R26" s="397"/>
      <c r="S26" s="397"/>
      <c r="T26" s="398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1">
        <v>4607091388237</v>
      </c>
      <c r="E27" s="392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7"/>
      <c r="R27" s="397"/>
      <c r="S27" s="397"/>
      <c r="T27" s="39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4301051180</v>
      </c>
      <c r="D28" s="391">
        <v>4607091383935</v>
      </c>
      <c r="E28" s="392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7"/>
      <c r="R28" s="397"/>
      <c r="S28" s="397"/>
      <c r="T28" s="39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4301051692</v>
      </c>
      <c r="D29" s="391">
        <v>4607091383935</v>
      </c>
      <c r="E29" s="392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7"/>
      <c r="R29" s="397"/>
      <c r="S29" s="397"/>
      <c r="T29" s="39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1">
        <v>4680115881990</v>
      </c>
      <c r="E30" s="392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15" t="s">
        <v>82</v>
      </c>
      <c r="Q30" s="397"/>
      <c r="R30" s="397"/>
      <c r="S30" s="397"/>
      <c r="T30" s="39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1">
        <v>4680115881853</v>
      </c>
      <c r="E31" s="392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8" t="s">
        <v>85</v>
      </c>
      <c r="Q31" s="397"/>
      <c r="R31" s="397"/>
      <c r="S31" s="397"/>
      <c r="T31" s="39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1">
        <v>4607091383911</v>
      </c>
      <c r="E32" s="392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7"/>
      <c r="R32" s="397"/>
      <c r="S32" s="397"/>
      <c r="T32" s="39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1">
        <v>4607091388244</v>
      </c>
      <c r="E33" s="392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7"/>
      <c r="R33" s="397"/>
      <c r="S33" s="397"/>
      <c r="T33" s="39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3"/>
      <c r="B34" s="394"/>
      <c r="C34" s="394"/>
      <c r="D34" s="394"/>
      <c r="E34" s="394"/>
      <c r="F34" s="394"/>
      <c r="G34" s="394"/>
      <c r="H34" s="394"/>
      <c r="I34" s="394"/>
      <c r="J34" s="394"/>
      <c r="K34" s="394"/>
      <c r="L34" s="394"/>
      <c r="M34" s="394"/>
      <c r="N34" s="394"/>
      <c r="O34" s="395"/>
      <c r="P34" s="386" t="s">
        <v>69</v>
      </c>
      <c r="Q34" s="387"/>
      <c r="R34" s="387"/>
      <c r="S34" s="387"/>
      <c r="T34" s="387"/>
      <c r="U34" s="387"/>
      <c r="V34" s="388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hidden="1" x14ac:dyDescent="0.2">
      <c r="A35" s="394"/>
      <c r="B35" s="394"/>
      <c r="C35" s="394"/>
      <c r="D35" s="394"/>
      <c r="E35" s="394"/>
      <c r="F35" s="394"/>
      <c r="G35" s="394"/>
      <c r="H35" s="394"/>
      <c r="I35" s="394"/>
      <c r="J35" s="394"/>
      <c r="K35" s="394"/>
      <c r="L35" s="394"/>
      <c r="M35" s="394"/>
      <c r="N35" s="394"/>
      <c r="O35" s="395"/>
      <c r="P35" s="386" t="s">
        <v>69</v>
      </c>
      <c r="Q35" s="387"/>
      <c r="R35" s="387"/>
      <c r="S35" s="387"/>
      <c r="T35" s="387"/>
      <c r="U35" s="387"/>
      <c r="V35" s="388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hidden="1" customHeight="1" x14ac:dyDescent="0.25">
      <c r="A36" s="400" t="s">
        <v>90</v>
      </c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394"/>
      <c r="O36" s="394"/>
      <c r="P36" s="394"/>
      <c r="Q36" s="394"/>
      <c r="R36" s="394"/>
      <c r="S36" s="394"/>
      <c r="T36" s="394"/>
      <c r="U36" s="394"/>
      <c r="V36" s="394"/>
      <c r="W36" s="394"/>
      <c r="X36" s="394"/>
      <c r="Y36" s="394"/>
      <c r="Z36" s="394"/>
      <c r="AA36" s="378"/>
      <c r="AB36" s="378"/>
      <c r="AC36" s="378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1">
        <v>4607091388503</v>
      </c>
      <c r="E37" s="392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7"/>
      <c r="R37" s="397"/>
      <c r="S37" s="397"/>
      <c r="T37" s="398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3"/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5"/>
      <c r="P38" s="386" t="s">
        <v>69</v>
      </c>
      <c r="Q38" s="387"/>
      <c r="R38" s="387"/>
      <c r="S38" s="387"/>
      <c r="T38" s="387"/>
      <c r="U38" s="387"/>
      <c r="V38" s="388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hidden="1" x14ac:dyDescent="0.2">
      <c r="A39" s="394"/>
      <c r="B39" s="394"/>
      <c r="C39" s="394"/>
      <c r="D39" s="394"/>
      <c r="E39" s="394"/>
      <c r="F39" s="394"/>
      <c r="G39" s="394"/>
      <c r="H39" s="394"/>
      <c r="I39" s="394"/>
      <c r="J39" s="394"/>
      <c r="K39" s="394"/>
      <c r="L39" s="394"/>
      <c r="M39" s="394"/>
      <c r="N39" s="394"/>
      <c r="O39" s="395"/>
      <c r="P39" s="386" t="s">
        <v>69</v>
      </c>
      <c r="Q39" s="387"/>
      <c r="R39" s="387"/>
      <c r="S39" s="387"/>
      <c r="T39" s="387"/>
      <c r="U39" s="387"/>
      <c r="V39" s="388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hidden="1" customHeight="1" x14ac:dyDescent="0.25">
      <c r="A40" s="400" t="s">
        <v>95</v>
      </c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4"/>
      <c r="O40" s="394"/>
      <c r="P40" s="394"/>
      <c r="Q40" s="394"/>
      <c r="R40" s="394"/>
      <c r="S40" s="394"/>
      <c r="T40" s="394"/>
      <c r="U40" s="394"/>
      <c r="V40" s="394"/>
      <c r="W40" s="394"/>
      <c r="X40" s="394"/>
      <c r="Y40" s="394"/>
      <c r="Z40" s="394"/>
      <c r="AA40" s="378"/>
      <c r="AB40" s="378"/>
      <c r="AC40" s="378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1">
        <v>4607091388282</v>
      </c>
      <c r="E41" s="392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7"/>
      <c r="R41" s="397"/>
      <c r="S41" s="397"/>
      <c r="T41" s="398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3"/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5"/>
      <c r="P42" s="386" t="s">
        <v>69</v>
      </c>
      <c r="Q42" s="387"/>
      <c r="R42" s="387"/>
      <c r="S42" s="387"/>
      <c r="T42" s="387"/>
      <c r="U42" s="387"/>
      <c r="V42" s="388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hidden="1" x14ac:dyDescent="0.2">
      <c r="A43" s="394"/>
      <c r="B43" s="394"/>
      <c r="C43" s="394"/>
      <c r="D43" s="394"/>
      <c r="E43" s="394"/>
      <c r="F43" s="394"/>
      <c r="G43" s="394"/>
      <c r="H43" s="394"/>
      <c r="I43" s="394"/>
      <c r="J43" s="394"/>
      <c r="K43" s="394"/>
      <c r="L43" s="394"/>
      <c r="M43" s="394"/>
      <c r="N43" s="394"/>
      <c r="O43" s="395"/>
      <c r="P43" s="386" t="s">
        <v>69</v>
      </c>
      <c r="Q43" s="387"/>
      <c r="R43" s="387"/>
      <c r="S43" s="387"/>
      <c r="T43" s="387"/>
      <c r="U43" s="387"/>
      <c r="V43" s="388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hidden="1" customHeight="1" x14ac:dyDescent="0.25">
      <c r="A44" s="400" t="s">
        <v>99</v>
      </c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4"/>
      <c r="O44" s="394"/>
      <c r="P44" s="394"/>
      <c r="Q44" s="394"/>
      <c r="R44" s="394"/>
      <c r="S44" s="394"/>
      <c r="T44" s="394"/>
      <c r="U44" s="394"/>
      <c r="V44" s="394"/>
      <c r="W44" s="394"/>
      <c r="X44" s="394"/>
      <c r="Y44" s="394"/>
      <c r="Z44" s="394"/>
      <c r="AA44" s="378"/>
      <c r="AB44" s="378"/>
      <c r="AC44" s="378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1">
        <v>4607091389111</v>
      </c>
      <c r="E45" s="392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7"/>
      <c r="R45" s="397"/>
      <c r="S45" s="397"/>
      <c r="T45" s="398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3"/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5"/>
      <c r="P46" s="386" t="s">
        <v>69</v>
      </c>
      <c r="Q46" s="387"/>
      <c r="R46" s="387"/>
      <c r="S46" s="387"/>
      <c r="T46" s="387"/>
      <c r="U46" s="387"/>
      <c r="V46" s="388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hidden="1" x14ac:dyDescent="0.2">
      <c r="A47" s="394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5"/>
      <c r="P47" s="386" t="s">
        <v>69</v>
      </c>
      <c r="Q47" s="387"/>
      <c r="R47" s="387"/>
      <c r="S47" s="387"/>
      <c r="T47" s="387"/>
      <c r="U47" s="387"/>
      <c r="V47" s="388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hidden="1" customHeight="1" x14ac:dyDescent="0.2">
      <c r="A48" s="462" t="s">
        <v>102</v>
      </c>
      <c r="B48" s="463"/>
      <c r="C48" s="463"/>
      <c r="D48" s="463"/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463"/>
      <c r="P48" s="463"/>
      <c r="Q48" s="463"/>
      <c r="R48" s="463"/>
      <c r="S48" s="463"/>
      <c r="T48" s="463"/>
      <c r="U48" s="463"/>
      <c r="V48" s="463"/>
      <c r="W48" s="463"/>
      <c r="X48" s="463"/>
      <c r="Y48" s="463"/>
      <c r="Z48" s="463"/>
      <c r="AA48" s="48"/>
      <c r="AB48" s="48"/>
      <c r="AC48" s="48"/>
    </row>
    <row r="49" spans="1:68" ht="16.5" hidden="1" customHeight="1" x14ac:dyDescent="0.25">
      <c r="A49" s="427" t="s">
        <v>103</v>
      </c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4"/>
      <c r="O49" s="394"/>
      <c r="P49" s="394"/>
      <c r="Q49" s="394"/>
      <c r="R49" s="394"/>
      <c r="S49" s="394"/>
      <c r="T49" s="394"/>
      <c r="U49" s="394"/>
      <c r="V49" s="394"/>
      <c r="W49" s="394"/>
      <c r="X49" s="394"/>
      <c r="Y49" s="394"/>
      <c r="Z49" s="394"/>
      <c r="AA49" s="377"/>
      <c r="AB49" s="377"/>
      <c r="AC49" s="377"/>
    </row>
    <row r="50" spans="1:68" ht="14.25" hidden="1" customHeight="1" x14ac:dyDescent="0.25">
      <c r="A50" s="400" t="s">
        <v>104</v>
      </c>
      <c r="B50" s="394"/>
      <c r="C50" s="394"/>
      <c r="D50" s="394"/>
      <c r="E50" s="394"/>
      <c r="F50" s="394"/>
      <c r="G50" s="394"/>
      <c r="H50" s="394"/>
      <c r="I50" s="394"/>
      <c r="J50" s="394"/>
      <c r="K50" s="394"/>
      <c r="L50" s="394"/>
      <c r="M50" s="394"/>
      <c r="N50" s="394"/>
      <c r="O50" s="394"/>
      <c r="P50" s="394"/>
      <c r="Q50" s="394"/>
      <c r="R50" s="394"/>
      <c r="S50" s="394"/>
      <c r="T50" s="394"/>
      <c r="U50" s="394"/>
      <c r="V50" s="394"/>
      <c r="W50" s="394"/>
      <c r="X50" s="394"/>
      <c r="Y50" s="394"/>
      <c r="Z50" s="394"/>
      <c r="AA50" s="378"/>
      <c r="AB50" s="378"/>
      <c r="AC50" s="378"/>
    </row>
    <row r="51" spans="1:68" ht="27" hidden="1" customHeight="1" x14ac:dyDescent="0.25">
      <c r="A51" s="54" t="s">
        <v>105</v>
      </c>
      <c r="B51" s="54" t="s">
        <v>106</v>
      </c>
      <c r="C51" s="31">
        <v>4301020234</v>
      </c>
      <c r="D51" s="391">
        <v>4680115881440</v>
      </c>
      <c r="E51" s="392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97"/>
      <c r="R51" s="397"/>
      <c r="S51" s="397"/>
      <c r="T51" s="398"/>
      <c r="U51" s="34"/>
      <c r="V51" s="34"/>
      <c r="W51" s="35" t="s">
        <v>68</v>
      </c>
      <c r="X51" s="382">
        <v>0</v>
      </c>
      <c r="Y51" s="383">
        <f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27" hidden="1" customHeight="1" x14ac:dyDescent="0.25">
      <c r="A52" s="54" t="s">
        <v>109</v>
      </c>
      <c r="B52" s="54" t="s">
        <v>110</v>
      </c>
      <c r="C52" s="31">
        <v>4301020232</v>
      </c>
      <c r="D52" s="391">
        <v>4680115881433</v>
      </c>
      <c r="E52" s="392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97"/>
      <c r="R52" s="397"/>
      <c r="S52" s="397"/>
      <c r="T52" s="398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393"/>
      <c r="B53" s="394"/>
      <c r="C53" s="394"/>
      <c r="D53" s="394"/>
      <c r="E53" s="394"/>
      <c r="F53" s="394"/>
      <c r="G53" s="394"/>
      <c r="H53" s="394"/>
      <c r="I53" s="394"/>
      <c r="J53" s="394"/>
      <c r="K53" s="394"/>
      <c r="L53" s="394"/>
      <c r="M53" s="394"/>
      <c r="N53" s="394"/>
      <c r="O53" s="395"/>
      <c r="P53" s="386" t="s">
        <v>69</v>
      </c>
      <c r="Q53" s="387"/>
      <c r="R53" s="387"/>
      <c r="S53" s="387"/>
      <c r="T53" s="387"/>
      <c r="U53" s="387"/>
      <c r="V53" s="388"/>
      <c r="W53" s="37" t="s">
        <v>70</v>
      </c>
      <c r="X53" s="384">
        <f>IFERROR(X51/H51,"0")+IFERROR(X52/H52,"0")</f>
        <v>0</v>
      </c>
      <c r="Y53" s="384">
        <f>IFERROR(Y51/H51,"0")+IFERROR(Y52/H52,"0")</f>
        <v>0</v>
      </c>
      <c r="Z53" s="384">
        <f>IFERROR(IF(Z51="",0,Z51),"0")+IFERROR(IF(Z52="",0,Z52),"0")</f>
        <v>0</v>
      </c>
      <c r="AA53" s="385"/>
      <c r="AB53" s="385"/>
      <c r="AC53" s="385"/>
    </row>
    <row r="54" spans="1:68" hidden="1" x14ac:dyDescent="0.2">
      <c r="A54" s="394"/>
      <c r="B54" s="394"/>
      <c r="C54" s="394"/>
      <c r="D54" s="394"/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5"/>
      <c r="P54" s="386" t="s">
        <v>69</v>
      </c>
      <c r="Q54" s="387"/>
      <c r="R54" s="387"/>
      <c r="S54" s="387"/>
      <c r="T54" s="387"/>
      <c r="U54" s="387"/>
      <c r="V54" s="388"/>
      <c r="W54" s="37" t="s">
        <v>68</v>
      </c>
      <c r="X54" s="384">
        <f>IFERROR(SUM(X51:X52),"0")</f>
        <v>0</v>
      </c>
      <c r="Y54" s="384">
        <f>IFERROR(SUM(Y51:Y52),"0")</f>
        <v>0</v>
      </c>
      <c r="Z54" s="37"/>
      <c r="AA54" s="385"/>
      <c r="AB54" s="385"/>
      <c r="AC54" s="385"/>
    </row>
    <row r="55" spans="1:68" ht="16.5" hidden="1" customHeight="1" x14ac:dyDescent="0.25">
      <c r="A55" s="427" t="s">
        <v>111</v>
      </c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4"/>
      <c r="O55" s="394"/>
      <c r="P55" s="394"/>
      <c r="Q55" s="394"/>
      <c r="R55" s="394"/>
      <c r="S55" s="394"/>
      <c r="T55" s="394"/>
      <c r="U55" s="394"/>
      <c r="V55" s="394"/>
      <c r="W55" s="394"/>
      <c r="X55" s="394"/>
      <c r="Y55" s="394"/>
      <c r="Z55" s="394"/>
      <c r="AA55" s="377"/>
      <c r="AB55" s="377"/>
      <c r="AC55" s="377"/>
    </row>
    <row r="56" spans="1:68" ht="14.25" hidden="1" customHeight="1" x14ac:dyDescent="0.25">
      <c r="A56" s="400" t="s">
        <v>112</v>
      </c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394"/>
      <c r="O56" s="394"/>
      <c r="P56" s="394"/>
      <c r="Q56" s="394"/>
      <c r="R56" s="394"/>
      <c r="S56" s="394"/>
      <c r="T56" s="394"/>
      <c r="U56" s="394"/>
      <c r="V56" s="394"/>
      <c r="W56" s="394"/>
      <c r="X56" s="394"/>
      <c r="Y56" s="394"/>
      <c r="Z56" s="394"/>
      <c r="AA56" s="378"/>
      <c r="AB56" s="378"/>
      <c r="AC56" s="378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91">
        <v>4680115881426</v>
      </c>
      <c r="E57" s="392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97"/>
      <c r="R57" s="397"/>
      <c r="S57" s="397"/>
      <c r="T57" s="398"/>
      <c r="U57" s="34"/>
      <c r="V57" s="34"/>
      <c r="W57" s="35" t="s">
        <v>68</v>
      </c>
      <c r="X57" s="382">
        <v>100</v>
      </c>
      <c r="Y57" s="383">
        <f>IFERROR(IF(X57="",0,CEILING((X57/$H57),1)*$H57),"")</f>
        <v>108</v>
      </c>
      <c r="Z57" s="36">
        <f>IFERROR(IF(Y57=0,"",ROUNDUP(Y57/H57,0)*0.02175),"")</f>
        <v>0.21749999999999997</v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104.44444444444444</v>
      </c>
      <c r="BN57" s="64">
        <f>IFERROR(Y57*I57/H57,"0")</f>
        <v>112.8</v>
      </c>
      <c r="BO57" s="64">
        <f>IFERROR(1/J57*(X57/H57),"0")</f>
        <v>0.16534391534391535</v>
      </c>
      <c r="BP57" s="64">
        <f>IFERROR(1/J57*(Y57/H57),"0")</f>
        <v>0.17857142857142855</v>
      </c>
    </row>
    <row r="58" spans="1:68" ht="27" hidden="1" customHeight="1" x14ac:dyDescent="0.25">
      <c r="A58" s="54" t="s">
        <v>113</v>
      </c>
      <c r="B58" s="54" t="s">
        <v>115</v>
      </c>
      <c r="C58" s="31">
        <v>4301011481</v>
      </c>
      <c r="D58" s="391">
        <v>4680115881426</v>
      </c>
      <c r="E58" s="392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97"/>
      <c r="R58" s="397"/>
      <c r="S58" s="397"/>
      <c r="T58" s="398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91">
        <v>4680115881419</v>
      </c>
      <c r="E59" s="392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97"/>
      <c r="R59" s="397"/>
      <c r="S59" s="397"/>
      <c r="T59" s="398"/>
      <c r="U59" s="34"/>
      <c r="V59" s="34"/>
      <c r="W59" s="35" t="s">
        <v>68</v>
      </c>
      <c r="X59" s="382">
        <v>50</v>
      </c>
      <c r="Y59" s="383">
        <f>IFERROR(IF(X59="",0,CEILING((X59/$H59),1)*$H59),"")</f>
        <v>54</v>
      </c>
      <c r="Z59" s="36">
        <f>IFERROR(IF(Y59=0,"",ROUNDUP(Y59/H59,0)*0.00937),"")</f>
        <v>0.11244</v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52.666666666666664</v>
      </c>
      <c r="BN59" s="64">
        <f>IFERROR(Y59*I59/H59,"0")</f>
        <v>56.88</v>
      </c>
      <c r="BO59" s="64">
        <f>IFERROR(1/J59*(X59/H59),"0")</f>
        <v>9.2592592592592587E-2</v>
      </c>
      <c r="BP59" s="64">
        <f>IFERROR(1/J59*(Y59/H59),"0")</f>
        <v>0.1</v>
      </c>
    </row>
    <row r="60" spans="1:68" ht="27" hidden="1" customHeight="1" x14ac:dyDescent="0.25">
      <c r="A60" s="54" t="s">
        <v>119</v>
      </c>
      <c r="B60" s="54" t="s">
        <v>120</v>
      </c>
      <c r="C60" s="31">
        <v>4301012008</v>
      </c>
      <c r="D60" s="391">
        <v>4680115881525</v>
      </c>
      <c r="E60" s="392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7" t="s">
        <v>122</v>
      </c>
      <c r="Q60" s="397"/>
      <c r="R60" s="397"/>
      <c r="S60" s="397"/>
      <c r="T60" s="398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393"/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5"/>
      <c r="P61" s="386" t="s">
        <v>69</v>
      </c>
      <c r="Q61" s="387"/>
      <c r="R61" s="387"/>
      <c r="S61" s="387"/>
      <c r="T61" s="387"/>
      <c r="U61" s="387"/>
      <c r="V61" s="388"/>
      <c r="W61" s="37" t="s">
        <v>70</v>
      </c>
      <c r="X61" s="384">
        <f>IFERROR(X57/H57,"0")+IFERROR(X58/H58,"0")+IFERROR(X59/H59,"0")+IFERROR(X60/H60,"0")</f>
        <v>20.37037037037037</v>
      </c>
      <c r="Y61" s="384">
        <f>IFERROR(Y57/H57,"0")+IFERROR(Y58/H58,"0")+IFERROR(Y59/H59,"0")+IFERROR(Y60/H60,"0")</f>
        <v>22</v>
      </c>
      <c r="Z61" s="384">
        <f>IFERROR(IF(Z57="",0,Z57),"0")+IFERROR(IF(Z58="",0,Z58),"0")+IFERROR(IF(Z59="",0,Z59),"0")+IFERROR(IF(Z60="",0,Z60),"0")</f>
        <v>0.32993999999999996</v>
      </c>
      <c r="AA61" s="385"/>
      <c r="AB61" s="385"/>
      <c r="AC61" s="385"/>
    </row>
    <row r="62" spans="1:68" x14ac:dyDescent="0.2">
      <c r="A62" s="394"/>
      <c r="B62" s="394"/>
      <c r="C62" s="394"/>
      <c r="D62" s="394"/>
      <c r="E62" s="394"/>
      <c r="F62" s="394"/>
      <c r="G62" s="394"/>
      <c r="H62" s="394"/>
      <c r="I62" s="394"/>
      <c r="J62" s="394"/>
      <c r="K62" s="394"/>
      <c r="L62" s="394"/>
      <c r="M62" s="394"/>
      <c r="N62" s="394"/>
      <c r="O62" s="395"/>
      <c r="P62" s="386" t="s">
        <v>69</v>
      </c>
      <c r="Q62" s="387"/>
      <c r="R62" s="387"/>
      <c r="S62" s="387"/>
      <c r="T62" s="387"/>
      <c r="U62" s="387"/>
      <c r="V62" s="388"/>
      <c r="W62" s="37" t="s">
        <v>68</v>
      </c>
      <c r="X62" s="384">
        <f>IFERROR(SUM(X57:X60),"0")</f>
        <v>150</v>
      </c>
      <c r="Y62" s="384">
        <f>IFERROR(SUM(Y57:Y60),"0")</f>
        <v>162</v>
      </c>
      <c r="Z62" s="37"/>
      <c r="AA62" s="385"/>
      <c r="AB62" s="385"/>
      <c r="AC62" s="385"/>
    </row>
    <row r="63" spans="1:68" ht="16.5" hidden="1" customHeight="1" x14ac:dyDescent="0.25">
      <c r="A63" s="427" t="s">
        <v>102</v>
      </c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394"/>
      <c r="O63" s="394"/>
      <c r="P63" s="394"/>
      <c r="Q63" s="394"/>
      <c r="R63" s="394"/>
      <c r="S63" s="394"/>
      <c r="T63" s="394"/>
      <c r="U63" s="394"/>
      <c r="V63" s="394"/>
      <c r="W63" s="394"/>
      <c r="X63" s="394"/>
      <c r="Y63" s="394"/>
      <c r="Z63" s="394"/>
      <c r="AA63" s="377"/>
      <c r="AB63" s="377"/>
      <c r="AC63" s="377"/>
    </row>
    <row r="64" spans="1:68" ht="14.25" hidden="1" customHeight="1" x14ac:dyDescent="0.25">
      <c r="A64" s="400" t="s">
        <v>112</v>
      </c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4"/>
      <c r="O64" s="394"/>
      <c r="P64" s="394"/>
      <c r="Q64" s="394"/>
      <c r="R64" s="394"/>
      <c r="S64" s="394"/>
      <c r="T64" s="394"/>
      <c r="U64" s="394"/>
      <c r="V64" s="394"/>
      <c r="W64" s="394"/>
      <c r="X64" s="394"/>
      <c r="Y64" s="394"/>
      <c r="Z64" s="394"/>
      <c r="AA64" s="378"/>
      <c r="AB64" s="378"/>
      <c r="AC64" s="378"/>
    </row>
    <row r="65" spans="1:68" ht="27" customHeight="1" x14ac:dyDescent="0.25">
      <c r="A65" s="54" t="s">
        <v>123</v>
      </c>
      <c r="B65" s="54" t="s">
        <v>124</v>
      </c>
      <c r="C65" s="31">
        <v>4301011623</v>
      </c>
      <c r="D65" s="391">
        <v>4607091382945</v>
      </c>
      <c r="E65" s="392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97"/>
      <c r="R65" s="397"/>
      <c r="S65" s="397"/>
      <c r="T65" s="398"/>
      <c r="U65" s="34"/>
      <c r="V65" s="34"/>
      <c r="W65" s="35" t="s">
        <v>68</v>
      </c>
      <c r="X65" s="382">
        <v>100</v>
      </c>
      <c r="Y65" s="383">
        <f t="shared" ref="Y65:Y85" si="6">IFERROR(IF(X65="",0,CEILING((X65/$H65),1)*$H65),"")</f>
        <v>100.8</v>
      </c>
      <c r="Z65" s="36">
        <f t="shared" ref="Z65:Z71" si="7">IFERROR(IF(Y65=0,"",ROUNDUP(Y65/H65,0)*0.02175),"")</f>
        <v>0.19574999999999998</v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104.28571428571429</v>
      </c>
      <c r="BN65" s="64">
        <f t="shared" ref="BN65:BN85" si="9">IFERROR(Y65*I65/H65,"0")</f>
        <v>105.12</v>
      </c>
      <c r="BO65" s="64">
        <f t="shared" ref="BO65:BO85" si="10">IFERROR(1/J65*(X65/H65),"0")</f>
        <v>0.15943877551020408</v>
      </c>
      <c r="BP65" s="64">
        <f t="shared" ref="BP65:BP85" si="11">IFERROR(1/J65*(Y65/H65),"0")</f>
        <v>0.1607142857142857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91">
        <v>4607091385670</v>
      </c>
      <c r="E66" s="392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97"/>
      <c r="R66" s="397"/>
      <c r="S66" s="397"/>
      <c r="T66" s="398"/>
      <c r="U66" s="34"/>
      <c r="V66" s="34"/>
      <c r="W66" s="35" t="s">
        <v>68</v>
      </c>
      <c r="X66" s="382">
        <v>500</v>
      </c>
      <c r="Y66" s="383">
        <f t="shared" si="6"/>
        <v>507.6</v>
      </c>
      <c r="Z66" s="36">
        <f t="shared" si="7"/>
        <v>1.0222499999999999</v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522.22222222222217</v>
      </c>
      <c r="BN66" s="64">
        <f t="shared" si="9"/>
        <v>530.16</v>
      </c>
      <c r="BO66" s="64">
        <f t="shared" si="10"/>
        <v>0.82671957671957652</v>
      </c>
      <c r="BP66" s="64">
        <f t="shared" si="11"/>
        <v>0.83928571428571419</v>
      </c>
    </row>
    <row r="67" spans="1:68" ht="27" hidden="1" customHeight="1" x14ac:dyDescent="0.25">
      <c r="A67" s="54" t="s">
        <v>125</v>
      </c>
      <c r="B67" s="54" t="s">
        <v>127</v>
      </c>
      <c r="C67" s="31">
        <v>4301011540</v>
      </c>
      <c r="D67" s="391">
        <v>4607091385670</v>
      </c>
      <c r="E67" s="392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97"/>
      <c r="R67" s="397"/>
      <c r="S67" s="397"/>
      <c r="T67" s="398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hidden="1" customHeight="1" x14ac:dyDescent="0.25">
      <c r="A68" s="54" t="s">
        <v>129</v>
      </c>
      <c r="B68" s="54" t="s">
        <v>130</v>
      </c>
      <c r="C68" s="31">
        <v>4301011625</v>
      </c>
      <c r="D68" s="391">
        <v>4680115883956</v>
      </c>
      <c r="E68" s="392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97"/>
      <c r="R68" s="397"/>
      <c r="S68" s="397"/>
      <c r="T68" s="398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91">
        <v>4680115881327</v>
      </c>
      <c r="E69" s="392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97"/>
      <c r="R69" s="397"/>
      <c r="S69" s="397"/>
      <c r="T69" s="398"/>
      <c r="U69" s="34"/>
      <c r="V69" s="34"/>
      <c r="W69" s="35" t="s">
        <v>68</v>
      </c>
      <c r="X69" s="382">
        <v>150</v>
      </c>
      <c r="Y69" s="383">
        <f t="shared" si="6"/>
        <v>151.20000000000002</v>
      </c>
      <c r="Z69" s="36">
        <f t="shared" si="7"/>
        <v>0.30449999999999999</v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156.66666666666666</v>
      </c>
      <c r="BN69" s="64">
        <f t="shared" si="9"/>
        <v>157.91999999999999</v>
      </c>
      <c r="BO69" s="64">
        <f t="shared" si="10"/>
        <v>0.24801587301587297</v>
      </c>
      <c r="BP69" s="64">
        <f t="shared" si="11"/>
        <v>0.25</v>
      </c>
    </row>
    <row r="70" spans="1:68" ht="16.5" hidden="1" customHeight="1" x14ac:dyDescent="0.25">
      <c r="A70" s="54" t="s">
        <v>133</v>
      </c>
      <c r="B70" s="54" t="s">
        <v>134</v>
      </c>
      <c r="C70" s="31">
        <v>4301011514</v>
      </c>
      <c r="D70" s="391">
        <v>4680115882133</v>
      </c>
      <c r="E70" s="392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97"/>
      <c r="R70" s="397"/>
      <c r="S70" s="397"/>
      <c r="T70" s="398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hidden="1" customHeight="1" x14ac:dyDescent="0.25">
      <c r="A71" s="54" t="s">
        <v>133</v>
      </c>
      <c r="B71" s="54" t="s">
        <v>135</v>
      </c>
      <c r="C71" s="31">
        <v>4301011703</v>
      </c>
      <c r="D71" s="391">
        <v>4680115882133</v>
      </c>
      <c r="E71" s="392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97"/>
      <c r="R71" s="397"/>
      <c r="S71" s="397"/>
      <c r="T71" s="398"/>
      <c r="U71" s="34"/>
      <c r="V71" s="34"/>
      <c r="W71" s="35" t="s">
        <v>68</v>
      </c>
      <c r="X71" s="382">
        <v>0</v>
      </c>
      <c r="Y71" s="383">
        <f t="shared" si="6"/>
        <v>0</v>
      </c>
      <c r="Z71" s="36" t="str">
        <f t="shared" si="7"/>
        <v/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0</v>
      </c>
      <c r="BN71" s="64">
        <f t="shared" si="9"/>
        <v>0</v>
      </c>
      <c r="BO71" s="64">
        <f t="shared" si="10"/>
        <v>0</v>
      </c>
      <c r="BP71" s="64">
        <f t="shared" si="11"/>
        <v>0</v>
      </c>
    </row>
    <row r="72" spans="1:68" ht="27" hidden="1" customHeight="1" x14ac:dyDescent="0.25">
      <c r="A72" s="54" t="s">
        <v>136</v>
      </c>
      <c r="B72" s="54" t="s">
        <v>137</v>
      </c>
      <c r="C72" s="31">
        <v>4301011192</v>
      </c>
      <c r="D72" s="391">
        <v>4607091382952</v>
      </c>
      <c r="E72" s="392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97"/>
      <c r="R72" s="397"/>
      <c r="S72" s="397"/>
      <c r="T72" s="398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4301011382</v>
      </c>
      <c r="D73" s="391">
        <v>4607091385687</v>
      </c>
      <c r="E73" s="392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97"/>
      <c r="R73" s="397"/>
      <c r="S73" s="397"/>
      <c r="T73" s="398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hidden="1" customHeight="1" x14ac:dyDescent="0.25">
      <c r="A74" s="54" t="s">
        <v>140</v>
      </c>
      <c r="B74" s="54" t="s">
        <v>141</v>
      </c>
      <c r="C74" s="31">
        <v>4301011565</v>
      </c>
      <c r="D74" s="391">
        <v>4680115882539</v>
      </c>
      <c r="E74" s="392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97"/>
      <c r="R74" s="397"/>
      <c r="S74" s="397"/>
      <c r="T74" s="398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hidden="1" customHeight="1" x14ac:dyDescent="0.25">
      <c r="A75" s="54" t="s">
        <v>142</v>
      </c>
      <c r="B75" s="54" t="s">
        <v>143</v>
      </c>
      <c r="C75" s="31">
        <v>4301011705</v>
      </c>
      <c r="D75" s="391">
        <v>4607091384604</v>
      </c>
      <c r="E75" s="392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97"/>
      <c r="R75" s="397"/>
      <c r="S75" s="397"/>
      <c r="T75" s="398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hidden="1" customHeight="1" x14ac:dyDescent="0.25">
      <c r="A76" s="54" t="s">
        <v>144</v>
      </c>
      <c r="B76" s="54" t="s">
        <v>145</v>
      </c>
      <c r="C76" s="31">
        <v>4301011386</v>
      </c>
      <c r="D76" s="391">
        <v>4680115880283</v>
      </c>
      <c r="E76" s="392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97"/>
      <c r="R76" s="397"/>
      <c r="S76" s="397"/>
      <c r="T76" s="398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hidden="1" customHeight="1" x14ac:dyDescent="0.25">
      <c r="A77" s="54" t="s">
        <v>146</v>
      </c>
      <c r="B77" s="54" t="s">
        <v>147</v>
      </c>
      <c r="C77" s="31">
        <v>4301011624</v>
      </c>
      <c r="D77" s="391">
        <v>4680115883949</v>
      </c>
      <c r="E77" s="392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97"/>
      <c r="R77" s="397"/>
      <c r="S77" s="397"/>
      <c r="T77" s="398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hidden="1" customHeight="1" x14ac:dyDescent="0.25">
      <c r="A78" s="54" t="s">
        <v>148</v>
      </c>
      <c r="B78" s="54" t="s">
        <v>149</v>
      </c>
      <c r="C78" s="31">
        <v>4301012006</v>
      </c>
      <c r="D78" s="391">
        <v>4680115881518</v>
      </c>
      <c r="E78" s="392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35" t="s">
        <v>150</v>
      </c>
      <c r="Q78" s="397"/>
      <c r="R78" s="397"/>
      <c r="S78" s="397"/>
      <c r="T78" s="398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hidden="1" customHeight="1" x14ac:dyDescent="0.25">
      <c r="A79" s="54" t="s">
        <v>151</v>
      </c>
      <c r="B79" s="54" t="s">
        <v>152</v>
      </c>
      <c r="C79" s="31">
        <v>4301012007</v>
      </c>
      <c r="D79" s="391">
        <v>4680115881303</v>
      </c>
      <c r="E79" s="392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405" t="s">
        <v>153</v>
      </c>
      <c r="Q79" s="397"/>
      <c r="R79" s="397"/>
      <c r="S79" s="397"/>
      <c r="T79" s="398"/>
      <c r="U79" s="34"/>
      <c r="V79" s="34"/>
      <c r="W79" s="35" t="s">
        <v>68</v>
      </c>
      <c r="X79" s="382">
        <v>0</v>
      </c>
      <c r="Y79" s="383">
        <f t="shared" si="6"/>
        <v>0</v>
      </c>
      <c r="Z79" s="36" t="str">
        <f t="shared" si="12"/>
        <v/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0</v>
      </c>
      <c r="BN79" s="64">
        <f t="shared" si="9"/>
        <v>0</v>
      </c>
      <c r="BO79" s="64">
        <f t="shared" si="10"/>
        <v>0</v>
      </c>
      <c r="BP79" s="64">
        <f t="shared" si="11"/>
        <v>0</v>
      </c>
    </row>
    <row r="80" spans="1:68" ht="27" hidden="1" customHeight="1" x14ac:dyDescent="0.25">
      <c r="A80" s="54" t="s">
        <v>154</v>
      </c>
      <c r="B80" s="54" t="s">
        <v>155</v>
      </c>
      <c r="C80" s="31">
        <v>4301011562</v>
      </c>
      <c r="D80" s="391">
        <v>4680115882577</v>
      </c>
      <c r="E80" s="392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97"/>
      <c r="R80" s="397"/>
      <c r="S80" s="397"/>
      <c r="T80" s="398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hidden="1" customHeight="1" x14ac:dyDescent="0.25">
      <c r="A81" s="54" t="s">
        <v>154</v>
      </c>
      <c r="B81" s="54" t="s">
        <v>156</v>
      </c>
      <c r="C81" s="31">
        <v>4301011564</v>
      </c>
      <c r="D81" s="391">
        <v>4680115882577</v>
      </c>
      <c r="E81" s="392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97"/>
      <c r="R81" s="397"/>
      <c r="S81" s="397"/>
      <c r="T81" s="398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hidden="1" customHeight="1" x14ac:dyDescent="0.25">
      <c r="A82" s="54" t="s">
        <v>157</v>
      </c>
      <c r="B82" s="54" t="s">
        <v>158</v>
      </c>
      <c r="C82" s="31">
        <v>4301011432</v>
      </c>
      <c r="D82" s="391">
        <v>4680115882720</v>
      </c>
      <c r="E82" s="392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97"/>
      <c r="R82" s="397"/>
      <c r="S82" s="397"/>
      <c r="T82" s="398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hidden="1" customHeight="1" x14ac:dyDescent="0.25">
      <c r="A83" s="54" t="s">
        <v>159</v>
      </c>
      <c r="B83" s="54" t="s">
        <v>160</v>
      </c>
      <c r="C83" s="31">
        <v>4301011417</v>
      </c>
      <c r="D83" s="391">
        <v>4680115880269</v>
      </c>
      <c r="E83" s="392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97"/>
      <c r="R83" s="397"/>
      <c r="S83" s="397"/>
      <c r="T83" s="398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391">
        <v>4680115880429</v>
      </c>
      <c r="E84" s="392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9" t="s">
        <v>163</v>
      </c>
      <c r="Q84" s="397"/>
      <c r="R84" s="397"/>
      <c r="S84" s="397"/>
      <c r="T84" s="398"/>
      <c r="U84" s="34"/>
      <c r="V84" s="34"/>
      <c r="W84" s="35" t="s">
        <v>68</v>
      </c>
      <c r="X84" s="382">
        <v>50</v>
      </c>
      <c r="Y84" s="383">
        <f t="shared" si="6"/>
        <v>54</v>
      </c>
      <c r="Z84" s="36">
        <f>IFERROR(IF(Y84=0,"",ROUNDUP(Y84/H84,0)*0.00937),"")</f>
        <v>0.11244</v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52.666666666666664</v>
      </c>
      <c r="BN84" s="64">
        <f t="shared" si="9"/>
        <v>56.88</v>
      </c>
      <c r="BO84" s="64">
        <f t="shared" si="10"/>
        <v>9.2592592592592587E-2</v>
      </c>
      <c r="BP84" s="64">
        <f t="shared" si="11"/>
        <v>0.1</v>
      </c>
    </row>
    <row r="85" spans="1:68" ht="16.5" hidden="1" customHeight="1" x14ac:dyDescent="0.25">
      <c r="A85" s="54" t="s">
        <v>164</v>
      </c>
      <c r="B85" s="54" t="s">
        <v>165</v>
      </c>
      <c r="C85" s="31">
        <v>4301011462</v>
      </c>
      <c r="D85" s="391">
        <v>4680115881457</v>
      </c>
      <c r="E85" s="392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97"/>
      <c r="R85" s="397"/>
      <c r="S85" s="397"/>
      <c r="T85" s="398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3"/>
      <c r="B86" s="394"/>
      <c r="C86" s="394"/>
      <c r="D86" s="394"/>
      <c r="E86" s="394"/>
      <c r="F86" s="394"/>
      <c r="G86" s="394"/>
      <c r="H86" s="394"/>
      <c r="I86" s="394"/>
      <c r="J86" s="394"/>
      <c r="K86" s="394"/>
      <c r="L86" s="394"/>
      <c r="M86" s="394"/>
      <c r="N86" s="394"/>
      <c r="O86" s="395"/>
      <c r="P86" s="386" t="s">
        <v>69</v>
      </c>
      <c r="Q86" s="387"/>
      <c r="R86" s="387"/>
      <c r="S86" s="387"/>
      <c r="T86" s="387"/>
      <c r="U86" s="387"/>
      <c r="V86" s="388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80.224867724867721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82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1.6349400000000001</v>
      </c>
      <c r="AA86" s="385"/>
      <c r="AB86" s="385"/>
      <c r="AC86" s="385"/>
    </row>
    <row r="87" spans="1:68" x14ac:dyDescent="0.2">
      <c r="A87" s="394"/>
      <c r="B87" s="394"/>
      <c r="C87" s="394"/>
      <c r="D87" s="394"/>
      <c r="E87" s="394"/>
      <c r="F87" s="394"/>
      <c r="G87" s="394"/>
      <c r="H87" s="394"/>
      <c r="I87" s="394"/>
      <c r="J87" s="394"/>
      <c r="K87" s="394"/>
      <c r="L87" s="394"/>
      <c r="M87" s="394"/>
      <c r="N87" s="394"/>
      <c r="O87" s="395"/>
      <c r="P87" s="386" t="s">
        <v>69</v>
      </c>
      <c r="Q87" s="387"/>
      <c r="R87" s="387"/>
      <c r="S87" s="387"/>
      <c r="T87" s="387"/>
      <c r="U87" s="387"/>
      <c r="V87" s="388"/>
      <c r="W87" s="37" t="s">
        <v>68</v>
      </c>
      <c r="X87" s="384">
        <f>IFERROR(SUM(X65:X85),"0")</f>
        <v>800</v>
      </c>
      <c r="Y87" s="384">
        <f>IFERROR(SUM(Y65:Y85),"0")</f>
        <v>813.6</v>
      </c>
      <c r="Z87" s="37"/>
      <c r="AA87" s="385"/>
      <c r="AB87" s="385"/>
      <c r="AC87" s="385"/>
    </row>
    <row r="88" spans="1:68" ht="14.25" hidden="1" customHeight="1" x14ac:dyDescent="0.25">
      <c r="A88" s="400" t="s">
        <v>104</v>
      </c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394"/>
      <c r="O88" s="394"/>
      <c r="P88" s="394"/>
      <c r="Q88" s="394"/>
      <c r="R88" s="394"/>
      <c r="S88" s="394"/>
      <c r="T88" s="394"/>
      <c r="U88" s="394"/>
      <c r="V88" s="394"/>
      <c r="W88" s="394"/>
      <c r="X88" s="394"/>
      <c r="Y88" s="394"/>
      <c r="Z88" s="394"/>
      <c r="AA88" s="378"/>
      <c r="AB88" s="378"/>
      <c r="AC88" s="378"/>
    </row>
    <row r="89" spans="1:68" ht="16.5" hidden="1" customHeight="1" x14ac:dyDescent="0.25">
      <c r="A89" s="54" t="s">
        <v>166</v>
      </c>
      <c r="B89" s="54" t="s">
        <v>167</v>
      </c>
      <c r="C89" s="31">
        <v>4301020235</v>
      </c>
      <c r="D89" s="391">
        <v>4680115881488</v>
      </c>
      <c r="E89" s="392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97"/>
      <c r="R89" s="397"/>
      <c r="S89" s="397"/>
      <c r="T89" s="398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168</v>
      </c>
      <c r="B90" s="54" t="s">
        <v>169</v>
      </c>
      <c r="C90" s="31">
        <v>4301020258</v>
      </c>
      <c r="D90" s="391">
        <v>4680115882775</v>
      </c>
      <c r="E90" s="392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97"/>
      <c r="R90" s="397"/>
      <c r="S90" s="397"/>
      <c r="T90" s="398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170</v>
      </c>
      <c r="B91" s="54" t="s">
        <v>171</v>
      </c>
      <c r="C91" s="31">
        <v>4301020339</v>
      </c>
      <c r="D91" s="391">
        <v>4680115880658</v>
      </c>
      <c r="E91" s="392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15" t="s">
        <v>172</v>
      </c>
      <c r="Q91" s="397"/>
      <c r="R91" s="397"/>
      <c r="S91" s="397"/>
      <c r="T91" s="398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393"/>
      <c r="B92" s="394"/>
      <c r="C92" s="394"/>
      <c r="D92" s="394"/>
      <c r="E92" s="394"/>
      <c r="F92" s="394"/>
      <c r="G92" s="394"/>
      <c r="H92" s="394"/>
      <c r="I92" s="394"/>
      <c r="J92" s="394"/>
      <c r="K92" s="394"/>
      <c r="L92" s="394"/>
      <c r="M92" s="394"/>
      <c r="N92" s="394"/>
      <c r="O92" s="395"/>
      <c r="P92" s="386" t="s">
        <v>69</v>
      </c>
      <c r="Q92" s="387"/>
      <c r="R92" s="387"/>
      <c r="S92" s="387"/>
      <c r="T92" s="387"/>
      <c r="U92" s="387"/>
      <c r="V92" s="388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hidden="1" x14ac:dyDescent="0.2">
      <c r="A93" s="394"/>
      <c r="B93" s="394"/>
      <c r="C93" s="394"/>
      <c r="D93" s="394"/>
      <c r="E93" s="394"/>
      <c r="F93" s="394"/>
      <c r="G93" s="394"/>
      <c r="H93" s="394"/>
      <c r="I93" s="394"/>
      <c r="J93" s="394"/>
      <c r="K93" s="394"/>
      <c r="L93" s="394"/>
      <c r="M93" s="394"/>
      <c r="N93" s="394"/>
      <c r="O93" s="395"/>
      <c r="P93" s="386" t="s">
        <v>69</v>
      </c>
      <c r="Q93" s="387"/>
      <c r="R93" s="387"/>
      <c r="S93" s="387"/>
      <c r="T93" s="387"/>
      <c r="U93" s="387"/>
      <c r="V93" s="388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hidden="1" customHeight="1" x14ac:dyDescent="0.25">
      <c r="A94" s="400" t="s">
        <v>63</v>
      </c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394"/>
      <c r="O94" s="394"/>
      <c r="P94" s="394"/>
      <c r="Q94" s="394"/>
      <c r="R94" s="394"/>
      <c r="S94" s="394"/>
      <c r="T94" s="394"/>
      <c r="U94" s="394"/>
      <c r="V94" s="394"/>
      <c r="W94" s="394"/>
      <c r="X94" s="394"/>
      <c r="Y94" s="394"/>
      <c r="Z94" s="394"/>
      <c r="AA94" s="378"/>
      <c r="AB94" s="378"/>
      <c r="AC94" s="378"/>
    </row>
    <row r="95" spans="1:68" ht="27" hidden="1" customHeight="1" x14ac:dyDescent="0.25">
      <c r="A95" s="54" t="s">
        <v>173</v>
      </c>
      <c r="B95" s="54" t="s">
        <v>174</v>
      </c>
      <c r="C95" s="31">
        <v>4301031242</v>
      </c>
      <c r="D95" s="391">
        <v>4680115885066</v>
      </c>
      <c r="E95" s="392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44" t="s">
        <v>175</v>
      </c>
      <c r="Q95" s="397"/>
      <c r="R95" s="397"/>
      <c r="S95" s="397"/>
      <c r="T95" s="398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hidden="1" customHeight="1" x14ac:dyDescent="0.25">
      <c r="A96" s="54" t="s">
        <v>177</v>
      </c>
      <c r="B96" s="54" t="s">
        <v>178</v>
      </c>
      <c r="C96" s="31">
        <v>4301031243</v>
      </c>
      <c r="D96" s="391">
        <v>4680115885073</v>
      </c>
      <c r="E96" s="392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36" t="s">
        <v>179</v>
      </c>
      <c r="Q96" s="397"/>
      <c r="R96" s="397"/>
      <c r="S96" s="397"/>
      <c r="T96" s="398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hidden="1" customHeight="1" x14ac:dyDescent="0.25">
      <c r="A97" s="54" t="s">
        <v>180</v>
      </c>
      <c r="B97" s="54" t="s">
        <v>181</v>
      </c>
      <c r="C97" s="31">
        <v>4301031240</v>
      </c>
      <c r="D97" s="391">
        <v>4680115885042</v>
      </c>
      <c r="E97" s="392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75" t="s">
        <v>182</v>
      </c>
      <c r="Q97" s="397"/>
      <c r="R97" s="397"/>
      <c r="S97" s="397"/>
      <c r="T97" s="398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hidden="1" customHeight="1" x14ac:dyDescent="0.25">
      <c r="A98" s="54" t="s">
        <v>183</v>
      </c>
      <c r="B98" s="54" t="s">
        <v>184</v>
      </c>
      <c r="C98" s="31">
        <v>4301031241</v>
      </c>
      <c r="D98" s="391">
        <v>4680115885059</v>
      </c>
      <c r="E98" s="392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7" t="s">
        <v>185</v>
      </c>
      <c r="Q98" s="397"/>
      <c r="R98" s="397"/>
      <c r="S98" s="397"/>
      <c r="T98" s="398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hidden="1" customHeight="1" x14ac:dyDescent="0.25">
      <c r="A99" s="54" t="s">
        <v>186</v>
      </c>
      <c r="B99" s="54" t="s">
        <v>187</v>
      </c>
      <c r="C99" s="31">
        <v>4301031315</v>
      </c>
      <c r="D99" s="391">
        <v>4680115885080</v>
      </c>
      <c r="E99" s="392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18" t="s">
        <v>188</v>
      </c>
      <c r="Q99" s="397"/>
      <c r="R99" s="397"/>
      <c r="S99" s="397"/>
      <c r="T99" s="398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4301031316</v>
      </c>
      <c r="D100" s="391">
        <v>4680115885097</v>
      </c>
      <c r="E100" s="392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3" t="s">
        <v>191</v>
      </c>
      <c r="Q100" s="397"/>
      <c r="R100" s="397"/>
      <c r="S100" s="397"/>
      <c r="T100" s="398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hidden="1" customHeight="1" x14ac:dyDescent="0.25">
      <c r="A101" s="54" t="s">
        <v>192</v>
      </c>
      <c r="B101" s="54" t="s">
        <v>193</v>
      </c>
      <c r="C101" s="31">
        <v>4301030895</v>
      </c>
      <c r="D101" s="391">
        <v>4607091387667</v>
      </c>
      <c r="E101" s="392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97"/>
      <c r="R101" s="397"/>
      <c r="S101" s="397"/>
      <c r="T101" s="398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4301030961</v>
      </c>
      <c r="D102" s="391">
        <v>4607091387636</v>
      </c>
      <c r="E102" s="392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97"/>
      <c r="R102" s="397"/>
      <c r="S102" s="397"/>
      <c r="T102" s="398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hidden="1" customHeight="1" x14ac:dyDescent="0.25">
      <c r="A103" s="54" t="s">
        <v>196</v>
      </c>
      <c r="B103" s="54" t="s">
        <v>197</v>
      </c>
      <c r="C103" s="31">
        <v>4301030963</v>
      </c>
      <c r="D103" s="391">
        <v>4607091382426</v>
      </c>
      <c r="E103" s="392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97"/>
      <c r="R103" s="397"/>
      <c r="S103" s="397"/>
      <c r="T103" s="398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hidden="1" customHeight="1" x14ac:dyDescent="0.25">
      <c r="A104" s="54" t="s">
        <v>198</v>
      </c>
      <c r="B104" s="54" t="s">
        <v>199</v>
      </c>
      <c r="C104" s="31">
        <v>4301030962</v>
      </c>
      <c r="D104" s="391">
        <v>4607091386547</v>
      </c>
      <c r="E104" s="392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97"/>
      <c r="R104" s="397"/>
      <c r="S104" s="397"/>
      <c r="T104" s="398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hidden="1" customHeight="1" x14ac:dyDescent="0.25">
      <c r="A105" s="54" t="s">
        <v>200</v>
      </c>
      <c r="B105" s="54" t="s">
        <v>201</v>
      </c>
      <c r="C105" s="31">
        <v>4301030964</v>
      </c>
      <c r="D105" s="391">
        <v>4607091382464</v>
      </c>
      <c r="E105" s="392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97"/>
      <c r="R105" s="397"/>
      <c r="S105" s="397"/>
      <c r="T105" s="398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hidden="1" customHeight="1" x14ac:dyDescent="0.25">
      <c r="A106" s="54" t="s">
        <v>202</v>
      </c>
      <c r="B106" s="54" t="s">
        <v>203</v>
      </c>
      <c r="C106" s="31">
        <v>4301031235</v>
      </c>
      <c r="D106" s="391">
        <v>4680115883444</v>
      </c>
      <c r="E106" s="392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97"/>
      <c r="R106" s="397"/>
      <c r="S106" s="397"/>
      <c r="T106" s="398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hidden="1" customHeight="1" x14ac:dyDescent="0.25">
      <c r="A107" s="54" t="s">
        <v>202</v>
      </c>
      <c r="B107" s="54" t="s">
        <v>204</v>
      </c>
      <c r="C107" s="31">
        <v>4301031234</v>
      </c>
      <c r="D107" s="391">
        <v>4680115883444</v>
      </c>
      <c r="E107" s="392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97"/>
      <c r="R107" s="397"/>
      <c r="S107" s="397"/>
      <c r="T107" s="398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hidden="1" x14ac:dyDescent="0.2">
      <c r="A108" s="393"/>
      <c r="B108" s="394"/>
      <c r="C108" s="394"/>
      <c r="D108" s="394"/>
      <c r="E108" s="394"/>
      <c r="F108" s="394"/>
      <c r="G108" s="394"/>
      <c r="H108" s="394"/>
      <c r="I108" s="394"/>
      <c r="J108" s="394"/>
      <c r="K108" s="394"/>
      <c r="L108" s="394"/>
      <c r="M108" s="394"/>
      <c r="N108" s="394"/>
      <c r="O108" s="395"/>
      <c r="P108" s="386" t="s">
        <v>69</v>
      </c>
      <c r="Q108" s="387"/>
      <c r="R108" s="387"/>
      <c r="S108" s="387"/>
      <c r="T108" s="387"/>
      <c r="U108" s="387"/>
      <c r="V108" s="388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hidden="1" x14ac:dyDescent="0.2">
      <c r="A109" s="394"/>
      <c r="B109" s="394"/>
      <c r="C109" s="394"/>
      <c r="D109" s="394"/>
      <c r="E109" s="394"/>
      <c r="F109" s="394"/>
      <c r="G109" s="394"/>
      <c r="H109" s="394"/>
      <c r="I109" s="394"/>
      <c r="J109" s="394"/>
      <c r="K109" s="394"/>
      <c r="L109" s="394"/>
      <c r="M109" s="394"/>
      <c r="N109" s="394"/>
      <c r="O109" s="395"/>
      <c r="P109" s="386" t="s">
        <v>69</v>
      </c>
      <c r="Q109" s="387"/>
      <c r="R109" s="387"/>
      <c r="S109" s="387"/>
      <c r="T109" s="387"/>
      <c r="U109" s="387"/>
      <c r="V109" s="388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hidden="1" customHeight="1" x14ac:dyDescent="0.25">
      <c r="A110" s="400" t="s">
        <v>71</v>
      </c>
      <c r="B110" s="394"/>
      <c r="C110" s="394"/>
      <c r="D110" s="394"/>
      <c r="E110" s="394"/>
      <c r="F110" s="394"/>
      <c r="G110" s="394"/>
      <c r="H110" s="394"/>
      <c r="I110" s="394"/>
      <c r="J110" s="394"/>
      <c r="K110" s="394"/>
      <c r="L110" s="394"/>
      <c r="M110" s="394"/>
      <c r="N110" s="394"/>
      <c r="O110" s="394"/>
      <c r="P110" s="394"/>
      <c r="Q110" s="394"/>
      <c r="R110" s="394"/>
      <c r="S110" s="394"/>
      <c r="T110" s="394"/>
      <c r="U110" s="394"/>
      <c r="V110" s="394"/>
      <c r="W110" s="394"/>
      <c r="X110" s="394"/>
      <c r="Y110" s="394"/>
      <c r="Z110" s="394"/>
      <c r="AA110" s="378"/>
      <c r="AB110" s="378"/>
      <c r="AC110" s="378"/>
    </row>
    <row r="111" spans="1:68" ht="27" hidden="1" customHeight="1" x14ac:dyDescent="0.25">
      <c r="A111" s="54" t="s">
        <v>205</v>
      </c>
      <c r="B111" s="54" t="s">
        <v>206</v>
      </c>
      <c r="C111" s="31">
        <v>4301051437</v>
      </c>
      <c r="D111" s="391">
        <v>4607091386967</v>
      </c>
      <c r="E111" s="392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7"/>
      <c r="R111" s="397"/>
      <c r="S111" s="397"/>
      <c r="T111" s="398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91">
        <v>4607091386967</v>
      </c>
      <c r="E112" s="392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97"/>
      <c r="R112" s="397"/>
      <c r="S112" s="397"/>
      <c r="T112" s="398"/>
      <c r="U112" s="34"/>
      <c r="V112" s="34"/>
      <c r="W112" s="35" t="s">
        <v>68</v>
      </c>
      <c r="X112" s="382">
        <v>700</v>
      </c>
      <c r="Y112" s="383">
        <f t="shared" si="18"/>
        <v>705.6</v>
      </c>
      <c r="Z112" s="36">
        <f>IFERROR(IF(Y112=0,"",ROUNDUP(Y112/H112,0)*0.02175),"")</f>
        <v>1.827</v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747</v>
      </c>
      <c r="BN112" s="64">
        <f t="shared" si="20"/>
        <v>752.976</v>
      </c>
      <c r="BO112" s="64">
        <f t="shared" si="21"/>
        <v>1.4880952380952379</v>
      </c>
      <c r="BP112" s="64">
        <f t="shared" si="22"/>
        <v>1.5</v>
      </c>
    </row>
    <row r="113" spans="1:68" ht="16.5" hidden="1" customHeight="1" x14ac:dyDescent="0.25">
      <c r="A113" s="54" t="s">
        <v>208</v>
      </c>
      <c r="B113" s="54" t="s">
        <v>209</v>
      </c>
      <c r="C113" s="31">
        <v>4301051611</v>
      </c>
      <c r="D113" s="391">
        <v>4607091385304</v>
      </c>
      <c r="E113" s="392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5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97"/>
      <c r="R113" s="397"/>
      <c r="S113" s="397"/>
      <c r="T113" s="398"/>
      <c r="U113" s="34"/>
      <c r="V113" s="34"/>
      <c r="W113" s="35" t="s">
        <v>68</v>
      </c>
      <c r="X113" s="382">
        <v>0</v>
      </c>
      <c r="Y113" s="383">
        <f t="shared" si="18"/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0</v>
      </c>
      <c r="BN113" s="64">
        <f t="shared" si="20"/>
        <v>0</v>
      </c>
      <c r="BO113" s="64">
        <f t="shared" si="21"/>
        <v>0</v>
      </c>
      <c r="BP113" s="64">
        <f t="shared" si="22"/>
        <v>0</v>
      </c>
    </row>
    <row r="114" spans="1:68" ht="16.5" hidden="1" customHeight="1" x14ac:dyDescent="0.25">
      <c r="A114" s="54" t="s">
        <v>210</v>
      </c>
      <c r="B114" s="54" t="s">
        <v>211</v>
      </c>
      <c r="C114" s="31">
        <v>4301051648</v>
      </c>
      <c r="D114" s="391">
        <v>4607091386264</v>
      </c>
      <c r="E114" s="392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97"/>
      <c r="R114" s="397"/>
      <c r="S114" s="397"/>
      <c r="T114" s="398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hidden="1" customHeight="1" x14ac:dyDescent="0.25">
      <c r="A115" s="54" t="s">
        <v>212</v>
      </c>
      <c r="B115" s="54" t="s">
        <v>213</v>
      </c>
      <c r="C115" s="31">
        <v>4301051477</v>
      </c>
      <c r="D115" s="391">
        <v>4680115882584</v>
      </c>
      <c r="E115" s="392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97"/>
      <c r="R115" s="397"/>
      <c r="S115" s="397"/>
      <c r="T115" s="398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hidden="1" customHeight="1" x14ac:dyDescent="0.25">
      <c r="A116" s="54" t="s">
        <v>212</v>
      </c>
      <c r="B116" s="54" t="s">
        <v>214</v>
      </c>
      <c r="C116" s="31">
        <v>4301051476</v>
      </c>
      <c r="D116" s="391">
        <v>4680115882584</v>
      </c>
      <c r="E116" s="392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7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97"/>
      <c r="R116" s="397"/>
      <c r="S116" s="397"/>
      <c r="T116" s="398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91">
        <v>4607091385731</v>
      </c>
      <c r="E117" s="392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97"/>
      <c r="R117" s="397"/>
      <c r="S117" s="397"/>
      <c r="T117" s="398"/>
      <c r="U117" s="34"/>
      <c r="V117" s="34"/>
      <c r="W117" s="35" t="s">
        <v>68</v>
      </c>
      <c r="X117" s="382">
        <v>315</v>
      </c>
      <c r="Y117" s="383">
        <f t="shared" si="18"/>
        <v>315.90000000000003</v>
      </c>
      <c r="Z117" s="36">
        <f>IFERROR(IF(Y117=0,"",ROUNDUP(Y117/H117,0)*0.00753),"")</f>
        <v>0.88101000000000007</v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346.73333333333329</v>
      </c>
      <c r="BN117" s="64">
        <f t="shared" si="20"/>
        <v>347.72399999999999</v>
      </c>
      <c r="BO117" s="64">
        <f t="shared" si="21"/>
        <v>0.74786324786324776</v>
      </c>
      <c r="BP117" s="64">
        <f t="shared" si="22"/>
        <v>0.75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4301051438</v>
      </c>
      <c r="D118" s="391">
        <v>4680115880894</v>
      </c>
      <c r="E118" s="392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97"/>
      <c r="R118" s="397"/>
      <c r="S118" s="397"/>
      <c r="T118" s="398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4301051439</v>
      </c>
      <c r="D119" s="391">
        <v>4680115880214</v>
      </c>
      <c r="E119" s="392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4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97"/>
      <c r="R119" s="397"/>
      <c r="S119" s="397"/>
      <c r="T119" s="398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4301051842</v>
      </c>
      <c r="D120" s="391">
        <v>4680115885233</v>
      </c>
      <c r="E120" s="392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7" t="s">
        <v>223</v>
      </c>
      <c r="Q120" s="397"/>
      <c r="R120" s="397"/>
      <c r="S120" s="397"/>
      <c r="T120" s="398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hidden="1" customHeight="1" x14ac:dyDescent="0.25">
      <c r="A121" s="54" t="s">
        <v>224</v>
      </c>
      <c r="B121" s="54" t="s">
        <v>225</v>
      </c>
      <c r="C121" s="31">
        <v>4301051820</v>
      </c>
      <c r="D121" s="391">
        <v>4680115884915</v>
      </c>
      <c r="E121" s="392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16" t="s">
        <v>226</v>
      </c>
      <c r="Q121" s="397"/>
      <c r="R121" s="397"/>
      <c r="S121" s="397"/>
      <c r="T121" s="398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hidden="1" customHeight="1" x14ac:dyDescent="0.25">
      <c r="A122" s="54" t="s">
        <v>227</v>
      </c>
      <c r="B122" s="54" t="s">
        <v>228</v>
      </c>
      <c r="C122" s="31">
        <v>4301051313</v>
      </c>
      <c r="D122" s="391">
        <v>4607091385427</v>
      </c>
      <c r="E122" s="392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97"/>
      <c r="R122" s="397"/>
      <c r="S122" s="397"/>
      <c r="T122" s="398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hidden="1" customHeight="1" x14ac:dyDescent="0.25">
      <c r="A123" s="54" t="s">
        <v>229</v>
      </c>
      <c r="B123" s="54" t="s">
        <v>230</v>
      </c>
      <c r="C123" s="31">
        <v>4301051480</v>
      </c>
      <c r="D123" s="391">
        <v>4680115882645</v>
      </c>
      <c r="E123" s="392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97"/>
      <c r="R123" s="397"/>
      <c r="S123" s="397"/>
      <c r="T123" s="398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hidden="1" customHeight="1" x14ac:dyDescent="0.25">
      <c r="A124" s="54" t="s">
        <v>231</v>
      </c>
      <c r="B124" s="54" t="s">
        <v>232</v>
      </c>
      <c r="C124" s="31">
        <v>4301051837</v>
      </c>
      <c r="D124" s="391">
        <v>4680115884311</v>
      </c>
      <c r="E124" s="392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59" t="s">
        <v>233</v>
      </c>
      <c r="Q124" s="397"/>
      <c r="R124" s="397"/>
      <c r="S124" s="397"/>
      <c r="T124" s="398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hidden="1" customHeight="1" x14ac:dyDescent="0.25">
      <c r="A125" s="54" t="s">
        <v>234</v>
      </c>
      <c r="B125" s="54" t="s">
        <v>235</v>
      </c>
      <c r="C125" s="31">
        <v>4301051827</v>
      </c>
      <c r="D125" s="391">
        <v>4680115884403</v>
      </c>
      <c r="E125" s="392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6" t="s">
        <v>236</v>
      </c>
      <c r="Q125" s="397"/>
      <c r="R125" s="397"/>
      <c r="S125" s="397"/>
      <c r="T125" s="398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3"/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  <c r="L126" s="394"/>
      <c r="M126" s="394"/>
      <c r="N126" s="394"/>
      <c r="O126" s="395"/>
      <c r="P126" s="386" t="s">
        <v>69</v>
      </c>
      <c r="Q126" s="387"/>
      <c r="R126" s="387"/>
      <c r="S126" s="387"/>
      <c r="T126" s="387"/>
      <c r="U126" s="387"/>
      <c r="V126" s="388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200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201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2.7080099999999998</v>
      </c>
      <c r="AA126" s="385"/>
      <c r="AB126" s="385"/>
      <c r="AC126" s="385"/>
    </row>
    <row r="127" spans="1:68" x14ac:dyDescent="0.2">
      <c r="A127" s="394"/>
      <c r="B127" s="394"/>
      <c r="C127" s="394"/>
      <c r="D127" s="394"/>
      <c r="E127" s="394"/>
      <c r="F127" s="394"/>
      <c r="G127" s="394"/>
      <c r="H127" s="394"/>
      <c r="I127" s="394"/>
      <c r="J127" s="394"/>
      <c r="K127" s="394"/>
      <c r="L127" s="394"/>
      <c r="M127" s="394"/>
      <c r="N127" s="394"/>
      <c r="O127" s="395"/>
      <c r="P127" s="386" t="s">
        <v>69</v>
      </c>
      <c r="Q127" s="387"/>
      <c r="R127" s="387"/>
      <c r="S127" s="387"/>
      <c r="T127" s="387"/>
      <c r="U127" s="387"/>
      <c r="V127" s="388"/>
      <c r="W127" s="37" t="s">
        <v>68</v>
      </c>
      <c r="X127" s="384">
        <f>IFERROR(SUM(X111:X125),"0")</f>
        <v>1015</v>
      </c>
      <c r="Y127" s="384">
        <f>IFERROR(SUM(Y111:Y125),"0")</f>
        <v>1021.5</v>
      </c>
      <c r="Z127" s="37"/>
      <c r="AA127" s="385"/>
      <c r="AB127" s="385"/>
      <c r="AC127" s="385"/>
    </row>
    <row r="128" spans="1:68" ht="14.25" hidden="1" customHeight="1" x14ac:dyDescent="0.25">
      <c r="A128" s="400" t="s">
        <v>237</v>
      </c>
      <c r="B128" s="394"/>
      <c r="C128" s="394"/>
      <c r="D128" s="394"/>
      <c r="E128" s="394"/>
      <c r="F128" s="394"/>
      <c r="G128" s="394"/>
      <c r="H128" s="394"/>
      <c r="I128" s="394"/>
      <c r="J128" s="394"/>
      <c r="K128" s="394"/>
      <c r="L128" s="394"/>
      <c r="M128" s="394"/>
      <c r="N128" s="394"/>
      <c r="O128" s="394"/>
      <c r="P128" s="394"/>
      <c r="Q128" s="394"/>
      <c r="R128" s="394"/>
      <c r="S128" s="394"/>
      <c r="T128" s="394"/>
      <c r="U128" s="394"/>
      <c r="V128" s="394"/>
      <c r="W128" s="394"/>
      <c r="X128" s="394"/>
      <c r="Y128" s="394"/>
      <c r="Z128" s="394"/>
      <c r="AA128" s="378"/>
      <c r="AB128" s="378"/>
      <c r="AC128" s="378"/>
    </row>
    <row r="129" spans="1:68" ht="27" hidden="1" customHeight="1" x14ac:dyDescent="0.25">
      <c r="A129" s="54" t="s">
        <v>238</v>
      </c>
      <c r="B129" s="54" t="s">
        <v>239</v>
      </c>
      <c r="C129" s="31">
        <v>4301060366</v>
      </c>
      <c r="D129" s="391">
        <v>4680115881532</v>
      </c>
      <c r="E129" s="392"/>
      <c r="F129" s="381">
        <v>1.3</v>
      </c>
      <c r="G129" s="32">
        <v>6</v>
      </c>
      <c r="H129" s="381">
        <v>7.8</v>
      </c>
      <c r="I129" s="381">
        <v>8.2799999999999994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29" s="397"/>
      <c r="R129" s="397"/>
      <c r="S129" s="397"/>
      <c r="T129" s="39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238</v>
      </c>
      <c r="B130" s="54" t="s">
        <v>240</v>
      </c>
      <c r="C130" s="31">
        <v>4301060371</v>
      </c>
      <c r="D130" s="391">
        <v>4680115881532</v>
      </c>
      <c r="E130" s="392"/>
      <c r="F130" s="381">
        <v>1.4</v>
      </c>
      <c r="G130" s="32">
        <v>6</v>
      </c>
      <c r="H130" s="381">
        <v>8.4</v>
      </c>
      <c r="I130" s="381">
        <v>8.9640000000000004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30" s="397"/>
      <c r="R130" s="397"/>
      <c r="S130" s="397"/>
      <c r="T130" s="398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241</v>
      </c>
      <c r="B131" s="54" t="s">
        <v>242</v>
      </c>
      <c r="C131" s="31">
        <v>4301060356</v>
      </c>
      <c r="D131" s="391">
        <v>4680115882652</v>
      </c>
      <c r="E131" s="392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1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97"/>
      <c r="R131" s="397"/>
      <c r="S131" s="397"/>
      <c r="T131" s="398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243</v>
      </c>
      <c r="B132" s="54" t="s">
        <v>244</v>
      </c>
      <c r="C132" s="31">
        <v>4301060309</v>
      </c>
      <c r="D132" s="391">
        <v>4680115880238</v>
      </c>
      <c r="E132" s="392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97"/>
      <c r="R132" s="397"/>
      <c r="S132" s="397"/>
      <c r="T132" s="398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245</v>
      </c>
      <c r="B133" s="54" t="s">
        <v>246</v>
      </c>
      <c r="C133" s="31">
        <v>4301060351</v>
      </c>
      <c r="D133" s="391">
        <v>4680115881464</v>
      </c>
      <c r="E133" s="392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97"/>
      <c r="R133" s="397"/>
      <c r="S133" s="397"/>
      <c r="T133" s="398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393"/>
      <c r="B134" s="394"/>
      <c r="C134" s="394"/>
      <c r="D134" s="394"/>
      <c r="E134" s="394"/>
      <c r="F134" s="394"/>
      <c r="G134" s="394"/>
      <c r="H134" s="394"/>
      <c r="I134" s="394"/>
      <c r="J134" s="394"/>
      <c r="K134" s="394"/>
      <c r="L134" s="394"/>
      <c r="M134" s="394"/>
      <c r="N134" s="394"/>
      <c r="O134" s="395"/>
      <c r="P134" s="386" t="s">
        <v>69</v>
      </c>
      <c r="Q134" s="387"/>
      <c r="R134" s="387"/>
      <c r="S134" s="387"/>
      <c r="T134" s="387"/>
      <c r="U134" s="387"/>
      <c r="V134" s="388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hidden="1" x14ac:dyDescent="0.2">
      <c r="A135" s="394"/>
      <c r="B135" s="394"/>
      <c r="C135" s="394"/>
      <c r="D135" s="394"/>
      <c r="E135" s="394"/>
      <c r="F135" s="394"/>
      <c r="G135" s="394"/>
      <c r="H135" s="394"/>
      <c r="I135" s="394"/>
      <c r="J135" s="394"/>
      <c r="K135" s="394"/>
      <c r="L135" s="394"/>
      <c r="M135" s="394"/>
      <c r="N135" s="394"/>
      <c r="O135" s="395"/>
      <c r="P135" s="386" t="s">
        <v>69</v>
      </c>
      <c r="Q135" s="387"/>
      <c r="R135" s="387"/>
      <c r="S135" s="387"/>
      <c r="T135" s="387"/>
      <c r="U135" s="387"/>
      <c r="V135" s="388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hidden="1" customHeight="1" x14ac:dyDescent="0.25">
      <c r="A136" s="427" t="s">
        <v>247</v>
      </c>
      <c r="B136" s="394"/>
      <c r="C136" s="394"/>
      <c r="D136" s="394"/>
      <c r="E136" s="394"/>
      <c r="F136" s="394"/>
      <c r="G136" s="394"/>
      <c r="H136" s="394"/>
      <c r="I136" s="394"/>
      <c r="J136" s="394"/>
      <c r="K136" s="394"/>
      <c r="L136" s="394"/>
      <c r="M136" s="394"/>
      <c r="N136" s="394"/>
      <c r="O136" s="394"/>
      <c r="P136" s="394"/>
      <c r="Q136" s="394"/>
      <c r="R136" s="394"/>
      <c r="S136" s="394"/>
      <c r="T136" s="394"/>
      <c r="U136" s="394"/>
      <c r="V136" s="394"/>
      <c r="W136" s="394"/>
      <c r="X136" s="394"/>
      <c r="Y136" s="394"/>
      <c r="Z136" s="394"/>
      <c r="AA136" s="377"/>
      <c r="AB136" s="377"/>
      <c r="AC136" s="377"/>
    </row>
    <row r="137" spans="1:68" ht="14.25" hidden="1" customHeight="1" x14ac:dyDescent="0.25">
      <c r="A137" s="400" t="s">
        <v>71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394"/>
      <c r="Z137" s="394"/>
      <c r="AA137" s="378"/>
      <c r="AB137" s="378"/>
      <c r="AC137" s="378"/>
    </row>
    <row r="138" spans="1:68" ht="27" hidden="1" customHeight="1" x14ac:dyDescent="0.25">
      <c r="A138" s="54" t="s">
        <v>248</v>
      </c>
      <c r="B138" s="54" t="s">
        <v>249</v>
      </c>
      <c r="C138" s="31">
        <v>4301051360</v>
      </c>
      <c r="D138" s="391">
        <v>4607091385168</v>
      </c>
      <c r="E138" s="392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7"/>
      <c r="R138" s="397"/>
      <c r="S138" s="397"/>
      <c r="T138" s="398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91">
        <v>4607091385168</v>
      </c>
      <c r="E139" s="392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7"/>
      <c r="R139" s="397"/>
      <c r="S139" s="397"/>
      <c r="T139" s="398"/>
      <c r="U139" s="34"/>
      <c r="V139" s="34"/>
      <c r="W139" s="35" t="s">
        <v>68</v>
      </c>
      <c r="X139" s="382">
        <v>2500</v>
      </c>
      <c r="Y139" s="383">
        <f>IFERROR(IF(X139="",0,CEILING((X139/$H139),1)*$H139),"")</f>
        <v>2503.2000000000003</v>
      </c>
      <c r="Z139" s="36">
        <f>IFERROR(IF(Y139=0,"",ROUNDUP(Y139/H139,0)*0.02175),"")</f>
        <v>6.4814999999999996</v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2666.0714285714284</v>
      </c>
      <c r="BN139" s="64">
        <f>IFERROR(Y139*I139/H139,"0")</f>
        <v>2669.4840000000004</v>
      </c>
      <c r="BO139" s="64">
        <f>IFERROR(1/J139*(X139/H139),"0")</f>
        <v>5.3146258503401356</v>
      </c>
      <c r="BP139" s="64">
        <f>IFERROR(1/J139*(Y139/H139),"0")</f>
        <v>5.3214285714285712</v>
      </c>
    </row>
    <row r="140" spans="1:68" ht="16.5" hidden="1" customHeight="1" x14ac:dyDescent="0.25">
      <c r="A140" s="54" t="s">
        <v>251</v>
      </c>
      <c r="B140" s="54" t="s">
        <v>252</v>
      </c>
      <c r="C140" s="31">
        <v>4301051362</v>
      </c>
      <c r="D140" s="391">
        <v>4607091383256</v>
      </c>
      <c r="E140" s="392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9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7"/>
      <c r="R140" s="397"/>
      <c r="S140" s="397"/>
      <c r="T140" s="398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91">
        <v>4607091385748</v>
      </c>
      <c r="E141" s="392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7"/>
      <c r="R141" s="397"/>
      <c r="S141" s="397"/>
      <c r="T141" s="398"/>
      <c r="U141" s="34"/>
      <c r="V141" s="34"/>
      <c r="W141" s="35" t="s">
        <v>68</v>
      </c>
      <c r="X141" s="382">
        <v>900</v>
      </c>
      <c r="Y141" s="383">
        <f>IFERROR(IF(X141="",0,CEILING((X141/$H141),1)*$H141),"")</f>
        <v>901.80000000000007</v>
      </c>
      <c r="Z141" s="36">
        <f>IFERROR(IF(Y141=0,"",ROUNDUP(Y141/H141,0)*0.00753),"")</f>
        <v>2.5150200000000003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990.66666666666663</v>
      </c>
      <c r="BN141" s="64">
        <f>IFERROR(Y141*I141/H141,"0")</f>
        <v>992.64800000000002</v>
      </c>
      <c r="BO141" s="64">
        <f>IFERROR(1/J141*(X141/H141),"0")</f>
        <v>2.1367521367521367</v>
      </c>
      <c r="BP141" s="64">
        <f>IFERROR(1/J141*(Y141/H141),"0")</f>
        <v>2.141025641025641</v>
      </c>
    </row>
    <row r="142" spans="1:68" ht="27" hidden="1" customHeight="1" x14ac:dyDescent="0.25">
      <c r="A142" s="54" t="s">
        <v>255</v>
      </c>
      <c r="B142" s="54" t="s">
        <v>256</v>
      </c>
      <c r="C142" s="31">
        <v>4301051738</v>
      </c>
      <c r="D142" s="391">
        <v>4680115884533</v>
      </c>
      <c r="E142" s="392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4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7"/>
      <c r="R142" s="397"/>
      <c r="S142" s="397"/>
      <c r="T142" s="39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3"/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5"/>
      <c r="P143" s="386" t="s">
        <v>69</v>
      </c>
      <c r="Q143" s="387"/>
      <c r="R143" s="387"/>
      <c r="S143" s="387"/>
      <c r="T143" s="387"/>
      <c r="U143" s="387"/>
      <c r="V143" s="388"/>
      <c r="W143" s="37" t="s">
        <v>70</v>
      </c>
      <c r="X143" s="384">
        <f>IFERROR(X138/H138,"0")+IFERROR(X139/H139,"0")+IFERROR(X140/H140,"0")+IFERROR(X141/H141,"0")+IFERROR(X142/H142,"0")</f>
        <v>630.95238095238096</v>
      </c>
      <c r="Y143" s="384">
        <f>IFERROR(Y138/H138,"0")+IFERROR(Y139/H139,"0")+IFERROR(Y140/H140,"0")+IFERROR(Y141/H141,"0")+IFERROR(Y142/H142,"0")</f>
        <v>632</v>
      </c>
      <c r="Z143" s="384">
        <f>IFERROR(IF(Z138="",0,Z138),"0")+IFERROR(IF(Z139="",0,Z139),"0")+IFERROR(IF(Z140="",0,Z140),"0")+IFERROR(IF(Z141="",0,Z141),"0")+IFERROR(IF(Z142="",0,Z142),"0")</f>
        <v>8.9965200000000003</v>
      </c>
      <c r="AA143" s="385"/>
      <c r="AB143" s="385"/>
      <c r="AC143" s="385"/>
    </row>
    <row r="144" spans="1:68" x14ac:dyDescent="0.2">
      <c r="A144" s="394"/>
      <c r="B144" s="394"/>
      <c r="C144" s="394"/>
      <c r="D144" s="394"/>
      <c r="E144" s="394"/>
      <c r="F144" s="394"/>
      <c r="G144" s="394"/>
      <c r="H144" s="394"/>
      <c r="I144" s="394"/>
      <c r="J144" s="394"/>
      <c r="K144" s="394"/>
      <c r="L144" s="394"/>
      <c r="M144" s="394"/>
      <c r="N144" s="394"/>
      <c r="O144" s="395"/>
      <c r="P144" s="386" t="s">
        <v>69</v>
      </c>
      <c r="Q144" s="387"/>
      <c r="R144" s="387"/>
      <c r="S144" s="387"/>
      <c r="T144" s="387"/>
      <c r="U144" s="387"/>
      <c r="V144" s="388"/>
      <c r="W144" s="37" t="s">
        <v>68</v>
      </c>
      <c r="X144" s="384">
        <f>IFERROR(SUM(X138:X142),"0")</f>
        <v>3400</v>
      </c>
      <c r="Y144" s="384">
        <f>IFERROR(SUM(Y138:Y142),"0")</f>
        <v>3405.0000000000005</v>
      </c>
      <c r="Z144" s="37"/>
      <c r="AA144" s="385"/>
      <c r="AB144" s="385"/>
      <c r="AC144" s="385"/>
    </row>
    <row r="145" spans="1:68" ht="27.75" hidden="1" customHeight="1" x14ac:dyDescent="0.2">
      <c r="A145" s="462" t="s">
        <v>257</v>
      </c>
      <c r="B145" s="463"/>
      <c r="C145" s="463"/>
      <c r="D145" s="463"/>
      <c r="E145" s="463"/>
      <c r="F145" s="463"/>
      <c r="G145" s="463"/>
      <c r="H145" s="463"/>
      <c r="I145" s="463"/>
      <c r="J145" s="463"/>
      <c r="K145" s="463"/>
      <c r="L145" s="463"/>
      <c r="M145" s="463"/>
      <c r="N145" s="463"/>
      <c r="O145" s="463"/>
      <c r="P145" s="463"/>
      <c r="Q145" s="463"/>
      <c r="R145" s="463"/>
      <c r="S145" s="463"/>
      <c r="T145" s="463"/>
      <c r="U145" s="463"/>
      <c r="V145" s="463"/>
      <c r="W145" s="463"/>
      <c r="X145" s="463"/>
      <c r="Y145" s="463"/>
      <c r="Z145" s="463"/>
      <c r="AA145" s="48"/>
      <c r="AB145" s="48"/>
      <c r="AC145" s="48"/>
    </row>
    <row r="146" spans="1:68" ht="16.5" hidden="1" customHeight="1" x14ac:dyDescent="0.25">
      <c r="A146" s="427" t="s">
        <v>258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394"/>
      <c r="Z146" s="394"/>
      <c r="AA146" s="377"/>
      <c r="AB146" s="377"/>
      <c r="AC146" s="377"/>
    </row>
    <row r="147" spans="1:68" ht="14.25" hidden="1" customHeight="1" x14ac:dyDescent="0.25">
      <c r="A147" s="400" t="s">
        <v>112</v>
      </c>
      <c r="B147" s="394"/>
      <c r="C147" s="394"/>
      <c r="D147" s="394"/>
      <c r="E147" s="394"/>
      <c r="F147" s="394"/>
      <c r="G147" s="394"/>
      <c r="H147" s="394"/>
      <c r="I147" s="394"/>
      <c r="J147" s="394"/>
      <c r="K147" s="394"/>
      <c r="L147" s="394"/>
      <c r="M147" s="394"/>
      <c r="N147" s="394"/>
      <c r="O147" s="394"/>
      <c r="P147" s="394"/>
      <c r="Q147" s="394"/>
      <c r="R147" s="394"/>
      <c r="S147" s="394"/>
      <c r="T147" s="394"/>
      <c r="U147" s="394"/>
      <c r="V147" s="394"/>
      <c r="W147" s="394"/>
      <c r="X147" s="394"/>
      <c r="Y147" s="394"/>
      <c r="Z147" s="394"/>
      <c r="AA147" s="378"/>
      <c r="AB147" s="378"/>
      <c r="AC147" s="378"/>
    </row>
    <row r="148" spans="1:68" ht="27" hidden="1" customHeight="1" x14ac:dyDescent="0.25">
      <c r="A148" s="54" t="s">
        <v>259</v>
      </c>
      <c r="B148" s="54" t="s">
        <v>260</v>
      </c>
      <c r="C148" s="31">
        <v>4301011223</v>
      </c>
      <c r="D148" s="391">
        <v>4607091383423</v>
      </c>
      <c r="E148" s="392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97"/>
      <c r="R148" s="397"/>
      <c r="S148" s="397"/>
      <c r="T148" s="398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261</v>
      </c>
      <c r="B149" s="54" t="s">
        <v>262</v>
      </c>
      <c r="C149" s="31">
        <v>4301011876</v>
      </c>
      <c r="D149" s="391">
        <v>4680115885707</v>
      </c>
      <c r="E149" s="392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9" t="s">
        <v>263</v>
      </c>
      <c r="Q149" s="397"/>
      <c r="R149" s="397"/>
      <c r="S149" s="397"/>
      <c r="T149" s="398"/>
      <c r="U149" s="34"/>
      <c r="V149" s="34"/>
      <c r="W149" s="35" t="s">
        <v>68</v>
      </c>
      <c r="X149" s="382">
        <v>50</v>
      </c>
      <c r="Y149" s="383">
        <f>IFERROR(IF(X149="",0,CEILING((X149/$H149),1)*$H149),"")</f>
        <v>54</v>
      </c>
      <c r="Z149" s="36">
        <f>IFERROR(IF(Y149=0,"",ROUNDUP(Y149/H149,0)*0.02175),"")</f>
        <v>0.1305</v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52.666666666666664</v>
      </c>
      <c r="BN149" s="64">
        <f>IFERROR(Y149*I149/H149,"0")</f>
        <v>56.88</v>
      </c>
      <c r="BO149" s="64">
        <f>IFERROR(1/J149*(X149/H149),"0")</f>
        <v>9.9206349206349201E-2</v>
      </c>
      <c r="BP149" s="64">
        <f>IFERROR(1/J149*(Y149/H149),"0")</f>
        <v>0.10714285714285714</v>
      </c>
    </row>
    <row r="150" spans="1:68" ht="27" hidden="1" customHeight="1" x14ac:dyDescent="0.25">
      <c r="A150" s="54" t="s">
        <v>264</v>
      </c>
      <c r="B150" s="54" t="s">
        <v>265</v>
      </c>
      <c r="C150" s="31">
        <v>4301011878</v>
      </c>
      <c r="D150" s="391">
        <v>4680115885660</v>
      </c>
      <c r="E150" s="392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09" t="s">
        <v>266</v>
      </c>
      <c r="Q150" s="397"/>
      <c r="R150" s="397"/>
      <c r="S150" s="397"/>
      <c r="T150" s="398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hidden="1" customHeight="1" x14ac:dyDescent="0.25">
      <c r="A151" s="54" t="s">
        <v>267</v>
      </c>
      <c r="B151" s="54" t="s">
        <v>268</v>
      </c>
      <c r="C151" s="31">
        <v>4301011879</v>
      </c>
      <c r="D151" s="391">
        <v>4680115885691</v>
      </c>
      <c r="E151" s="392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44" t="s">
        <v>269</v>
      </c>
      <c r="Q151" s="397"/>
      <c r="R151" s="397"/>
      <c r="S151" s="397"/>
      <c r="T151" s="398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3"/>
      <c r="B152" s="394"/>
      <c r="C152" s="394"/>
      <c r="D152" s="394"/>
      <c r="E152" s="394"/>
      <c r="F152" s="394"/>
      <c r="G152" s="394"/>
      <c r="H152" s="394"/>
      <c r="I152" s="394"/>
      <c r="J152" s="394"/>
      <c r="K152" s="394"/>
      <c r="L152" s="394"/>
      <c r="M152" s="394"/>
      <c r="N152" s="394"/>
      <c r="O152" s="395"/>
      <c r="P152" s="386" t="s">
        <v>69</v>
      </c>
      <c r="Q152" s="387"/>
      <c r="R152" s="387"/>
      <c r="S152" s="387"/>
      <c r="T152" s="387"/>
      <c r="U152" s="387"/>
      <c r="V152" s="388"/>
      <c r="W152" s="37" t="s">
        <v>70</v>
      </c>
      <c r="X152" s="384">
        <f>IFERROR(X148/H148,"0")+IFERROR(X149/H149,"0")+IFERROR(X150/H150,"0")+IFERROR(X151/H151,"0")</f>
        <v>5.5555555555555554</v>
      </c>
      <c r="Y152" s="384">
        <f>IFERROR(Y148/H148,"0")+IFERROR(Y149/H149,"0")+IFERROR(Y150/H150,"0")+IFERROR(Y151/H151,"0")</f>
        <v>6</v>
      </c>
      <c r="Z152" s="384">
        <f>IFERROR(IF(Z148="",0,Z148),"0")+IFERROR(IF(Z149="",0,Z149),"0")+IFERROR(IF(Z150="",0,Z150),"0")+IFERROR(IF(Z151="",0,Z151),"0")</f>
        <v>0.1305</v>
      </c>
      <c r="AA152" s="385"/>
      <c r="AB152" s="385"/>
      <c r="AC152" s="385"/>
    </row>
    <row r="153" spans="1:68" x14ac:dyDescent="0.2">
      <c r="A153" s="394"/>
      <c r="B153" s="394"/>
      <c r="C153" s="394"/>
      <c r="D153" s="394"/>
      <c r="E153" s="394"/>
      <c r="F153" s="394"/>
      <c r="G153" s="394"/>
      <c r="H153" s="394"/>
      <c r="I153" s="394"/>
      <c r="J153" s="394"/>
      <c r="K153" s="394"/>
      <c r="L153" s="394"/>
      <c r="M153" s="394"/>
      <c r="N153" s="394"/>
      <c r="O153" s="395"/>
      <c r="P153" s="386" t="s">
        <v>69</v>
      </c>
      <c r="Q153" s="387"/>
      <c r="R153" s="387"/>
      <c r="S153" s="387"/>
      <c r="T153" s="387"/>
      <c r="U153" s="387"/>
      <c r="V153" s="388"/>
      <c r="W153" s="37" t="s">
        <v>68</v>
      </c>
      <c r="X153" s="384">
        <f>IFERROR(SUM(X148:X151),"0")</f>
        <v>50</v>
      </c>
      <c r="Y153" s="384">
        <f>IFERROR(SUM(Y148:Y151),"0")</f>
        <v>54</v>
      </c>
      <c r="Z153" s="37"/>
      <c r="AA153" s="385"/>
      <c r="AB153" s="385"/>
      <c r="AC153" s="385"/>
    </row>
    <row r="154" spans="1:68" ht="16.5" hidden="1" customHeight="1" x14ac:dyDescent="0.25">
      <c r="A154" s="427" t="s">
        <v>270</v>
      </c>
      <c r="B154" s="394"/>
      <c r="C154" s="394"/>
      <c r="D154" s="394"/>
      <c r="E154" s="394"/>
      <c r="F154" s="394"/>
      <c r="G154" s="394"/>
      <c r="H154" s="394"/>
      <c r="I154" s="394"/>
      <c r="J154" s="394"/>
      <c r="K154" s="394"/>
      <c r="L154" s="394"/>
      <c r="M154" s="394"/>
      <c r="N154" s="394"/>
      <c r="O154" s="394"/>
      <c r="P154" s="394"/>
      <c r="Q154" s="394"/>
      <c r="R154" s="394"/>
      <c r="S154" s="394"/>
      <c r="T154" s="394"/>
      <c r="U154" s="394"/>
      <c r="V154" s="394"/>
      <c r="W154" s="394"/>
      <c r="X154" s="394"/>
      <c r="Y154" s="394"/>
      <c r="Z154" s="394"/>
      <c r="AA154" s="377"/>
      <c r="AB154" s="377"/>
      <c r="AC154" s="377"/>
    </row>
    <row r="155" spans="1:68" ht="14.25" hidden="1" customHeight="1" x14ac:dyDescent="0.25">
      <c r="A155" s="400" t="s">
        <v>63</v>
      </c>
      <c r="B155" s="394"/>
      <c r="C155" s="394"/>
      <c r="D155" s="394"/>
      <c r="E155" s="394"/>
      <c r="F155" s="394"/>
      <c r="G155" s="394"/>
      <c r="H155" s="394"/>
      <c r="I155" s="394"/>
      <c r="J155" s="394"/>
      <c r="K155" s="394"/>
      <c r="L155" s="394"/>
      <c r="M155" s="394"/>
      <c r="N155" s="394"/>
      <c r="O155" s="394"/>
      <c r="P155" s="394"/>
      <c r="Q155" s="394"/>
      <c r="R155" s="394"/>
      <c r="S155" s="394"/>
      <c r="T155" s="394"/>
      <c r="U155" s="394"/>
      <c r="V155" s="394"/>
      <c r="W155" s="394"/>
      <c r="X155" s="394"/>
      <c r="Y155" s="394"/>
      <c r="Z155" s="394"/>
      <c r="AA155" s="378"/>
      <c r="AB155" s="378"/>
      <c r="AC155" s="378"/>
    </row>
    <row r="156" spans="1:68" ht="27" hidden="1" customHeight="1" x14ac:dyDescent="0.25">
      <c r="A156" s="54" t="s">
        <v>271</v>
      </c>
      <c r="B156" s="54" t="s">
        <v>272</v>
      </c>
      <c r="C156" s="31">
        <v>4301031191</v>
      </c>
      <c r="D156" s="391">
        <v>4680115880993</v>
      </c>
      <c r="E156" s="392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97"/>
      <c r="R156" s="397"/>
      <c r="S156" s="397"/>
      <c r="T156" s="398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hidden="1" customHeight="1" x14ac:dyDescent="0.25">
      <c r="A157" s="54" t="s">
        <v>273</v>
      </c>
      <c r="B157" s="54" t="s">
        <v>274</v>
      </c>
      <c r="C157" s="31">
        <v>4301031204</v>
      </c>
      <c r="D157" s="391">
        <v>4680115881761</v>
      </c>
      <c r="E157" s="392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97"/>
      <c r="R157" s="397"/>
      <c r="S157" s="397"/>
      <c r="T157" s="398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hidden="1" customHeight="1" x14ac:dyDescent="0.25">
      <c r="A158" s="54" t="s">
        <v>275</v>
      </c>
      <c r="B158" s="54" t="s">
        <v>276</v>
      </c>
      <c r="C158" s="31">
        <v>4301031201</v>
      </c>
      <c r="D158" s="391">
        <v>4680115881563</v>
      </c>
      <c r="E158" s="392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97"/>
      <c r="R158" s="397"/>
      <c r="S158" s="397"/>
      <c r="T158" s="398"/>
      <c r="U158" s="34"/>
      <c r="V158" s="34"/>
      <c r="W158" s="35" t="s">
        <v>68</v>
      </c>
      <c r="X158" s="382">
        <v>0</v>
      </c>
      <c r="Y158" s="383">
        <f t="shared" si="23"/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0</v>
      </c>
      <c r="BN158" s="64">
        <f t="shared" si="25"/>
        <v>0</v>
      </c>
      <c r="BO158" s="64">
        <f t="shared" si="26"/>
        <v>0</v>
      </c>
      <c r="BP158" s="64">
        <f t="shared" si="27"/>
        <v>0</v>
      </c>
    </row>
    <row r="159" spans="1:68" ht="27" hidden="1" customHeight="1" x14ac:dyDescent="0.25">
      <c r="A159" s="54" t="s">
        <v>277</v>
      </c>
      <c r="B159" s="54" t="s">
        <v>278</v>
      </c>
      <c r="C159" s="31">
        <v>4301031199</v>
      </c>
      <c r="D159" s="391">
        <v>4680115880986</v>
      </c>
      <c r="E159" s="392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97"/>
      <c r="R159" s="397"/>
      <c r="S159" s="397"/>
      <c r="T159" s="398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hidden="1" customHeight="1" x14ac:dyDescent="0.25">
      <c r="A160" s="54" t="s">
        <v>279</v>
      </c>
      <c r="B160" s="54" t="s">
        <v>280</v>
      </c>
      <c r="C160" s="31">
        <v>4301031205</v>
      </c>
      <c r="D160" s="391">
        <v>4680115881785</v>
      </c>
      <c r="E160" s="392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97"/>
      <c r="R160" s="397"/>
      <c r="S160" s="397"/>
      <c r="T160" s="398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hidden="1" customHeight="1" x14ac:dyDescent="0.25">
      <c r="A161" s="54" t="s">
        <v>281</v>
      </c>
      <c r="B161" s="54" t="s">
        <v>282</v>
      </c>
      <c r="C161" s="31">
        <v>4301031202</v>
      </c>
      <c r="D161" s="391">
        <v>4680115881679</v>
      </c>
      <c r="E161" s="392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97"/>
      <c r="R161" s="397"/>
      <c r="S161" s="397"/>
      <c r="T161" s="398"/>
      <c r="U161" s="34"/>
      <c r="V161" s="34"/>
      <c r="W161" s="35" t="s">
        <v>68</v>
      </c>
      <c r="X161" s="382">
        <v>0</v>
      </c>
      <c r="Y161" s="383">
        <f t="shared" si="23"/>
        <v>0</v>
      </c>
      <c r="Z161" s="36" t="str">
        <f>IFERROR(IF(Y161=0,"",ROUNDUP(Y161/H161,0)*0.00502),"")</f>
        <v/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0</v>
      </c>
      <c r="BN161" s="64">
        <f t="shared" si="25"/>
        <v>0</v>
      </c>
      <c r="BO161" s="64">
        <f t="shared" si="26"/>
        <v>0</v>
      </c>
      <c r="BP161" s="64">
        <f t="shared" si="27"/>
        <v>0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4301031158</v>
      </c>
      <c r="D162" s="391">
        <v>4680115880191</v>
      </c>
      <c r="E162" s="392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97"/>
      <c r="R162" s="397"/>
      <c r="S162" s="397"/>
      <c r="T162" s="398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hidden="1" customHeight="1" x14ac:dyDescent="0.25">
      <c r="A163" s="54" t="s">
        <v>285</v>
      </c>
      <c r="B163" s="54" t="s">
        <v>286</v>
      </c>
      <c r="C163" s="31">
        <v>4301031245</v>
      </c>
      <c r="D163" s="391">
        <v>4680115883963</v>
      </c>
      <c r="E163" s="392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97"/>
      <c r="R163" s="397"/>
      <c r="S163" s="397"/>
      <c r="T163" s="398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hidden="1" x14ac:dyDescent="0.2">
      <c r="A164" s="393"/>
      <c r="B164" s="394"/>
      <c r="C164" s="394"/>
      <c r="D164" s="394"/>
      <c r="E164" s="394"/>
      <c r="F164" s="394"/>
      <c r="G164" s="394"/>
      <c r="H164" s="394"/>
      <c r="I164" s="394"/>
      <c r="J164" s="394"/>
      <c r="K164" s="394"/>
      <c r="L164" s="394"/>
      <c r="M164" s="394"/>
      <c r="N164" s="394"/>
      <c r="O164" s="395"/>
      <c r="P164" s="386" t="s">
        <v>69</v>
      </c>
      <c r="Q164" s="387"/>
      <c r="R164" s="387"/>
      <c r="S164" s="387"/>
      <c r="T164" s="387"/>
      <c r="U164" s="387"/>
      <c r="V164" s="388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0</v>
      </c>
      <c r="Y164" s="384">
        <f>IFERROR(Y156/H156,"0")+IFERROR(Y157/H157,"0")+IFERROR(Y158/H158,"0")+IFERROR(Y159/H159,"0")+IFERROR(Y160/H160,"0")+IFERROR(Y161/H161,"0")+IFERROR(Y162/H162,"0")+IFERROR(Y163/H163,"0")</f>
        <v>0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</v>
      </c>
      <c r="AA164" s="385"/>
      <c r="AB164" s="385"/>
      <c r="AC164" s="385"/>
    </row>
    <row r="165" spans="1:68" hidden="1" x14ac:dyDescent="0.2">
      <c r="A165" s="394"/>
      <c r="B165" s="394"/>
      <c r="C165" s="394"/>
      <c r="D165" s="394"/>
      <c r="E165" s="394"/>
      <c r="F165" s="394"/>
      <c r="G165" s="394"/>
      <c r="H165" s="394"/>
      <c r="I165" s="394"/>
      <c r="J165" s="394"/>
      <c r="K165" s="394"/>
      <c r="L165" s="394"/>
      <c r="M165" s="394"/>
      <c r="N165" s="394"/>
      <c r="O165" s="395"/>
      <c r="P165" s="386" t="s">
        <v>69</v>
      </c>
      <c r="Q165" s="387"/>
      <c r="R165" s="387"/>
      <c r="S165" s="387"/>
      <c r="T165" s="387"/>
      <c r="U165" s="387"/>
      <c r="V165" s="388"/>
      <c r="W165" s="37" t="s">
        <v>68</v>
      </c>
      <c r="X165" s="384">
        <f>IFERROR(SUM(X156:X163),"0")</f>
        <v>0</v>
      </c>
      <c r="Y165" s="384">
        <f>IFERROR(SUM(Y156:Y163),"0")</f>
        <v>0</v>
      </c>
      <c r="Z165" s="37"/>
      <c r="AA165" s="385"/>
      <c r="AB165" s="385"/>
      <c r="AC165" s="385"/>
    </row>
    <row r="166" spans="1:68" ht="16.5" hidden="1" customHeight="1" x14ac:dyDescent="0.25">
      <c r="A166" s="427" t="s">
        <v>287</v>
      </c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4"/>
      <c r="O166" s="394"/>
      <c r="P166" s="394"/>
      <c r="Q166" s="394"/>
      <c r="R166" s="394"/>
      <c r="S166" s="394"/>
      <c r="T166" s="394"/>
      <c r="U166" s="394"/>
      <c r="V166" s="394"/>
      <c r="W166" s="394"/>
      <c r="X166" s="394"/>
      <c r="Y166" s="394"/>
      <c r="Z166" s="394"/>
      <c r="AA166" s="377"/>
      <c r="AB166" s="377"/>
      <c r="AC166" s="377"/>
    </row>
    <row r="167" spans="1:68" ht="14.25" hidden="1" customHeight="1" x14ac:dyDescent="0.25">
      <c r="A167" s="400" t="s">
        <v>112</v>
      </c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394"/>
      <c r="O167" s="394"/>
      <c r="P167" s="394"/>
      <c r="Q167" s="394"/>
      <c r="R167" s="394"/>
      <c r="S167" s="394"/>
      <c r="T167" s="394"/>
      <c r="U167" s="394"/>
      <c r="V167" s="394"/>
      <c r="W167" s="394"/>
      <c r="X167" s="394"/>
      <c r="Y167" s="394"/>
      <c r="Z167" s="394"/>
      <c r="AA167" s="378"/>
      <c r="AB167" s="378"/>
      <c r="AC167" s="378"/>
    </row>
    <row r="168" spans="1:68" ht="16.5" hidden="1" customHeight="1" x14ac:dyDescent="0.25">
      <c r="A168" s="54" t="s">
        <v>288</v>
      </c>
      <c r="B168" s="54" t="s">
        <v>289</v>
      </c>
      <c r="C168" s="31">
        <v>4301011450</v>
      </c>
      <c r="D168" s="391">
        <v>4680115881402</v>
      </c>
      <c r="E168" s="392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97"/>
      <c r="R168" s="397"/>
      <c r="S168" s="397"/>
      <c r="T168" s="398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hidden="1" customHeight="1" x14ac:dyDescent="0.25">
      <c r="A169" s="54" t="s">
        <v>290</v>
      </c>
      <c r="B169" s="54" t="s">
        <v>291</v>
      </c>
      <c r="C169" s="31">
        <v>4301011454</v>
      </c>
      <c r="D169" s="391">
        <v>4680115881396</v>
      </c>
      <c r="E169" s="392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97"/>
      <c r="R169" s="397"/>
      <c r="S169" s="397"/>
      <c r="T169" s="398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393"/>
      <c r="B170" s="394"/>
      <c r="C170" s="394"/>
      <c r="D170" s="394"/>
      <c r="E170" s="394"/>
      <c r="F170" s="394"/>
      <c r="G170" s="394"/>
      <c r="H170" s="394"/>
      <c r="I170" s="394"/>
      <c r="J170" s="394"/>
      <c r="K170" s="394"/>
      <c r="L170" s="394"/>
      <c r="M170" s="394"/>
      <c r="N170" s="394"/>
      <c r="O170" s="395"/>
      <c r="P170" s="386" t="s">
        <v>69</v>
      </c>
      <c r="Q170" s="387"/>
      <c r="R170" s="387"/>
      <c r="S170" s="387"/>
      <c r="T170" s="387"/>
      <c r="U170" s="387"/>
      <c r="V170" s="388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hidden="1" x14ac:dyDescent="0.2">
      <c r="A171" s="394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394"/>
      <c r="O171" s="395"/>
      <c r="P171" s="386" t="s">
        <v>69</v>
      </c>
      <c r="Q171" s="387"/>
      <c r="R171" s="387"/>
      <c r="S171" s="387"/>
      <c r="T171" s="387"/>
      <c r="U171" s="387"/>
      <c r="V171" s="388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hidden="1" customHeight="1" x14ac:dyDescent="0.25">
      <c r="A172" s="400" t="s">
        <v>104</v>
      </c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394"/>
      <c r="O172" s="394"/>
      <c r="P172" s="394"/>
      <c r="Q172" s="394"/>
      <c r="R172" s="394"/>
      <c r="S172" s="394"/>
      <c r="T172" s="394"/>
      <c r="U172" s="394"/>
      <c r="V172" s="394"/>
      <c r="W172" s="394"/>
      <c r="X172" s="394"/>
      <c r="Y172" s="394"/>
      <c r="Z172" s="394"/>
      <c r="AA172" s="378"/>
      <c r="AB172" s="378"/>
      <c r="AC172" s="378"/>
    </row>
    <row r="173" spans="1:68" ht="16.5" hidden="1" customHeight="1" x14ac:dyDescent="0.25">
      <c r="A173" s="54" t="s">
        <v>292</v>
      </c>
      <c r="B173" s="54" t="s">
        <v>293</v>
      </c>
      <c r="C173" s="31">
        <v>4301020262</v>
      </c>
      <c r="D173" s="391">
        <v>4680115882935</v>
      </c>
      <c r="E173" s="392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97"/>
      <c r="R173" s="397"/>
      <c r="S173" s="397"/>
      <c r="T173" s="39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294</v>
      </c>
      <c r="B174" s="54" t="s">
        <v>295</v>
      </c>
      <c r="C174" s="31">
        <v>4301020220</v>
      </c>
      <c r="D174" s="391">
        <v>4680115880764</v>
      </c>
      <c r="E174" s="392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97"/>
      <c r="R174" s="397"/>
      <c r="S174" s="397"/>
      <c r="T174" s="39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93"/>
      <c r="B175" s="394"/>
      <c r="C175" s="394"/>
      <c r="D175" s="394"/>
      <c r="E175" s="394"/>
      <c r="F175" s="394"/>
      <c r="G175" s="394"/>
      <c r="H175" s="394"/>
      <c r="I175" s="394"/>
      <c r="J175" s="394"/>
      <c r="K175" s="394"/>
      <c r="L175" s="394"/>
      <c r="M175" s="394"/>
      <c r="N175" s="394"/>
      <c r="O175" s="395"/>
      <c r="P175" s="386" t="s">
        <v>69</v>
      </c>
      <c r="Q175" s="387"/>
      <c r="R175" s="387"/>
      <c r="S175" s="387"/>
      <c r="T175" s="387"/>
      <c r="U175" s="387"/>
      <c r="V175" s="388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94"/>
      <c r="B176" s="394"/>
      <c r="C176" s="394"/>
      <c r="D176" s="394"/>
      <c r="E176" s="394"/>
      <c r="F176" s="394"/>
      <c r="G176" s="394"/>
      <c r="H176" s="394"/>
      <c r="I176" s="394"/>
      <c r="J176" s="394"/>
      <c r="K176" s="394"/>
      <c r="L176" s="394"/>
      <c r="M176" s="394"/>
      <c r="N176" s="394"/>
      <c r="O176" s="395"/>
      <c r="P176" s="386" t="s">
        <v>69</v>
      </c>
      <c r="Q176" s="387"/>
      <c r="R176" s="387"/>
      <c r="S176" s="387"/>
      <c r="T176" s="387"/>
      <c r="U176" s="387"/>
      <c r="V176" s="388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400" t="s">
        <v>63</v>
      </c>
      <c r="B177" s="394"/>
      <c r="C177" s="394"/>
      <c r="D177" s="394"/>
      <c r="E177" s="394"/>
      <c r="F177" s="394"/>
      <c r="G177" s="394"/>
      <c r="H177" s="394"/>
      <c r="I177" s="394"/>
      <c r="J177" s="394"/>
      <c r="K177" s="394"/>
      <c r="L177" s="394"/>
      <c r="M177" s="394"/>
      <c r="N177" s="394"/>
      <c r="O177" s="394"/>
      <c r="P177" s="394"/>
      <c r="Q177" s="394"/>
      <c r="R177" s="394"/>
      <c r="S177" s="394"/>
      <c r="T177" s="394"/>
      <c r="U177" s="394"/>
      <c r="V177" s="394"/>
      <c r="W177" s="394"/>
      <c r="X177" s="394"/>
      <c r="Y177" s="394"/>
      <c r="Z177" s="394"/>
      <c r="AA177" s="378"/>
      <c r="AB177" s="378"/>
      <c r="AC177" s="378"/>
    </row>
    <row r="178" spans="1:68" ht="27" hidden="1" customHeight="1" x14ac:dyDescent="0.25">
      <c r="A178" s="54" t="s">
        <v>296</v>
      </c>
      <c r="B178" s="54" t="s">
        <v>297</v>
      </c>
      <c r="C178" s="31">
        <v>4301031224</v>
      </c>
      <c r="D178" s="391">
        <v>4680115882683</v>
      </c>
      <c r="E178" s="392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97"/>
      <c r="R178" s="397"/>
      <c r="S178" s="397"/>
      <c r="T178" s="398"/>
      <c r="U178" s="34"/>
      <c r="V178" s="34"/>
      <c r="W178" s="35" t="s">
        <v>68</v>
      </c>
      <c r="X178" s="382">
        <v>0</v>
      </c>
      <c r="Y178" s="383">
        <f t="shared" ref="Y178:Y185" si="28"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0</v>
      </c>
      <c r="BN178" s="64">
        <f t="shared" ref="BN178:BN185" si="30">IFERROR(Y178*I178/H178,"0")</f>
        <v>0</v>
      </c>
      <c r="BO178" s="64">
        <f t="shared" ref="BO178:BO185" si="31">IFERROR(1/J178*(X178/H178),"0")</f>
        <v>0</v>
      </c>
      <c r="BP178" s="64">
        <f t="shared" ref="BP178:BP185" si="32">IFERROR(1/J178*(Y178/H178),"0")</f>
        <v>0</v>
      </c>
    </row>
    <row r="179" spans="1:68" ht="27" hidden="1" customHeight="1" x14ac:dyDescent="0.25">
      <c r="A179" s="54" t="s">
        <v>298</v>
      </c>
      <c r="B179" s="54" t="s">
        <v>299</v>
      </c>
      <c r="C179" s="31">
        <v>4301031230</v>
      </c>
      <c r="D179" s="391">
        <v>4680115882690</v>
      </c>
      <c r="E179" s="392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97"/>
      <c r="R179" s="397"/>
      <c r="S179" s="397"/>
      <c r="T179" s="398"/>
      <c r="U179" s="34"/>
      <c r="V179" s="34"/>
      <c r="W179" s="35" t="s">
        <v>68</v>
      </c>
      <c r="X179" s="382">
        <v>0</v>
      </c>
      <c r="Y179" s="383">
        <f t="shared" si="28"/>
        <v>0</v>
      </c>
      <c r="Z179" s="36" t="str">
        <f>IFERROR(IF(Y179=0,"",ROUNDUP(Y179/H179,0)*0.00937),"")</f>
        <v/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0</v>
      </c>
      <c r="BN179" s="64">
        <f t="shared" si="30"/>
        <v>0</v>
      </c>
      <c r="BO179" s="64">
        <f t="shared" si="31"/>
        <v>0</v>
      </c>
      <c r="BP179" s="64">
        <f t="shared" si="32"/>
        <v>0</v>
      </c>
    </row>
    <row r="180" spans="1:68" ht="27" hidden="1" customHeight="1" x14ac:dyDescent="0.25">
      <c r="A180" s="54" t="s">
        <v>300</v>
      </c>
      <c r="B180" s="54" t="s">
        <v>301</v>
      </c>
      <c r="C180" s="31">
        <v>4301031220</v>
      </c>
      <c r="D180" s="391">
        <v>4680115882669</v>
      </c>
      <c r="E180" s="392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97"/>
      <c r="R180" s="397"/>
      <c r="S180" s="397"/>
      <c r="T180" s="398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hidden="1" customHeight="1" x14ac:dyDescent="0.25">
      <c r="A181" s="54" t="s">
        <v>302</v>
      </c>
      <c r="B181" s="54" t="s">
        <v>303</v>
      </c>
      <c r="C181" s="31">
        <v>4301031221</v>
      </c>
      <c r="D181" s="391">
        <v>4680115882676</v>
      </c>
      <c r="E181" s="392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6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97"/>
      <c r="R181" s="397"/>
      <c r="S181" s="397"/>
      <c r="T181" s="398"/>
      <c r="U181" s="34"/>
      <c r="V181" s="34"/>
      <c r="W181" s="35" t="s">
        <v>68</v>
      </c>
      <c r="X181" s="382">
        <v>0</v>
      </c>
      <c r="Y181" s="383">
        <f t="shared" si="28"/>
        <v>0</v>
      </c>
      <c r="Z181" s="36" t="str">
        <f>IFERROR(IF(Y181=0,"",ROUNDUP(Y181/H181,0)*0.00937),"")</f>
        <v/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0</v>
      </c>
      <c r="BN181" s="64">
        <f t="shared" si="30"/>
        <v>0</v>
      </c>
      <c r="BO181" s="64">
        <f t="shared" si="31"/>
        <v>0</v>
      </c>
      <c r="BP181" s="64">
        <f t="shared" si="32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4301031223</v>
      </c>
      <c r="D182" s="391">
        <v>4680115884014</v>
      </c>
      <c r="E182" s="392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97"/>
      <c r="R182" s="397"/>
      <c r="S182" s="397"/>
      <c r="T182" s="398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4301031222</v>
      </c>
      <c r="D183" s="391">
        <v>4680115884007</v>
      </c>
      <c r="E183" s="392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97"/>
      <c r="R183" s="397"/>
      <c r="S183" s="397"/>
      <c r="T183" s="398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hidden="1" customHeight="1" x14ac:dyDescent="0.25">
      <c r="A184" s="54" t="s">
        <v>308</v>
      </c>
      <c r="B184" s="54" t="s">
        <v>309</v>
      </c>
      <c r="C184" s="31">
        <v>4301031229</v>
      </c>
      <c r="D184" s="391">
        <v>4680115884038</v>
      </c>
      <c r="E184" s="392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97"/>
      <c r="R184" s="397"/>
      <c r="S184" s="397"/>
      <c r="T184" s="398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4301031225</v>
      </c>
      <c r="D185" s="391">
        <v>4680115884021</v>
      </c>
      <c r="E185" s="392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97"/>
      <c r="R185" s="397"/>
      <c r="S185" s="397"/>
      <c r="T185" s="398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hidden="1" x14ac:dyDescent="0.2">
      <c r="A186" s="393"/>
      <c r="B186" s="394"/>
      <c r="C186" s="394"/>
      <c r="D186" s="394"/>
      <c r="E186" s="394"/>
      <c r="F186" s="394"/>
      <c r="G186" s="394"/>
      <c r="H186" s="394"/>
      <c r="I186" s="394"/>
      <c r="J186" s="394"/>
      <c r="K186" s="394"/>
      <c r="L186" s="394"/>
      <c r="M186" s="394"/>
      <c r="N186" s="394"/>
      <c r="O186" s="395"/>
      <c r="P186" s="386" t="s">
        <v>69</v>
      </c>
      <c r="Q186" s="387"/>
      <c r="R186" s="387"/>
      <c r="S186" s="387"/>
      <c r="T186" s="387"/>
      <c r="U186" s="387"/>
      <c r="V186" s="388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0</v>
      </c>
      <c r="Y186" s="384">
        <f>IFERROR(Y178/H178,"0")+IFERROR(Y179/H179,"0")+IFERROR(Y180/H180,"0")+IFERROR(Y181/H181,"0")+IFERROR(Y182/H182,"0")+IFERROR(Y183/H183,"0")+IFERROR(Y184/H184,"0")+IFERROR(Y185/H185,"0")</f>
        <v>0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385"/>
      <c r="AB186" s="385"/>
      <c r="AC186" s="385"/>
    </row>
    <row r="187" spans="1:68" hidden="1" x14ac:dyDescent="0.2">
      <c r="A187" s="394"/>
      <c r="B187" s="394"/>
      <c r="C187" s="394"/>
      <c r="D187" s="394"/>
      <c r="E187" s="394"/>
      <c r="F187" s="394"/>
      <c r="G187" s="394"/>
      <c r="H187" s="394"/>
      <c r="I187" s="394"/>
      <c r="J187" s="394"/>
      <c r="K187" s="394"/>
      <c r="L187" s="394"/>
      <c r="M187" s="394"/>
      <c r="N187" s="394"/>
      <c r="O187" s="395"/>
      <c r="P187" s="386" t="s">
        <v>69</v>
      </c>
      <c r="Q187" s="387"/>
      <c r="R187" s="387"/>
      <c r="S187" s="387"/>
      <c r="T187" s="387"/>
      <c r="U187" s="387"/>
      <c r="V187" s="388"/>
      <c r="W187" s="37" t="s">
        <v>68</v>
      </c>
      <c r="X187" s="384">
        <f>IFERROR(SUM(X178:X185),"0")</f>
        <v>0</v>
      </c>
      <c r="Y187" s="384">
        <f>IFERROR(SUM(Y178:Y185),"0")</f>
        <v>0</v>
      </c>
      <c r="Z187" s="37"/>
      <c r="AA187" s="385"/>
      <c r="AB187" s="385"/>
      <c r="AC187" s="385"/>
    </row>
    <row r="188" spans="1:68" ht="14.25" hidden="1" customHeight="1" x14ac:dyDescent="0.25">
      <c r="A188" s="400" t="s">
        <v>71</v>
      </c>
      <c r="B188" s="394"/>
      <c r="C188" s="394"/>
      <c r="D188" s="394"/>
      <c r="E188" s="394"/>
      <c r="F188" s="394"/>
      <c r="G188" s="394"/>
      <c r="H188" s="394"/>
      <c r="I188" s="394"/>
      <c r="J188" s="394"/>
      <c r="K188" s="394"/>
      <c r="L188" s="394"/>
      <c r="M188" s="394"/>
      <c r="N188" s="394"/>
      <c r="O188" s="394"/>
      <c r="P188" s="394"/>
      <c r="Q188" s="394"/>
      <c r="R188" s="394"/>
      <c r="S188" s="394"/>
      <c r="T188" s="394"/>
      <c r="U188" s="394"/>
      <c r="V188" s="394"/>
      <c r="W188" s="394"/>
      <c r="X188" s="394"/>
      <c r="Y188" s="394"/>
      <c r="Z188" s="394"/>
      <c r="AA188" s="378"/>
      <c r="AB188" s="378"/>
      <c r="AC188" s="378"/>
    </row>
    <row r="189" spans="1:68" ht="27" hidden="1" customHeight="1" x14ac:dyDescent="0.25">
      <c r="A189" s="54" t="s">
        <v>312</v>
      </c>
      <c r="B189" s="54" t="s">
        <v>313</v>
      </c>
      <c r="C189" s="31">
        <v>4301051409</v>
      </c>
      <c r="D189" s="391">
        <v>4680115881556</v>
      </c>
      <c r="E189" s="392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97"/>
      <c r="R189" s="397"/>
      <c r="S189" s="397"/>
      <c r="T189" s="398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hidden="1" customHeight="1" x14ac:dyDescent="0.25">
      <c r="A190" s="54" t="s">
        <v>314</v>
      </c>
      <c r="B190" s="54" t="s">
        <v>315</v>
      </c>
      <c r="C190" s="31">
        <v>4301051408</v>
      </c>
      <c r="D190" s="391">
        <v>4680115881594</v>
      </c>
      <c r="E190" s="392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97"/>
      <c r="R190" s="397"/>
      <c r="S190" s="397"/>
      <c r="T190" s="398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customHeight="1" x14ac:dyDescent="0.25">
      <c r="A191" s="54" t="s">
        <v>316</v>
      </c>
      <c r="B191" s="54" t="s">
        <v>317</v>
      </c>
      <c r="C191" s="31">
        <v>4301051754</v>
      </c>
      <c r="D191" s="391">
        <v>4680115880962</v>
      </c>
      <c r="E191" s="392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1" t="s">
        <v>318</v>
      </c>
      <c r="Q191" s="397"/>
      <c r="R191" s="397"/>
      <c r="S191" s="397"/>
      <c r="T191" s="398"/>
      <c r="U191" s="34"/>
      <c r="V191" s="34"/>
      <c r="W191" s="35" t="s">
        <v>68</v>
      </c>
      <c r="X191" s="382">
        <v>100</v>
      </c>
      <c r="Y191" s="383">
        <f t="shared" si="33"/>
        <v>101.39999999999999</v>
      </c>
      <c r="Z191" s="36">
        <f>IFERROR(IF(Y191=0,"",ROUNDUP(Y191/H191,0)*0.02175),"")</f>
        <v>0.28275</v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107.23076923076924</v>
      </c>
      <c r="BN191" s="64">
        <f t="shared" si="35"/>
        <v>108.732</v>
      </c>
      <c r="BO191" s="64">
        <f t="shared" si="36"/>
        <v>0.22893772893772893</v>
      </c>
      <c r="BP191" s="64">
        <f t="shared" si="37"/>
        <v>0.23214285714285712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4301051411</v>
      </c>
      <c r="D192" s="391">
        <v>4680115881617</v>
      </c>
      <c r="E192" s="392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97"/>
      <c r="R192" s="397"/>
      <c r="S192" s="397"/>
      <c r="T192" s="398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91">
        <v>4680115880573</v>
      </c>
      <c r="E193" s="392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8" t="s">
        <v>323</v>
      </c>
      <c r="Q193" s="397"/>
      <c r="R193" s="397"/>
      <c r="S193" s="397"/>
      <c r="T193" s="398"/>
      <c r="U193" s="34"/>
      <c r="V193" s="34"/>
      <c r="W193" s="35" t="s">
        <v>68</v>
      </c>
      <c r="X193" s="382">
        <v>50</v>
      </c>
      <c r="Y193" s="383">
        <f t="shared" si="33"/>
        <v>52.199999999999996</v>
      </c>
      <c r="Z193" s="36">
        <f>IFERROR(IF(Y193=0,"",ROUNDUP(Y193/H193,0)*0.02175),"")</f>
        <v>0.1305</v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53.241379310344833</v>
      </c>
      <c r="BN193" s="64">
        <f t="shared" si="35"/>
        <v>55.583999999999996</v>
      </c>
      <c r="BO193" s="64">
        <f t="shared" si="36"/>
        <v>0.10262725779967159</v>
      </c>
      <c r="BP193" s="64">
        <f t="shared" si="37"/>
        <v>0.10714285714285714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91">
        <v>4680115881228</v>
      </c>
      <c r="E194" s="392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97"/>
      <c r="R194" s="397"/>
      <c r="S194" s="397"/>
      <c r="T194" s="398"/>
      <c r="U194" s="34"/>
      <c r="V194" s="34"/>
      <c r="W194" s="35" t="s">
        <v>68</v>
      </c>
      <c r="X194" s="382">
        <v>40</v>
      </c>
      <c r="Y194" s="383">
        <f t="shared" si="33"/>
        <v>40.799999999999997</v>
      </c>
      <c r="Z194" s="36">
        <f>IFERROR(IF(Y194=0,"",ROUNDUP(Y194/H194,0)*0.00753),"")</f>
        <v>0.12801000000000001</v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44.533333333333339</v>
      </c>
      <c r="BN194" s="64">
        <f t="shared" si="35"/>
        <v>45.423999999999999</v>
      </c>
      <c r="BO194" s="64">
        <f t="shared" si="36"/>
        <v>0.10683760683760685</v>
      </c>
      <c r="BP194" s="64">
        <f t="shared" si="37"/>
        <v>0.10897435897435898</v>
      </c>
    </row>
    <row r="195" spans="1:68" ht="27" hidden="1" customHeight="1" x14ac:dyDescent="0.25">
      <c r="A195" s="54" t="s">
        <v>326</v>
      </c>
      <c r="B195" s="54" t="s">
        <v>327</v>
      </c>
      <c r="C195" s="31">
        <v>4301051506</v>
      </c>
      <c r="D195" s="391">
        <v>4680115881037</v>
      </c>
      <c r="E195" s="392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97"/>
      <c r="R195" s="397"/>
      <c r="S195" s="397"/>
      <c r="T195" s="398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91">
        <v>4680115881211</v>
      </c>
      <c r="E196" s="392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97"/>
      <c r="R196" s="397"/>
      <c r="S196" s="397"/>
      <c r="T196" s="398"/>
      <c r="U196" s="34"/>
      <c r="V196" s="34"/>
      <c r="W196" s="35" t="s">
        <v>68</v>
      </c>
      <c r="X196" s="382">
        <v>40</v>
      </c>
      <c r="Y196" s="383">
        <f t="shared" si="33"/>
        <v>40.799999999999997</v>
      </c>
      <c r="Z196" s="36">
        <f>IFERROR(IF(Y196=0,"",ROUNDUP(Y196/H196,0)*0.00753),"")</f>
        <v>0.12801000000000001</v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43.333333333333336</v>
      </c>
      <c r="BN196" s="64">
        <f t="shared" si="35"/>
        <v>44.2</v>
      </c>
      <c r="BO196" s="64">
        <f t="shared" si="36"/>
        <v>0.10683760683760685</v>
      </c>
      <c r="BP196" s="64">
        <f t="shared" si="37"/>
        <v>0.10897435897435898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4301051378</v>
      </c>
      <c r="D197" s="391">
        <v>4680115881020</v>
      </c>
      <c r="E197" s="392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97"/>
      <c r="R197" s="397"/>
      <c r="S197" s="397"/>
      <c r="T197" s="398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hidden="1" customHeight="1" x14ac:dyDescent="0.25">
      <c r="A198" s="54" t="s">
        <v>332</v>
      </c>
      <c r="B198" s="54" t="s">
        <v>333</v>
      </c>
      <c r="C198" s="31">
        <v>4301051407</v>
      </c>
      <c r="D198" s="391">
        <v>4680115882195</v>
      </c>
      <c r="E198" s="392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97"/>
      <c r="R198" s="397"/>
      <c r="S198" s="397"/>
      <c r="T198" s="398"/>
      <c r="U198" s="34"/>
      <c r="V198" s="34"/>
      <c r="W198" s="35" t="s">
        <v>68</v>
      </c>
      <c r="X198" s="382">
        <v>0</v>
      </c>
      <c r="Y198" s="383">
        <f t="shared" si="33"/>
        <v>0</v>
      </c>
      <c r="Z198" s="36" t="str">
        <f t="shared" ref="Z198:Z204" si="38">IFERROR(IF(Y198=0,"",ROUNDUP(Y198/H198,0)*0.00753),"")</f>
        <v/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0</v>
      </c>
      <c r="BN198" s="64">
        <f t="shared" si="35"/>
        <v>0</v>
      </c>
      <c r="BO198" s="64">
        <f t="shared" si="36"/>
        <v>0</v>
      </c>
      <c r="BP198" s="64">
        <f t="shared" si="37"/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4301051752</v>
      </c>
      <c r="D199" s="391">
        <v>4680115882607</v>
      </c>
      <c r="E199" s="392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97"/>
      <c r="R199" s="397"/>
      <c r="S199" s="397"/>
      <c r="T199" s="398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91">
        <v>4680115880092</v>
      </c>
      <c r="E200" s="392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97"/>
      <c r="R200" s="397"/>
      <c r="S200" s="397"/>
      <c r="T200" s="398"/>
      <c r="U200" s="34"/>
      <c r="V200" s="34"/>
      <c r="W200" s="35" t="s">
        <v>68</v>
      </c>
      <c r="X200" s="382">
        <v>600</v>
      </c>
      <c r="Y200" s="383">
        <f t="shared" si="33"/>
        <v>600</v>
      </c>
      <c r="Z200" s="36">
        <f t="shared" si="38"/>
        <v>1.8825000000000001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668</v>
      </c>
      <c r="BN200" s="64">
        <f t="shared" si="35"/>
        <v>668</v>
      </c>
      <c r="BO200" s="64">
        <f t="shared" si="36"/>
        <v>1.6025641025641024</v>
      </c>
      <c r="BP200" s="64">
        <f t="shared" si="37"/>
        <v>1.6025641025641024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91">
        <v>4680115880221</v>
      </c>
      <c r="E201" s="392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90" t="s">
        <v>342</v>
      </c>
      <c r="Q201" s="397"/>
      <c r="R201" s="397"/>
      <c r="S201" s="397"/>
      <c r="T201" s="398"/>
      <c r="U201" s="34"/>
      <c r="V201" s="34"/>
      <c r="W201" s="35" t="s">
        <v>68</v>
      </c>
      <c r="X201" s="382">
        <v>200</v>
      </c>
      <c r="Y201" s="383">
        <f t="shared" si="33"/>
        <v>201.6</v>
      </c>
      <c r="Z201" s="36">
        <f t="shared" si="38"/>
        <v>0.63251999999999997</v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222.66666666666666</v>
      </c>
      <c r="BN201" s="64">
        <f t="shared" si="35"/>
        <v>224.44800000000001</v>
      </c>
      <c r="BO201" s="64">
        <f t="shared" si="36"/>
        <v>0.53418803418803418</v>
      </c>
      <c r="BP201" s="64">
        <f t="shared" si="37"/>
        <v>0.53846153846153844</v>
      </c>
    </row>
    <row r="202" spans="1:68" ht="27" hidden="1" customHeight="1" x14ac:dyDescent="0.25">
      <c r="A202" s="54" t="s">
        <v>343</v>
      </c>
      <c r="B202" s="54" t="s">
        <v>344</v>
      </c>
      <c r="C202" s="31">
        <v>4301051749</v>
      </c>
      <c r="D202" s="391">
        <v>4680115882942</v>
      </c>
      <c r="E202" s="392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97"/>
      <c r="R202" s="397"/>
      <c r="S202" s="397"/>
      <c r="T202" s="398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91">
        <v>4680115880504</v>
      </c>
      <c r="E203" s="392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88" t="s">
        <v>348</v>
      </c>
      <c r="Q203" s="397"/>
      <c r="R203" s="397"/>
      <c r="S203" s="397"/>
      <c r="T203" s="398"/>
      <c r="U203" s="34"/>
      <c r="V203" s="34"/>
      <c r="W203" s="35" t="s">
        <v>68</v>
      </c>
      <c r="X203" s="382">
        <v>40</v>
      </c>
      <c r="Y203" s="383">
        <f t="shared" si="33"/>
        <v>40.799999999999997</v>
      </c>
      <c r="Z203" s="36">
        <f t="shared" si="38"/>
        <v>0.12801000000000001</v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44.533333333333339</v>
      </c>
      <c r="BN203" s="64">
        <f t="shared" si="35"/>
        <v>45.423999999999999</v>
      </c>
      <c r="BO203" s="64">
        <f t="shared" si="36"/>
        <v>0.10683760683760685</v>
      </c>
      <c r="BP203" s="64">
        <f t="shared" si="37"/>
        <v>0.10897435897435898</v>
      </c>
    </row>
    <row r="204" spans="1:68" ht="27" hidden="1" customHeight="1" x14ac:dyDescent="0.25">
      <c r="A204" s="54" t="s">
        <v>349</v>
      </c>
      <c r="B204" s="54" t="s">
        <v>350</v>
      </c>
      <c r="C204" s="31">
        <v>4301051410</v>
      </c>
      <c r="D204" s="391">
        <v>4680115882164</v>
      </c>
      <c r="E204" s="392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97"/>
      <c r="R204" s="397"/>
      <c r="S204" s="397"/>
      <c r="T204" s="398"/>
      <c r="U204" s="34"/>
      <c r="V204" s="34"/>
      <c r="W204" s="35" t="s">
        <v>68</v>
      </c>
      <c r="X204" s="382">
        <v>0</v>
      </c>
      <c r="Y204" s="383">
        <f t="shared" si="33"/>
        <v>0</v>
      </c>
      <c r="Z204" s="36" t="str">
        <f t="shared" si="38"/>
        <v/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0</v>
      </c>
      <c r="BN204" s="64">
        <f t="shared" si="35"/>
        <v>0</v>
      </c>
      <c r="BO204" s="64">
        <f t="shared" si="36"/>
        <v>0</v>
      </c>
      <c r="BP204" s="64">
        <f t="shared" si="37"/>
        <v>0</v>
      </c>
    </row>
    <row r="205" spans="1:68" x14ac:dyDescent="0.2">
      <c r="A205" s="393"/>
      <c r="B205" s="394"/>
      <c r="C205" s="394"/>
      <c r="D205" s="394"/>
      <c r="E205" s="394"/>
      <c r="F205" s="394"/>
      <c r="G205" s="394"/>
      <c r="H205" s="394"/>
      <c r="I205" s="394"/>
      <c r="J205" s="394"/>
      <c r="K205" s="394"/>
      <c r="L205" s="394"/>
      <c r="M205" s="394"/>
      <c r="N205" s="394"/>
      <c r="O205" s="395"/>
      <c r="P205" s="386" t="s">
        <v>69</v>
      </c>
      <c r="Q205" s="387"/>
      <c r="R205" s="387"/>
      <c r="S205" s="387"/>
      <c r="T205" s="387"/>
      <c r="U205" s="387"/>
      <c r="V205" s="388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401.90097259062776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404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3.3123000000000005</v>
      </c>
      <c r="AA205" s="385"/>
      <c r="AB205" s="385"/>
      <c r="AC205" s="385"/>
    </row>
    <row r="206" spans="1:68" x14ac:dyDescent="0.2">
      <c r="A206" s="394"/>
      <c r="B206" s="394"/>
      <c r="C206" s="394"/>
      <c r="D206" s="394"/>
      <c r="E206" s="394"/>
      <c r="F206" s="394"/>
      <c r="G206" s="394"/>
      <c r="H206" s="394"/>
      <c r="I206" s="394"/>
      <c r="J206" s="394"/>
      <c r="K206" s="394"/>
      <c r="L206" s="394"/>
      <c r="M206" s="394"/>
      <c r="N206" s="394"/>
      <c r="O206" s="395"/>
      <c r="P206" s="386" t="s">
        <v>69</v>
      </c>
      <c r="Q206" s="387"/>
      <c r="R206" s="387"/>
      <c r="S206" s="387"/>
      <c r="T206" s="387"/>
      <c r="U206" s="387"/>
      <c r="V206" s="388"/>
      <c r="W206" s="37" t="s">
        <v>68</v>
      </c>
      <c r="X206" s="384">
        <f>IFERROR(SUM(X189:X204),"0")</f>
        <v>1070</v>
      </c>
      <c r="Y206" s="384">
        <f>IFERROR(SUM(Y189:Y204),"0")</f>
        <v>1077.5999999999999</v>
      </c>
      <c r="Z206" s="37"/>
      <c r="AA206" s="385"/>
      <c r="AB206" s="385"/>
      <c r="AC206" s="385"/>
    </row>
    <row r="207" spans="1:68" ht="14.25" hidden="1" customHeight="1" x14ac:dyDescent="0.25">
      <c r="A207" s="400" t="s">
        <v>237</v>
      </c>
      <c r="B207" s="394"/>
      <c r="C207" s="394"/>
      <c r="D207" s="394"/>
      <c r="E207" s="394"/>
      <c r="F207" s="394"/>
      <c r="G207" s="394"/>
      <c r="H207" s="394"/>
      <c r="I207" s="394"/>
      <c r="J207" s="394"/>
      <c r="K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  <c r="X207" s="394"/>
      <c r="Y207" s="394"/>
      <c r="Z207" s="394"/>
      <c r="AA207" s="378"/>
      <c r="AB207" s="378"/>
      <c r="AC207" s="378"/>
    </row>
    <row r="208" spans="1:68" ht="16.5" hidden="1" customHeight="1" x14ac:dyDescent="0.25">
      <c r="A208" s="54" t="s">
        <v>351</v>
      </c>
      <c r="B208" s="54" t="s">
        <v>352</v>
      </c>
      <c r="C208" s="31">
        <v>4301060360</v>
      </c>
      <c r="D208" s="391">
        <v>4680115882874</v>
      </c>
      <c r="E208" s="392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7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97"/>
      <c r="R208" s="397"/>
      <c r="S208" s="397"/>
      <c r="T208" s="398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351</v>
      </c>
      <c r="B209" s="54" t="s">
        <v>353</v>
      </c>
      <c r="C209" s="31">
        <v>4301060404</v>
      </c>
      <c r="D209" s="391">
        <v>4680115882874</v>
      </c>
      <c r="E209" s="392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">
        <v>354</v>
      </c>
      <c r="Q209" s="397"/>
      <c r="R209" s="397"/>
      <c r="S209" s="397"/>
      <c r="T209" s="398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355</v>
      </c>
      <c r="B210" s="54" t="s">
        <v>356</v>
      </c>
      <c r="C210" s="31">
        <v>4301060359</v>
      </c>
      <c r="D210" s="391">
        <v>4680115884434</v>
      </c>
      <c r="E210" s="392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97"/>
      <c r="R210" s="397"/>
      <c r="S210" s="397"/>
      <c r="T210" s="398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357</v>
      </c>
      <c r="B211" s="54" t="s">
        <v>358</v>
      </c>
      <c r="C211" s="31">
        <v>4301060375</v>
      </c>
      <c r="D211" s="391">
        <v>4680115880818</v>
      </c>
      <c r="E211" s="392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83" t="s">
        <v>359</v>
      </c>
      <c r="Q211" s="397"/>
      <c r="R211" s="397"/>
      <c r="S211" s="397"/>
      <c r="T211" s="398"/>
      <c r="U211" s="34"/>
      <c r="V211" s="34"/>
      <c r="W211" s="35" t="s">
        <v>68</v>
      </c>
      <c r="X211" s="382">
        <v>0</v>
      </c>
      <c r="Y211" s="383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360</v>
      </c>
      <c r="B212" s="54" t="s">
        <v>361</v>
      </c>
      <c r="C212" s="31">
        <v>4301060389</v>
      </c>
      <c r="D212" s="391">
        <v>4680115880801</v>
      </c>
      <c r="E212" s="392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43" t="s">
        <v>362</v>
      </c>
      <c r="Q212" s="397"/>
      <c r="R212" s="397"/>
      <c r="S212" s="397"/>
      <c r="T212" s="398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393"/>
      <c r="B213" s="394"/>
      <c r="C213" s="394"/>
      <c r="D213" s="394"/>
      <c r="E213" s="394"/>
      <c r="F213" s="394"/>
      <c r="G213" s="394"/>
      <c r="H213" s="394"/>
      <c r="I213" s="394"/>
      <c r="J213" s="394"/>
      <c r="K213" s="394"/>
      <c r="L213" s="394"/>
      <c r="M213" s="394"/>
      <c r="N213" s="394"/>
      <c r="O213" s="395"/>
      <c r="P213" s="386" t="s">
        <v>69</v>
      </c>
      <c r="Q213" s="387"/>
      <c r="R213" s="387"/>
      <c r="S213" s="387"/>
      <c r="T213" s="387"/>
      <c r="U213" s="387"/>
      <c r="V213" s="388"/>
      <c r="W213" s="37" t="s">
        <v>70</v>
      </c>
      <c r="X213" s="384">
        <f>IFERROR(X208/H208,"0")+IFERROR(X209/H209,"0")+IFERROR(X210/H210,"0")+IFERROR(X211/H211,"0")+IFERROR(X212/H212,"0")</f>
        <v>0</v>
      </c>
      <c r="Y213" s="384">
        <f>IFERROR(Y208/H208,"0")+IFERROR(Y209/H209,"0")+IFERROR(Y210/H210,"0")+IFERROR(Y211/H211,"0")+IFERROR(Y212/H212,"0")</f>
        <v>0</v>
      </c>
      <c r="Z213" s="384">
        <f>IFERROR(IF(Z208="",0,Z208),"0")+IFERROR(IF(Z209="",0,Z209),"0")+IFERROR(IF(Z210="",0,Z210),"0")+IFERROR(IF(Z211="",0,Z211),"0")+IFERROR(IF(Z212="",0,Z212),"0")</f>
        <v>0</v>
      </c>
      <c r="AA213" s="385"/>
      <c r="AB213" s="385"/>
      <c r="AC213" s="385"/>
    </row>
    <row r="214" spans="1:68" hidden="1" x14ac:dyDescent="0.2">
      <c r="A214" s="394"/>
      <c r="B214" s="394"/>
      <c r="C214" s="394"/>
      <c r="D214" s="394"/>
      <c r="E214" s="394"/>
      <c r="F214" s="394"/>
      <c r="G214" s="394"/>
      <c r="H214" s="394"/>
      <c r="I214" s="394"/>
      <c r="J214" s="394"/>
      <c r="K214" s="394"/>
      <c r="L214" s="394"/>
      <c r="M214" s="394"/>
      <c r="N214" s="394"/>
      <c r="O214" s="395"/>
      <c r="P214" s="386" t="s">
        <v>69</v>
      </c>
      <c r="Q214" s="387"/>
      <c r="R214" s="387"/>
      <c r="S214" s="387"/>
      <c r="T214" s="387"/>
      <c r="U214" s="387"/>
      <c r="V214" s="388"/>
      <c r="W214" s="37" t="s">
        <v>68</v>
      </c>
      <c r="X214" s="384">
        <f>IFERROR(SUM(X208:X212),"0")</f>
        <v>0</v>
      </c>
      <c r="Y214" s="384">
        <f>IFERROR(SUM(Y208:Y212),"0")</f>
        <v>0</v>
      </c>
      <c r="Z214" s="37"/>
      <c r="AA214" s="385"/>
      <c r="AB214" s="385"/>
      <c r="AC214" s="385"/>
    </row>
    <row r="215" spans="1:68" ht="16.5" hidden="1" customHeight="1" x14ac:dyDescent="0.25">
      <c r="A215" s="427" t="s">
        <v>363</v>
      </c>
      <c r="B215" s="394"/>
      <c r="C215" s="394"/>
      <c r="D215" s="394"/>
      <c r="E215" s="394"/>
      <c r="F215" s="394"/>
      <c r="G215" s="394"/>
      <c r="H215" s="394"/>
      <c r="I215" s="394"/>
      <c r="J215" s="394"/>
      <c r="K215" s="394"/>
      <c r="L215" s="394"/>
      <c r="M215" s="394"/>
      <c r="N215" s="394"/>
      <c r="O215" s="394"/>
      <c r="P215" s="394"/>
      <c r="Q215" s="394"/>
      <c r="R215" s="394"/>
      <c r="S215" s="394"/>
      <c r="T215" s="394"/>
      <c r="U215" s="394"/>
      <c r="V215" s="394"/>
      <c r="W215" s="394"/>
      <c r="X215" s="394"/>
      <c r="Y215" s="394"/>
      <c r="Z215" s="394"/>
      <c r="AA215" s="377"/>
      <c r="AB215" s="377"/>
      <c r="AC215" s="377"/>
    </row>
    <row r="216" spans="1:68" ht="14.25" hidden="1" customHeight="1" x14ac:dyDescent="0.25">
      <c r="A216" s="400" t="s">
        <v>112</v>
      </c>
      <c r="B216" s="394"/>
      <c r="C216" s="394"/>
      <c r="D216" s="394"/>
      <c r="E216" s="394"/>
      <c r="F216" s="394"/>
      <c r="G216" s="394"/>
      <c r="H216" s="394"/>
      <c r="I216" s="394"/>
      <c r="J216" s="394"/>
      <c r="K216" s="394"/>
      <c r="L216" s="394"/>
      <c r="M216" s="394"/>
      <c r="N216" s="394"/>
      <c r="O216" s="394"/>
      <c r="P216" s="394"/>
      <c r="Q216" s="394"/>
      <c r="R216" s="394"/>
      <c r="S216" s="394"/>
      <c r="T216" s="394"/>
      <c r="U216" s="394"/>
      <c r="V216" s="394"/>
      <c r="W216" s="394"/>
      <c r="X216" s="394"/>
      <c r="Y216" s="394"/>
      <c r="Z216" s="394"/>
      <c r="AA216" s="378"/>
      <c r="AB216" s="378"/>
      <c r="AC216" s="378"/>
    </row>
    <row r="217" spans="1:68" ht="27" hidden="1" customHeight="1" x14ac:dyDescent="0.25">
      <c r="A217" s="54" t="s">
        <v>364</v>
      </c>
      <c r="B217" s="54" t="s">
        <v>365</v>
      </c>
      <c r="C217" s="31">
        <v>4301011717</v>
      </c>
      <c r="D217" s="391">
        <v>4680115884274</v>
      </c>
      <c r="E217" s="392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97"/>
      <c r="R217" s="397"/>
      <c r="S217" s="397"/>
      <c r="T217" s="398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hidden="1" customHeight="1" x14ac:dyDescent="0.25">
      <c r="A218" s="54" t="s">
        <v>364</v>
      </c>
      <c r="B218" s="54" t="s">
        <v>366</v>
      </c>
      <c r="C218" s="31">
        <v>4301011945</v>
      </c>
      <c r="D218" s="391">
        <v>4680115884274</v>
      </c>
      <c r="E218" s="392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3" t="s">
        <v>367</v>
      </c>
      <c r="Q218" s="397"/>
      <c r="R218" s="397"/>
      <c r="S218" s="397"/>
      <c r="T218" s="398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hidden="1" customHeight="1" x14ac:dyDescent="0.25">
      <c r="A219" s="54" t="s">
        <v>368</v>
      </c>
      <c r="B219" s="54" t="s">
        <v>369</v>
      </c>
      <c r="C219" s="31">
        <v>4301011719</v>
      </c>
      <c r="D219" s="391">
        <v>4680115884298</v>
      </c>
      <c r="E219" s="392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6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97"/>
      <c r="R219" s="397"/>
      <c r="S219" s="397"/>
      <c r="T219" s="398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hidden="1" customHeight="1" x14ac:dyDescent="0.25">
      <c r="A220" s="54" t="s">
        <v>370</v>
      </c>
      <c r="B220" s="54" t="s">
        <v>371</v>
      </c>
      <c r="C220" s="31">
        <v>4301011733</v>
      </c>
      <c r="D220" s="391">
        <v>4680115884250</v>
      </c>
      <c r="E220" s="392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97"/>
      <c r="R220" s="397"/>
      <c r="S220" s="397"/>
      <c r="T220" s="398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hidden="1" customHeight="1" x14ac:dyDescent="0.25">
      <c r="A221" s="54" t="s">
        <v>370</v>
      </c>
      <c r="B221" s="54" t="s">
        <v>372</v>
      </c>
      <c r="C221" s="31">
        <v>4301011944</v>
      </c>
      <c r="D221" s="391">
        <v>4680115884250</v>
      </c>
      <c r="E221" s="392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13" t="s">
        <v>373</v>
      </c>
      <c r="Q221" s="397"/>
      <c r="R221" s="397"/>
      <c r="S221" s="397"/>
      <c r="T221" s="398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hidden="1" customHeight="1" x14ac:dyDescent="0.25">
      <c r="A222" s="54" t="s">
        <v>374</v>
      </c>
      <c r="B222" s="54" t="s">
        <v>375</v>
      </c>
      <c r="C222" s="31">
        <v>4301011718</v>
      </c>
      <c r="D222" s="391">
        <v>4680115884281</v>
      </c>
      <c r="E222" s="392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97"/>
      <c r="R222" s="397"/>
      <c r="S222" s="397"/>
      <c r="T222" s="398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hidden="1" customHeight="1" x14ac:dyDescent="0.25">
      <c r="A223" s="54" t="s">
        <v>376</v>
      </c>
      <c r="B223" s="54" t="s">
        <v>377</v>
      </c>
      <c r="C223" s="31">
        <v>4301011720</v>
      </c>
      <c r="D223" s="391">
        <v>4680115884199</v>
      </c>
      <c r="E223" s="392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97"/>
      <c r="R223" s="397"/>
      <c r="S223" s="397"/>
      <c r="T223" s="398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hidden="1" customHeight="1" x14ac:dyDescent="0.25">
      <c r="A224" s="54" t="s">
        <v>378</v>
      </c>
      <c r="B224" s="54" t="s">
        <v>379</v>
      </c>
      <c r="C224" s="31">
        <v>4301011716</v>
      </c>
      <c r="D224" s="391">
        <v>4680115884267</v>
      </c>
      <c r="E224" s="392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97"/>
      <c r="R224" s="397"/>
      <c r="S224" s="397"/>
      <c r="T224" s="398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hidden="1" customHeight="1" x14ac:dyDescent="0.25">
      <c r="A225" s="54" t="s">
        <v>380</v>
      </c>
      <c r="B225" s="54" t="s">
        <v>381</v>
      </c>
      <c r="C225" s="31">
        <v>4301011593</v>
      </c>
      <c r="D225" s="391">
        <v>4680115882973</v>
      </c>
      <c r="E225" s="392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97"/>
      <c r="R225" s="397"/>
      <c r="S225" s="397"/>
      <c r="T225" s="398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hidden="1" x14ac:dyDescent="0.2">
      <c r="A226" s="393"/>
      <c r="B226" s="394"/>
      <c r="C226" s="394"/>
      <c r="D226" s="394"/>
      <c r="E226" s="394"/>
      <c r="F226" s="394"/>
      <c r="G226" s="394"/>
      <c r="H226" s="394"/>
      <c r="I226" s="394"/>
      <c r="J226" s="394"/>
      <c r="K226" s="394"/>
      <c r="L226" s="394"/>
      <c r="M226" s="394"/>
      <c r="N226" s="394"/>
      <c r="O226" s="395"/>
      <c r="P226" s="386" t="s">
        <v>69</v>
      </c>
      <c r="Q226" s="387"/>
      <c r="R226" s="387"/>
      <c r="S226" s="387"/>
      <c r="T226" s="387"/>
      <c r="U226" s="387"/>
      <c r="V226" s="388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hidden="1" x14ac:dyDescent="0.2">
      <c r="A227" s="394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394"/>
      <c r="O227" s="395"/>
      <c r="P227" s="386" t="s">
        <v>69</v>
      </c>
      <c r="Q227" s="387"/>
      <c r="R227" s="387"/>
      <c r="S227" s="387"/>
      <c r="T227" s="387"/>
      <c r="U227" s="387"/>
      <c r="V227" s="388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hidden="1" customHeight="1" x14ac:dyDescent="0.25">
      <c r="A228" s="400" t="s">
        <v>63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94"/>
      <c r="AA228" s="378"/>
      <c r="AB228" s="378"/>
      <c r="AC228" s="378"/>
    </row>
    <row r="229" spans="1:68" ht="27" hidden="1" customHeight="1" x14ac:dyDescent="0.25">
      <c r="A229" s="54" t="s">
        <v>382</v>
      </c>
      <c r="B229" s="54" t="s">
        <v>383</v>
      </c>
      <c r="C229" s="31">
        <v>4301031305</v>
      </c>
      <c r="D229" s="391">
        <v>4607091389845</v>
      </c>
      <c r="E229" s="392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97"/>
      <c r="R229" s="397"/>
      <c r="S229" s="397"/>
      <c r="T229" s="398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384</v>
      </c>
      <c r="B230" s="54" t="s">
        <v>385</v>
      </c>
      <c r="C230" s="31">
        <v>4301031306</v>
      </c>
      <c r="D230" s="391">
        <v>4680115882881</v>
      </c>
      <c r="E230" s="392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97"/>
      <c r="R230" s="397"/>
      <c r="S230" s="397"/>
      <c r="T230" s="398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393"/>
      <c r="B231" s="394"/>
      <c r="C231" s="394"/>
      <c r="D231" s="394"/>
      <c r="E231" s="394"/>
      <c r="F231" s="394"/>
      <c r="G231" s="394"/>
      <c r="H231" s="394"/>
      <c r="I231" s="394"/>
      <c r="J231" s="394"/>
      <c r="K231" s="394"/>
      <c r="L231" s="394"/>
      <c r="M231" s="394"/>
      <c r="N231" s="394"/>
      <c r="O231" s="395"/>
      <c r="P231" s="386" t="s">
        <v>69</v>
      </c>
      <c r="Q231" s="387"/>
      <c r="R231" s="387"/>
      <c r="S231" s="387"/>
      <c r="T231" s="387"/>
      <c r="U231" s="387"/>
      <c r="V231" s="388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hidden="1" x14ac:dyDescent="0.2">
      <c r="A232" s="394"/>
      <c r="B232" s="394"/>
      <c r="C232" s="394"/>
      <c r="D232" s="394"/>
      <c r="E232" s="394"/>
      <c r="F232" s="394"/>
      <c r="G232" s="394"/>
      <c r="H232" s="394"/>
      <c r="I232" s="394"/>
      <c r="J232" s="394"/>
      <c r="K232" s="394"/>
      <c r="L232" s="394"/>
      <c r="M232" s="394"/>
      <c r="N232" s="394"/>
      <c r="O232" s="395"/>
      <c r="P232" s="386" t="s">
        <v>69</v>
      </c>
      <c r="Q232" s="387"/>
      <c r="R232" s="387"/>
      <c r="S232" s="387"/>
      <c r="T232" s="387"/>
      <c r="U232" s="387"/>
      <c r="V232" s="388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hidden="1" customHeight="1" x14ac:dyDescent="0.25">
      <c r="A233" s="427" t="s">
        <v>386</v>
      </c>
      <c r="B233" s="394"/>
      <c r="C233" s="394"/>
      <c r="D233" s="394"/>
      <c r="E233" s="394"/>
      <c r="F233" s="394"/>
      <c r="G233" s="394"/>
      <c r="H233" s="394"/>
      <c r="I233" s="394"/>
      <c r="J233" s="394"/>
      <c r="K233" s="394"/>
      <c r="L233" s="394"/>
      <c r="M233" s="394"/>
      <c r="N233" s="394"/>
      <c r="O233" s="394"/>
      <c r="P233" s="394"/>
      <c r="Q233" s="394"/>
      <c r="R233" s="394"/>
      <c r="S233" s="394"/>
      <c r="T233" s="394"/>
      <c r="U233" s="394"/>
      <c r="V233" s="394"/>
      <c r="W233" s="394"/>
      <c r="X233" s="394"/>
      <c r="Y233" s="394"/>
      <c r="Z233" s="394"/>
      <c r="AA233" s="377"/>
      <c r="AB233" s="377"/>
      <c r="AC233" s="377"/>
    </row>
    <row r="234" spans="1:68" ht="14.25" hidden="1" customHeight="1" x14ac:dyDescent="0.25">
      <c r="A234" s="400" t="s">
        <v>112</v>
      </c>
      <c r="B234" s="394"/>
      <c r="C234" s="394"/>
      <c r="D234" s="394"/>
      <c r="E234" s="394"/>
      <c r="F234" s="394"/>
      <c r="G234" s="394"/>
      <c r="H234" s="394"/>
      <c r="I234" s="394"/>
      <c r="J234" s="394"/>
      <c r="K234" s="394"/>
      <c r="L234" s="394"/>
      <c r="M234" s="394"/>
      <c r="N234" s="394"/>
      <c r="O234" s="394"/>
      <c r="P234" s="394"/>
      <c r="Q234" s="394"/>
      <c r="R234" s="394"/>
      <c r="S234" s="394"/>
      <c r="T234" s="394"/>
      <c r="U234" s="394"/>
      <c r="V234" s="394"/>
      <c r="W234" s="394"/>
      <c r="X234" s="394"/>
      <c r="Y234" s="394"/>
      <c r="Z234" s="394"/>
      <c r="AA234" s="378"/>
      <c r="AB234" s="378"/>
      <c r="AC234" s="378"/>
    </row>
    <row r="235" spans="1:68" ht="27" hidden="1" customHeight="1" x14ac:dyDescent="0.25">
      <c r="A235" s="54" t="s">
        <v>387</v>
      </c>
      <c r="B235" s="54" t="s">
        <v>388</v>
      </c>
      <c r="C235" s="31">
        <v>4301011826</v>
      </c>
      <c r="D235" s="391">
        <v>4680115884137</v>
      </c>
      <c r="E235" s="392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97"/>
      <c r="R235" s="397"/>
      <c r="S235" s="397"/>
      <c r="T235" s="398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hidden="1" customHeight="1" x14ac:dyDescent="0.25">
      <c r="A236" s="54" t="s">
        <v>387</v>
      </c>
      <c r="B236" s="54" t="s">
        <v>389</v>
      </c>
      <c r="C236" s="31">
        <v>4301011942</v>
      </c>
      <c r="D236" s="391">
        <v>4680115884137</v>
      </c>
      <c r="E236" s="392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9" t="s">
        <v>390</v>
      </c>
      <c r="Q236" s="397"/>
      <c r="R236" s="397"/>
      <c r="S236" s="397"/>
      <c r="T236" s="398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4301011724</v>
      </c>
      <c r="D237" s="391">
        <v>4680115884236</v>
      </c>
      <c r="E237" s="392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97"/>
      <c r="R237" s="397"/>
      <c r="S237" s="397"/>
      <c r="T237" s="398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4301011721</v>
      </c>
      <c r="D238" s="391">
        <v>4680115884175</v>
      </c>
      <c r="E238" s="392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97"/>
      <c r="R238" s="397"/>
      <c r="S238" s="397"/>
      <c r="T238" s="398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hidden="1" customHeight="1" x14ac:dyDescent="0.25">
      <c r="A239" s="54" t="s">
        <v>395</v>
      </c>
      <c r="B239" s="54" t="s">
        <v>396</v>
      </c>
      <c r="C239" s="31">
        <v>4301011824</v>
      </c>
      <c r="D239" s="391">
        <v>4680115884144</v>
      </c>
      <c r="E239" s="392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97"/>
      <c r="R239" s="397"/>
      <c r="S239" s="397"/>
      <c r="T239" s="398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hidden="1" customHeight="1" x14ac:dyDescent="0.25">
      <c r="A240" s="54" t="s">
        <v>397</v>
      </c>
      <c r="B240" s="54" t="s">
        <v>398</v>
      </c>
      <c r="C240" s="31">
        <v>4301011963</v>
      </c>
      <c r="D240" s="391">
        <v>4680115885288</v>
      </c>
      <c r="E240" s="392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81" t="s">
        <v>399</v>
      </c>
      <c r="Q240" s="397"/>
      <c r="R240" s="397"/>
      <c r="S240" s="397"/>
      <c r="T240" s="398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hidden="1" customHeight="1" x14ac:dyDescent="0.25">
      <c r="A241" s="54" t="s">
        <v>400</v>
      </c>
      <c r="B241" s="54" t="s">
        <v>401</v>
      </c>
      <c r="C241" s="31">
        <v>4301011726</v>
      </c>
      <c r="D241" s="391">
        <v>4680115884182</v>
      </c>
      <c r="E241" s="392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97"/>
      <c r="R241" s="397"/>
      <c r="S241" s="397"/>
      <c r="T241" s="398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hidden="1" customHeight="1" x14ac:dyDescent="0.25">
      <c r="A242" s="54" t="s">
        <v>402</v>
      </c>
      <c r="B242" s="54" t="s">
        <v>403</v>
      </c>
      <c r="C242" s="31">
        <v>4301011722</v>
      </c>
      <c r="D242" s="391">
        <v>4680115884205</v>
      </c>
      <c r="E242" s="392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97"/>
      <c r="R242" s="397"/>
      <c r="S242" s="397"/>
      <c r="T242" s="398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hidden="1" x14ac:dyDescent="0.2">
      <c r="A243" s="393"/>
      <c r="B243" s="394"/>
      <c r="C243" s="394"/>
      <c r="D243" s="394"/>
      <c r="E243" s="394"/>
      <c r="F243" s="394"/>
      <c r="G243" s="394"/>
      <c r="H243" s="394"/>
      <c r="I243" s="394"/>
      <c r="J243" s="394"/>
      <c r="K243" s="394"/>
      <c r="L243" s="394"/>
      <c r="M243" s="394"/>
      <c r="N243" s="394"/>
      <c r="O243" s="395"/>
      <c r="P243" s="386" t="s">
        <v>69</v>
      </c>
      <c r="Q243" s="387"/>
      <c r="R243" s="387"/>
      <c r="S243" s="387"/>
      <c r="T243" s="387"/>
      <c r="U243" s="387"/>
      <c r="V243" s="388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0</v>
      </c>
      <c r="Y243" s="384">
        <f>IFERROR(Y235/H235,"0")+IFERROR(Y236/H236,"0")+IFERROR(Y237/H237,"0")+IFERROR(Y238/H238,"0")+IFERROR(Y239/H239,"0")+IFERROR(Y240/H240,"0")+IFERROR(Y241/H241,"0")+IFERROR(Y242/H242,"0")</f>
        <v>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385"/>
      <c r="AB243" s="385"/>
      <c r="AC243" s="385"/>
    </row>
    <row r="244" spans="1:68" hidden="1" x14ac:dyDescent="0.2">
      <c r="A244" s="394"/>
      <c r="B244" s="394"/>
      <c r="C244" s="394"/>
      <c r="D244" s="394"/>
      <c r="E244" s="394"/>
      <c r="F244" s="394"/>
      <c r="G244" s="394"/>
      <c r="H244" s="394"/>
      <c r="I244" s="394"/>
      <c r="J244" s="394"/>
      <c r="K244" s="394"/>
      <c r="L244" s="394"/>
      <c r="M244" s="394"/>
      <c r="N244" s="394"/>
      <c r="O244" s="395"/>
      <c r="P244" s="386" t="s">
        <v>69</v>
      </c>
      <c r="Q244" s="387"/>
      <c r="R244" s="387"/>
      <c r="S244" s="387"/>
      <c r="T244" s="387"/>
      <c r="U244" s="387"/>
      <c r="V244" s="388"/>
      <c r="W244" s="37" t="s">
        <v>68</v>
      </c>
      <c r="X244" s="384">
        <f>IFERROR(SUM(X235:X242),"0")</f>
        <v>0</v>
      </c>
      <c r="Y244" s="384">
        <f>IFERROR(SUM(Y235:Y242),"0")</f>
        <v>0</v>
      </c>
      <c r="Z244" s="37"/>
      <c r="AA244" s="385"/>
      <c r="AB244" s="385"/>
      <c r="AC244" s="385"/>
    </row>
    <row r="245" spans="1:68" ht="16.5" hidden="1" customHeight="1" x14ac:dyDescent="0.25">
      <c r="A245" s="427" t="s">
        <v>404</v>
      </c>
      <c r="B245" s="394"/>
      <c r="C245" s="394"/>
      <c r="D245" s="394"/>
      <c r="E245" s="394"/>
      <c r="F245" s="394"/>
      <c r="G245" s="394"/>
      <c r="H245" s="394"/>
      <c r="I245" s="394"/>
      <c r="J245" s="394"/>
      <c r="K245" s="394"/>
      <c r="L245" s="394"/>
      <c r="M245" s="394"/>
      <c r="N245" s="394"/>
      <c r="O245" s="394"/>
      <c r="P245" s="394"/>
      <c r="Q245" s="394"/>
      <c r="R245" s="394"/>
      <c r="S245" s="394"/>
      <c r="T245" s="394"/>
      <c r="U245" s="394"/>
      <c r="V245" s="394"/>
      <c r="W245" s="394"/>
      <c r="X245" s="394"/>
      <c r="Y245" s="394"/>
      <c r="Z245" s="394"/>
      <c r="AA245" s="377"/>
      <c r="AB245" s="377"/>
      <c r="AC245" s="377"/>
    </row>
    <row r="246" spans="1:68" ht="14.25" hidden="1" customHeight="1" x14ac:dyDescent="0.25">
      <c r="A246" s="400" t="s">
        <v>112</v>
      </c>
      <c r="B246" s="394"/>
      <c r="C246" s="394"/>
      <c r="D246" s="394"/>
      <c r="E246" s="394"/>
      <c r="F246" s="394"/>
      <c r="G246" s="394"/>
      <c r="H246" s="394"/>
      <c r="I246" s="394"/>
      <c r="J246" s="394"/>
      <c r="K246" s="394"/>
      <c r="L246" s="394"/>
      <c r="M246" s="394"/>
      <c r="N246" s="394"/>
      <c r="O246" s="394"/>
      <c r="P246" s="394"/>
      <c r="Q246" s="394"/>
      <c r="R246" s="394"/>
      <c r="S246" s="394"/>
      <c r="T246" s="394"/>
      <c r="U246" s="394"/>
      <c r="V246" s="394"/>
      <c r="W246" s="394"/>
      <c r="X246" s="394"/>
      <c r="Y246" s="394"/>
      <c r="Z246" s="394"/>
      <c r="AA246" s="378"/>
      <c r="AB246" s="378"/>
      <c r="AC246" s="378"/>
    </row>
    <row r="247" spans="1:68" ht="27" hidden="1" customHeight="1" x14ac:dyDescent="0.25">
      <c r="A247" s="54" t="s">
        <v>405</v>
      </c>
      <c r="B247" s="54" t="s">
        <v>406</v>
      </c>
      <c r="C247" s="31">
        <v>4301011850</v>
      </c>
      <c r="D247" s="391">
        <v>4680115885806</v>
      </c>
      <c r="E247" s="392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3" t="s">
        <v>407</v>
      </c>
      <c r="Q247" s="397"/>
      <c r="R247" s="397"/>
      <c r="S247" s="397"/>
      <c r="T247" s="398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408</v>
      </c>
      <c r="B248" s="54" t="s">
        <v>409</v>
      </c>
      <c r="C248" s="31">
        <v>4301011855</v>
      </c>
      <c r="D248" s="391">
        <v>4680115885837</v>
      </c>
      <c r="E248" s="392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24" t="s">
        <v>410</v>
      </c>
      <c r="Q248" s="397"/>
      <c r="R248" s="397"/>
      <c r="S248" s="397"/>
      <c r="T248" s="398"/>
      <c r="U248" s="34"/>
      <c r="V248" s="34"/>
      <c r="W248" s="35" t="s">
        <v>68</v>
      </c>
      <c r="X248" s="382">
        <v>50</v>
      </c>
      <c r="Y248" s="383">
        <f>IFERROR(IF(X248="",0,CEILING((X248/$H248),1)*$H248),"")</f>
        <v>54</v>
      </c>
      <c r="Z248" s="36">
        <f>IFERROR(IF(Y248=0,"",ROUNDUP(Y248/H248,0)*0.02175),"")</f>
        <v>0.10874999999999999</v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52.222222222222221</v>
      </c>
      <c r="BN248" s="64">
        <f>IFERROR(Y248*I248/H248,"0")</f>
        <v>56.4</v>
      </c>
      <c r="BO248" s="64">
        <f>IFERROR(1/J248*(X248/H248),"0")</f>
        <v>8.2671957671957674E-2</v>
      </c>
      <c r="BP248" s="64">
        <f>IFERROR(1/J248*(Y248/H248),"0")</f>
        <v>8.9285714285714274E-2</v>
      </c>
    </row>
    <row r="249" spans="1:68" ht="27" hidden="1" customHeight="1" x14ac:dyDescent="0.25">
      <c r="A249" s="54" t="s">
        <v>411</v>
      </c>
      <c r="B249" s="54" t="s">
        <v>412</v>
      </c>
      <c r="C249" s="31">
        <v>4301011853</v>
      </c>
      <c r="D249" s="391">
        <v>4680115885851</v>
      </c>
      <c r="E249" s="392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29" t="s">
        <v>413</v>
      </c>
      <c r="Q249" s="397"/>
      <c r="R249" s="397"/>
      <c r="S249" s="397"/>
      <c r="T249" s="398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1">
        <v>4301011851</v>
      </c>
      <c r="D250" s="391">
        <v>4680115885820</v>
      </c>
      <c r="E250" s="392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10" t="s">
        <v>416</v>
      </c>
      <c r="Q250" s="397"/>
      <c r="R250" s="397"/>
      <c r="S250" s="397"/>
      <c r="T250" s="398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417</v>
      </c>
      <c r="B251" s="54" t="s">
        <v>418</v>
      </c>
      <c r="C251" s="31">
        <v>4301011852</v>
      </c>
      <c r="D251" s="391">
        <v>4680115885844</v>
      </c>
      <c r="E251" s="392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9" t="s">
        <v>419</v>
      </c>
      <c r="Q251" s="397"/>
      <c r="R251" s="397"/>
      <c r="S251" s="397"/>
      <c r="T251" s="398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393"/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4"/>
      <c r="N252" s="394"/>
      <c r="O252" s="395"/>
      <c r="P252" s="386" t="s">
        <v>69</v>
      </c>
      <c r="Q252" s="387"/>
      <c r="R252" s="387"/>
      <c r="S252" s="387"/>
      <c r="T252" s="387"/>
      <c r="U252" s="387"/>
      <c r="V252" s="388"/>
      <c r="W252" s="37" t="s">
        <v>70</v>
      </c>
      <c r="X252" s="384">
        <f>IFERROR(X247/H247,"0")+IFERROR(X248/H248,"0")+IFERROR(X249/H249,"0")+IFERROR(X250/H250,"0")+IFERROR(X251/H251,"0")</f>
        <v>4.6296296296296298</v>
      </c>
      <c r="Y252" s="384">
        <f>IFERROR(Y247/H247,"0")+IFERROR(Y248/H248,"0")+IFERROR(Y249/H249,"0")+IFERROR(Y250/H250,"0")+IFERROR(Y251/H251,"0")</f>
        <v>5</v>
      </c>
      <c r="Z252" s="384">
        <f>IFERROR(IF(Z247="",0,Z247),"0")+IFERROR(IF(Z248="",0,Z248),"0")+IFERROR(IF(Z249="",0,Z249),"0")+IFERROR(IF(Z250="",0,Z250),"0")+IFERROR(IF(Z251="",0,Z251),"0")</f>
        <v>0.10874999999999999</v>
      </c>
      <c r="AA252" s="385"/>
      <c r="AB252" s="385"/>
      <c r="AC252" s="385"/>
    </row>
    <row r="253" spans="1:68" x14ac:dyDescent="0.2">
      <c r="A253" s="394"/>
      <c r="B253" s="394"/>
      <c r="C253" s="394"/>
      <c r="D253" s="394"/>
      <c r="E253" s="394"/>
      <c r="F253" s="394"/>
      <c r="G253" s="394"/>
      <c r="H253" s="394"/>
      <c r="I253" s="394"/>
      <c r="J253" s="394"/>
      <c r="K253" s="394"/>
      <c r="L253" s="394"/>
      <c r="M253" s="394"/>
      <c r="N253" s="394"/>
      <c r="O253" s="395"/>
      <c r="P253" s="386" t="s">
        <v>69</v>
      </c>
      <c r="Q253" s="387"/>
      <c r="R253" s="387"/>
      <c r="S253" s="387"/>
      <c r="T253" s="387"/>
      <c r="U253" s="387"/>
      <c r="V253" s="388"/>
      <c r="W253" s="37" t="s">
        <v>68</v>
      </c>
      <c r="X253" s="384">
        <f>IFERROR(SUM(X247:X251),"0")</f>
        <v>50</v>
      </c>
      <c r="Y253" s="384">
        <f>IFERROR(SUM(Y247:Y251),"0")</f>
        <v>54</v>
      </c>
      <c r="Z253" s="37"/>
      <c r="AA253" s="385"/>
      <c r="AB253" s="385"/>
      <c r="AC253" s="385"/>
    </row>
    <row r="254" spans="1:68" ht="16.5" hidden="1" customHeight="1" x14ac:dyDescent="0.25">
      <c r="A254" s="427" t="s">
        <v>420</v>
      </c>
      <c r="B254" s="394"/>
      <c r="C254" s="394"/>
      <c r="D254" s="394"/>
      <c r="E254" s="394"/>
      <c r="F254" s="394"/>
      <c r="G254" s="394"/>
      <c r="H254" s="394"/>
      <c r="I254" s="394"/>
      <c r="J254" s="394"/>
      <c r="K254" s="394"/>
      <c r="L254" s="394"/>
      <c r="M254" s="394"/>
      <c r="N254" s="394"/>
      <c r="O254" s="394"/>
      <c r="P254" s="394"/>
      <c r="Q254" s="394"/>
      <c r="R254" s="394"/>
      <c r="S254" s="394"/>
      <c r="T254" s="394"/>
      <c r="U254" s="394"/>
      <c r="V254" s="394"/>
      <c r="W254" s="394"/>
      <c r="X254" s="394"/>
      <c r="Y254" s="394"/>
      <c r="Z254" s="394"/>
      <c r="AA254" s="377"/>
      <c r="AB254" s="377"/>
      <c r="AC254" s="377"/>
    </row>
    <row r="255" spans="1:68" ht="14.25" hidden="1" customHeight="1" x14ac:dyDescent="0.25">
      <c r="A255" s="400" t="s">
        <v>112</v>
      </c>
      <c r="B255" s="394"/>
      <c r="C255" s="394"/>
      <c r="D255" s="394"/>
      <c r="E255" s="394"/>
      <c r="F255" s="394"/>
      <c r="G255" s="394"/>
      <c r="H255" s="394"/>
      <c r="I255" s="394"/>
      <c r="J255" s="394"/>
      <c r="K255" s="394"/>
      <c r="L255" s="394"/>
      <c r="M255" s="394"/>
      <c r="N255" s="394"/>
      <c r="O255" s="394"/>
      <c r="P255" s="394"/>
      <c r="Q255" s="394"/>
      <c r="R255" s="394"/>
      <c r="S255" s="394"/>
      <c r="T255" s="394"/>
      <c r="U255" s="394"/>
      <c r="V255" s="394"/>
      <c r="W255" s="394"/>
      <c r="X255" s="394"/>
      <c r="Y255" s="394"/>
      <c r="Z255" s="394"/>
      <c r="AA255" s="378"/>
      <c r="AB255" s="378"/>
      <c r="AC255" s="378"/>
    </row>
    <row r="256" spans="1:68" ht="27" hidden="1" customHeight="1" x14ac:dyDescent="0.25">
      <c r="A256" s="54" t="s">
        <v>421</v>
      </c>
      <c r="B256" s="54" t="s">
        <v>422</v>
      </c>
      <c r="C256" s="31">
        <v>4301012016</v>
      </c>
      <c r="D256" s="391">
        <v>4680115885554</v>
      </c>
      <c r="E256" s="392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55" t="s">
        <v>423</v>
      </c>
      <c r="Q256" s="397"/>
      <c r="R256" s="397"/>
      <c r="S256" s="397"/>
      <c r="T256" s="398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hidden="1" customHeight="1" x14ac:dyDescent="0.25">
      <c r="A257" s="54" t="s">
        <v>424</v>
      </c>
      <c r="B257" s="54" t="s">
        <v>425</v>
      </c>
      <c r="C257" s="31">
        <v>4301012024</v>
      </c>
      <c r="D257" s="391">
        <v>4680115885615</v>
      </c>
      <c r="E257" s="392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0" t="s">
        <v>426</v>
      </c>
      <c r="Q257" s="397"/>
      <c r="R257" s="397"/>
      <c r="S257" s="397"/>
      <c r="T257" s="398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hidden="1" customHeight="1" x14ac:dyDescent="0.25">
      <c r="A258" s="54" t="s">
        <v>427</v>
      </c>
      <c r="B258" s="54" t="s">
        <v>428</v>
      </c>
      <c r="C258" s="31">
        <v>4301011858</v>
      </c>
      <c r="D258" s="391">
        <v>4680115885646</v>
      </c>
      <c r="E258" s="392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6" t="s">
        <v>429</v>
      </c>
      <c r="Q258" s="397"/>
      <c r="R258" s="397"/>
      <c r="S258" s="397"/>
      <c r="T258" s="398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hidden="1" customHeight="1" x14ac:dyDescent="0.25">
      <c r="A259" s="54" t="s">
        <v>430</v>
      </c>
      <c r="B259" s="54" t="s">
        <v>431</v>
      </c>
      <c r="C259" s="31">
        <v>4301011859</v>
      </c>
      <c r="D259" s="391">
        <v>4680115885608</v>
      </c>
      <c r="E259" s="392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9" t="s">
        <v>432</v>
      </c>
      <c r="Q259" s="397"/>
      <c r="R259" s="397"/>
      <c r="S259" s="397"/>
      <c r="T259" s="398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hidden="1" customHeight="1" x14ac:dyDescent="0.25">
      <c r="A260" s="54" t="s">
        <v>433</v>
      </c>
      <c r="B260" s="54" t="s">
        <v>434</v>
      </c>
      <c r="C260" s="31">
        <v>4301011857</v>
      </c>
      <c r="D260" s="391">
        <v>4680115885622</v>
      </c>
      <c r="E260" s="392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601" t="s">
        <v>435</v>
      </c>
      <c r="Q260" s="397"/>
      <c r="R260" s="397"/>
      <c r="S260" s="397"/>
      <c r="T260" s="398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4301011573</v>
      </c>
      <c r="D261" s="391">
        <v>4680115881938</v>
      </c>
      <c r="E261" s="392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3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97"/>
      <c r="R261" s="397"/>
      <c r="S261" s="397"/>
      <c r="T261" s="398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hidden="1" customHeight="1" x14ac:dyDescent="0.25">
      <c r="A262" s="54" t="s">
        <v>438</v>
      </c>
      <c r="B262" s="54" t="s">
        <v>439</v>
      </c>
      <c r="C262" s="31">
        <v>4301010944</v>
      </c>
      <c r="D262" s="391">
        <v>4607091387346</v>
      </c>
      <c r="E262" s="392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97"/>
      <c r="R262" s="397"/>
      <c r="S262" s="397"/>
      <c r="T262" s="398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hidden="1" x14ac:dyDescent="0.2">
      <c r="A263" s="393"/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4"/>
      <c r="N263" s="394"/>
      <c r="O263" s="395"/>
      <c r="P263" s="386" t="s">
        <v>69</v>
      </c>
      <c r="Q263" s="387"/>
      <c r="R263" s="387"/>
      <c r="S263" s="387"/>
      <c r="T263" s="387"/>
      <c r="U263" s="387"/>
      <c r="V263" s="388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hidden="1" x14ac:dyDescent="0.2">
      <c r="A264" s="394"/>
      <c r="B264" s="394"/>
      <c r="C264" s="394"/>
      <c r="D264" s="394"/>
      <c r="E264" s="394"/>
      <c r="F264" s="394"/>
      <c r="G264" s="394"/>
      <c r="H264" s="394"/>
      <c r="I264" s="394"/>
      <c r="J264" s="394"/>
      <c r="K264" s="394"/>
      <c r="L264" s="394"/>
      <c r="M264" s="394"/>
      <c r="N264" s="394"/>
      <c r="O264" s="395"/>
      <c r="P264" s="386" t="s">
        <v>69</v>
      </c>
      <c r="Q264" s="387"/>
      <c r="R264" s="387"/>
      <c r="S264" s="387"/>
      <c r="T264" s="387"/>
      <c r="U264" s="387"/>
      <c r="V264" s="388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hidden="1" customHeight="1" x14ac:dyDescent="0.25">
      <c r="A265" s="400" t="s">
        <v>63</v>
      </c>
      <c r="B265" s="394"/>
      <c r="C265" s="394"/>
      <c r="D265" s="394"/>
      <c r="E265" s="394"/>
      <c r="F265" s="394"/>
      <c r="G265" s="394"/>
      <c r="H265" s="394"/>
      <c r="I265" s="394"/>
      <c r="J265" s="394"/>
      <c r="K265" s="394"/>
      <c r="L265" s="394"/>
      <c r="M265" s="394"/>
      <c r="N265" s="394"/>
      <c r="O265" s="394"/>
      <c r="P265" s="394"/>
      <c r="Q265" s="394"/>
      <c r="R265" s="394"/>
      <c r="S265" s="394"/>
      <c r="T265" s="394"/>
      <c r="U265" s="394"/>
      <c r="V265" s="394"/>
      <c r="W265" s="394"/>
      <c r="X265" s="394"/>
      <c r="Y265" s="394"/>
      <c r="Z265" s="394"/>
      <c r="AA265" s="378"/>
      <c r="AB265" s="378"/>
      <c r="AC265" s="378"/>
    </row>
    <row r="266" spans="1:68" ht="27" customHeight="1" x14ac:dyDescent="0.25">
      <c r="A266" s="54" t="s">
        <v>440</v>
      </c>
      <c r="B266" s="54" t="s">
        <v>441</v>
      </c>
      <c r="C266" s="31">
        <v>4301030878</v>
      </c>
      <c r="D266" s="391">
        <v>4607091387193</v>
      </c>
      <c r="E266" s="392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97"/>
      <c r="R266" s="397"/>
      <c r="S266" s="397"/>
      <c r="T266" s="398"/>
      <c r="U266" s="34"/>
      <c r="V266" s="34"/>
      <c r="W266" s="35" t="s">
        <v>68</v>
      </c>
      <c r="X266" s="382">
        <v>50</v>
      </c>
      <c r="Y266" s="383">
        <f>IFERROR(IF(X266="",0,CEILING((X266/$H266),1)*$H266),"")</f>
        <v>50.400000000000006</v>
      </c>
      <c r="Z266" s="36">
        <f>IFERROR(IF(Y266=0,"",ROUNDUP(Y266/H266,0)*0.00753),"")</f>
        <v>9.0359999999999996E-2</v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53.095238095238095</v>
      </c>
      <c r="BN266" s="64">
        <f>IFERROR(Y266*I266/H266,"0")</f>
        <v>53.52</v>
      </c>
      <c r="BO266" s="64">
        <f>IFERROR(1/J266*(X266/H266),"0")</f>
        <v>7.6312576312576319E-2</v>
      </c>
      <c r="BP266" s="64">
        <f>IFERROR(1/J266*(Y266/H266),"0")</f>
        <v>7.6923076923076927E-2</v>
      </c>
    </row>
    <row r="267" spans="1:68" ht="27" hidden="1" customHeight="1" x14ac:dyDescent="0.25">
      <c r="A267" s="54" t="s">
        <v>442</v>
      </c>
      <c r="B267" s="54" t="s">
        <v>443</v>
      </c>
      <c r="C267" s="31">
        <v>4301031153</v>
      </c>
      <c r="D267" s="391">
        <v>4607091387230</v>
      </c>
      <c r="E267" s="392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97"/>
      <c r="R267" s="397"/>
      <c r="S267" s="397"/>
      <c r="T267" s="398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1">
        <v>4301031152</v>
      </c>
      <c r="D268" s="391">
        <v>4607091387285</v>
      </c>
      <c r="E268" s="392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97"/>
      <c r="R268" s="397"/>
      <c r="S268" s="397"/>
      <c r="T268" s="398"/>
      <c r="U268" s="34"/>
      <c r="V268" s="34"/>
      <c r="W268" s="35" t="s">
        <v>68</v>
      </c>
      <c r="X268" s="382">
        <v>17.5</v>
      </c>
      <c r="Y268" s="383">
        <f>IFERROR(IF(X268="",0,CEILING((X268/$H268),1)*$H268),"")</f>
        <v>18.900000000000002</v>
      </c>
      <c r="Z268" s="36">
        <f>IFERROR(IF(Y268=0,"",ROUNDUP(Y268/H268,0)*0.00502),"")</f>
        <v>4.5179999999999998E-2</v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18.583333333333332</v>
      </c>
      <c r="BN268" s="64">
        <f>IFERROR(Y268*I268/H268,"0")</f>
        <v>20.07</v>
      </c>
      <c r="BO268" s="64">
        <f>IFERROR(1/J268*(X268/H268),"0")</f>
        <v>3.5612535612535613E-2</v>
      </c>
      <c r="BP268" s="64">
        <f>IFERROR(1/J268*(Y268/H268),"0")</f>
        <v>3.8461538461538464E-2</v>
      </c>
    </row>
    <row r="269" spans="1:68" x14ac:dyDescent="0.2">
      <c r="A269" s="393"/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5"/>
      <c r="P269" s="386" t="s">
        <v>69</v>
      </c>
      <c r="Q269" s="387"/>
      <c r="R269" s="387"/>
      <c r="S269" s="387"/>
      <c r="T269" s="387"/>
      <c r="U269" s="387"/>
      <c r="V269" s="388"/>
      <c r="W269" s="37" t="s">
        <v>70</v>
      </c>
      <c r="X269" s="384">
        <f>IFERROR(X266/H266,"0")+IFERROR(X267/H267,"0")+IFERROR(X268/H268,"0")</f>
        <v>20.238095238095237</v>
      </c>
      <c r="Y269" s="384">
        <f>IFERROR(Y266/H266,"0")+IFERROR(Y267/H267,"0")+IFERROR(Y268/H268,"0")</f>
        <v>21</v>
      </c>
      <c r="Z269" s="384">
        <f>IFERROR(IF(Z266="",0,Z266),"0")+IFERROR(IF(Z267="",0,Z267),"0")+IFERROR(IF(Z268="",0,Z268),"0")</f>
        <v>0.13553999999999999</v>
      </c>
      <c r="AA269" s="385"/>
      <c r="AB269" s="385"/>
      <c r="AC269" s="385"/>
    </row>
    <row r="270" spans="1:68" x14ac:dyDescent="0.2">
      <c r="A270" s="394"/>
      <c r="B270" s="394"/>
      <c r="C270" s="394"/>
      <c r="D270" s="394"/>
      <c r="E270" s="394"/>
      <c r="F270" s="394"/>
      <c r="G270" s="394"/>
      <c r="H270" s="394"/>
      <c r="I270" s="394"/>
      <c r="J270" s="394"/>
      <c r="K270" s="394"/>
      <c r="L270" s="394"/>
      <c r="M270" s="394"/>
      <c r="N270" s="394"/>
      <c r="O270" s="395"/>
      <c r="P270" s="386" t="s">
        <v>69</v>
      </c>
      <c r="Q270" s="387"/>
      <c r="R270" s="387"/>
      <c r="S270" s="387"/>
      <c r="T270" s="387"/>
      <c r="U270" s="387"/>
      <c r="V270" s="388"/>
      <c r="W270" s="37" t="s">
        <v>68</v>
      </c>
      <c r="X270" s="384">
        <f>IFERROR(SUM(X266:X268),"0")</f>
        <v>67.5</v>
      </c>
      <c r="Y270" s="384">
        <f>IFERROR(SUM(Y266:Y268),"0")</f>
        <v>69.300000000000011</v>
      </c>
      <c r="Z270" s="37"/>
      <c r="AA270" s="385"/>
      <c r="AB270" s="385"/>
      <c r="AC270" s="385"/>
    </row>
    <row r="271" spans="1:68" ht="14.25" hidden="1" customHeight="1" x14ac:dyDescent="0.25">
      <c r="A271" s="400" t="s">
        <v>71</v>
      </c>
      <c r="B271" s="394"/>
      <c r="C271" s="394"/>
      <c r="D271" s="394"/>
      <c r="E271" s="394"/>
      <c r="F271" s="394"/>
      <c r="G271" s="394"/>
      <c r="H271" s="394"/>
      <c r="I271" s="394"/>
      <c r="J271" s="394"/>
      <c r="K271" s="394"/>
      <c r="L271" s="394"/>
      <c r="M271" s="394"/>
      <c r="N271" s="394"/>
      <c r="O271" s="394"/>
      <c r="P271" s="394"/>
      <c r="Q271" s="394"/>
      <c r="R271" s="394"/>
      <c r="S271" s="394"/>
      <c r="T271" s="394"/>
      <c r="U271" s="394"/>
      <c r="V271" s="394"/>
      <c r="W271" s="394"/>
      <c r="X271" s="394"/>
      <c r="Y271" s="394"/>
      <c r="Z271" s="394"/>
      <c r="AA271" s="378"/>
      <c r="AB271" s="378"/>
      <c r="AC271" s="378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91">
        <v>4607091387766</v>
      </c>
      <c r="E272" s="392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97"/>
      <c r="R272" s="397"/>
      <c r="S272" s="397"/>
      <c r="T272" s="398"/>
      <c r="U272" s="34"/>
      <c r="V272" s="34"/>
      <c r="W272" s="35" t="s">
        <v>68</v>
      </c>
      <c r="X272" s="382">
        <v>50</v>
      </c>
      <c r="Y272" s="383">
        <f t="shared" ref="Y272:Y278" si="54">IFERROR(IF(X272="",0,CEILING((X272/$H272),1)*$H272),"")</f>
        <v>54.6</v>
      </c>
      <c r="Z272" s="36">
        <f>IFERROR(IF(Y272=0,"",ROUNDUP(Y272/H272,0)*0.02175),"")</f>
        <v>0.15225</v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53.57692307692308</v>
      </c>
      <c r="BN272" s="64">
        <f t="shared" ref="BN272:BN278" si="56">IFERROR(Y272*I272/H272,"0")</f>
        <v>58.506000000000007</v>
      </c>
      <c r="BO272" s="64">
        <f t="shared" ref="BO272:BO278" si="57">IFERROR(1/J272*(X272/H272),"0")</f>
        <v>0.11446886446886446</v>
      </c>
      <c r="BP272" s="64">
        <f t="shared" ref="BP272:BP278" si="58">IFERROR(1/J272*(Y272/H272),"0")</f>
        <v>0.125</v>
      </c>
    </row>
    <row r="273" spans="1:68" ht="27" hidden="1" customHeight="1" x14ac:dyDescent="0.25">
      <c r="A273" s="54" t="s">
        <v>448</v>
      </c>
      <c r="B273" s="54" t="s">
        <v>449</v>
      </c>
      <c r="C273" s="31">
        <v>4301051116</v>
      </c>
      <c r="D273" s="391">
        <v>4607091387957</v>
      </c>
      <c r="E273" s="392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97"/>
      <c r="R273" s="397"/>
      <c r="S273" s="397"/>
      <c r="T273" s="398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hidden="1" customHeight="1" x14ac:dyDescent="0.25">
      <c r="A274" s="54" t="s">
        <v>450</v>
      </c>
      <c r="B274" s="54" t="s">
        <v>451</v>
      </c>
      <c r="C274" s="31">
        <v>4301051115</v>
      </c>
      <c r="D274" s="391">
        <v>4607091387964</v>
      </c>
      <c r="E274" s="392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97"/>
      <c r="R274" s="397"/>
      <c r="S274" s="397"/>
      <c r="T274" s="398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hidden="1" customHeight="1" x14ac:dyDescent="0.25">
      <c r="A275" s="54" t="s">
        <v>452</v>
      </c>
      <c r="B275" s="54" t="s">
        <v>453</v>
      </c>
      <c r="C275" s="31">
        <v>4301051731</v>
      </c>
      <c r="D275" s="391">
        <v>4680115884618</v>
      </c>
      <c r="E275" s="392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97"/>
      <c r="R275" s="397"/>
      <c r="S275" s="397"/>
      <c r="T275" s="398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hidden="1" customHeight="1" x14ac:dyDescent="0.25">
      <c r="A276" s="54" t="s">
        <v>454</v>
      </c>
      <c r="B276" s="54" t="s">
        <v>455</v>
      </c>
      <c r="C276" s="31">
        <v>4301051705</v>
      </c>
      <c r="D276" s="391">
        <v>4680115884588</v>
      </c>
      <c r="E276" s="392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97"/>
      <c r="R276" s="397"/>
      <c r="S276" s="397"/>
      <c r="T276" s="398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hidden="1" customHeight="1" x14ac:dyDescent="0.25">
      <c r="A277" s="54" t="s">
        <v>456</v>
      </c>
      <c r="B277" s="54" t="s">
        <v>457</v>
      </c>
      <c r="C277" s="31">
        <v>4301051130</v>
      </c>
      <c r="D277" s="391">
        <v>4607091387537</v>
      </c>
      <c r="E277" s="392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97"/>
      <c r="R277" s="397"/>
      <c r="S277" s="397"/>
      <c r="T277" s="398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hidden="1" customHeight="1" x14ac:dyDescent="0.25">
      <c r="A278" s="54" t="s">
        <v>458</v>
      </c>
      <c r="B278" s="54" t="s">
        <v>459</v>
      </c>
      <c r="C278" s="31">
        <v>4301051132</v>
      </c>
      <c r="D278" s="391">
        <v>4607091387513</v>
      </c>
      <c r="E278" s="392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97"/>
      <c r="R278" s="397"/>
      <c r="S278" s="397"/>
      <c r="T278" s="398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93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5"/>
      <c r="P279" s="386" t="s">
        <v>69</v>
      </c>
      <c r="Q279" s="387"/>
      <c r="R279" s="387"/>
      <c r="S279" s="387"/>
      <c r="T279" s="387"/>
      <c r="U279" s="387"/>
      <c r="V279" s="388"/>
      <c r="W279" s="37" t="s">
        <v>70</v>
      </c>
      <c r="X279" s="384">
        <f>IFERROR(X272/H272,"0")+IFERROR(X273/H273,"0")+IFERROR(X274/H274,"0")+IFERROR(X275/H275,"0")+IFERROR(X276/H276,"0")+IFERROR(X277/H277,"0")+IFERROR(X278/H278,"0")</f>
        <v>6.4102564102564106</v>
      </c>
      <c r="Y279" s="384">
        <f>IFERROR(Y272/H272,"0")+IFERROR(Y273/H273,"0")+IFERROR(Y274/H274,"0")+IFERROR(Y275/H275,"0")+IFERROR(Y276/H276,"0")+IFERROR(Y277/H277,"0")+IFERROR(Y278/H278,"0")</f>
        <v>7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0.15225</v>
      </c>
      <c r="AA279" s="385"/>
      <c r="AB279" s="385"/>
      <c r="AC279" s="385"/>
    </row>
    <row r="280" spans="1:68" x14ac:dyDescent="0.2">
      <c r="A280" s="394"/>
      <c r="B280" s="394"/>
      <c r="C280" s="394"/>
      <c r="D280" s="394"/>
      <c r="E280" s="394"/>
      <c r="F280" s="394"/>
      <c r="G280" s="394"/>
      <c r="H280" s="394"/>
      <c r="I280" s="394"/>
      <c r="J280" s="394"/>
      <c r="K280" s="394"/>
      <c r="L280" s="394"/>
      <c r="M280" s="394"/>
      <c r="N280" s="394"/>
      <c r="O280" s="395"/>
      <c r="P280" s="386" t="s">
        <v>69</v>
      </c>
      <c r="Q280" s="387"/>
      <c r="R280" s="387"/>
      <c r="S280" s="387"/>
      <c r="T280" s="387"/>
      <c r="U280" s="387"/>
      <c r="V280" s="388"/>
      <c r="W280" s="37" t="s">
        <v>68</v>
      </c>
      <c r="X280" s="384">
        <f>IFERROR(SUM(X272:X278),"0")</f>
        <v>50</v>
      </c>
      <c r="Y280" s="384">
        <f>IFERROR(SUM(Y272:Y278),"0")</f>
        <v>54.6</v>
      </c>
      <c r="Z280" s="37"/>
      <c r="AA280" s="385"/>
      <c r="AB280" s="385"/>
      <c r="AC280" s="385"/>
    </row>
    <row r="281" spans="1:68" ht="14.25" hidden="1" customHeight="1" x14ac:dyDescent="0.25">
      <c r="A281" s="400" t="s">
        <v>237</v>
      </c>
      <c r="B281" s="394"/>
      <c r="C281" s="394"/>
      <c r="D281" s="394"/>
      <c r="E281" s="394"/>
      <c r="F281" s="394"/>
      <c r="G281" s="394"/>
      <c r="H281" s="394"/>
      <c r="I281" s="394"/>
      <c r="J281" s="394"/>
      <c r="K281" s="394"/>
      <c r="L281" s="394"/>
      <c r="M281" s="394"/>
      <c r="N281" s="394"/>
      <c r="O281" s="394"/>
      <c r="P281" s="394"/>
      <c r="Q281" s="394"/>
      <c r="R281" s="394"/>
      <c r="S281" s="394"/>
      <c r="T281" s="394"/>
      <c r="U281" s="394"/>
      <c r="V281" s="394"/>
      <c r="W281" s="394"/>
      <c r="X281" s="394"/>
      <c r="Y281" s="394"/>
      <c r="Z281" s="394"/>
      <c r="AA281" s="378"/>
      <c r="AB281" s="378"/>
      <c r="AC281" s="378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91">
        <v>4607091380880</v>
      </c>
      <c r="E282" s="392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0" t="s">
        <v>462</v>
      </c>
      <c r="Q282" s="397"/>
      <c r="R282" s="397"/>
      <c r="S282" s="397"/>
      <c r="T282" s="398"/>
      <c r="U282" s="34"/>
      <c r="V282" s="34"/>
      <c r="W282" s="35" t="s">
        <v>68</v>
      </c>
      <c r="X282" s="382">
        <v>100</v>
      </c>
      <c r="Y282" s="383">
        <f>IFERROR(IF(X282="",0,CEILING((X282/$H282),1)*$H282),"")</f>
        <v>100.80000000000001</v>
      </c>
      <c r="Z282" s="36">
        <f>IFERROR(IF(Y282=0,"",ROUNDUP(Y282/H282,0)*0.02175),"")</f>
        <v>0.26100000000000001</v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106.71428571428572</v>
      </c>
      <c r="BN282" s="64">
        <f>IFERROR(Y282*I282/H282,"0")</f>
        <v>107.56800000000001</v>
      </c>
      <c r="BO282" s="64">
        <f>IFERROR(1/J282*(X282/H282),"0")</f>
        <v>0.21258503401360543</v>
      </c>
      <c r="BP282" s="64">
        <f>IFERROR(1/J282*(Y282/H282),"0")</f>
        <v>0.21428571428571427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91">
        <v>4607091384482</v>
      </c>
      <c r="E283" s="392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97"/>
      <c r="R283" s="397"/>
      <c r="S283" s="397"/>
      <c r="T283" s="398"/>
      <c r="U283" s="34"/>
      <c r="V283" s="34"/>
      <c r="W283" s="35" t="s">
        <v>68</v>
      </c>
      <c r="X283" s="382">
        <v>500</v>
      </c>
      <c r="Y283" s="383">
        <f>IFERROR(IF(X283="",0,CEILING((X283/$H283),1)*$H283),"")</f>
        <v>507</v>
      </c>
      <c r="Z283" s="36">
        <f>IFERROR(IF(Y283=0,"",ROUNDUP(Y283/H283,0)*0.02175),"")</f>
        <v>1.4137499999999998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536.15384615384619</v>
      </c>
      <c r="BN283" s="64">
        <f>IFERROR(Y283*I283/H283,"0")</f>
        <v>543.66000000000008</v>
      </c>
      <c r="BO283" s="64">
        <f>IFERROR(1/J283*(X283/H283),"0")</f>
        <v>1.1446886446886446</v>
      </c>
      <c r="BP283" s="64">
        <f>IFERROR(1/J283*(Y283/H283),"0")</f>
        <v>1.1607142857142856</v>
      </c>
    </row>
    <row r="284" spans="1:68" ht="16.5" hidden="1" customHeight="1" x14ac:dyDescent="0.25">
      <c r="A284" s="54" t="s">
        <v>465</v>
      </c>
      <c r="B284" s="54" t="s">
        <v>466</v>
      </c>
      <c r="C284" s="31">
        <v>4301060325</v>
      </c>
      <c r="D284" s="391">
        <v>4607091380897</v>
      </c>
      <c r="E284" s="392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5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97"/>
      <c r="R284" s="397"/>
      <c r="S284" s="397"/>
      <c r="T284" s="398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393"/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5"/>
      <c r="P285" s="386" t="s">
        <v>69</v>
      </c>
      <c r="Q285" s="387"/>
      <c r="R285" s="387"/>
      <c r="S285" s="387"/>
      <c r="T285" s="387"/>
      <c r="U285" s="387"/>
      <c r="V285" s="388"/>
      <c r="W285" s="37" t="s">
        <v>70</v>
      </c>
      <c r="X285" s="384">
        <f>IFERROR(X282/H282,"0")+IFERROR(X283/H283,"0")+IFERROR(X284/H284,"0")</f>
        <v>76.007326007326014</v>
      </c>
      <c r="Y285" s="384">
        <f>IFERROR(Y282/H282,"0")+IFERROR(Y283/H283,"0")+IFERROR(Y284/H284,"0")</f>
        <v>77</v>
      </c>
      <c r="Z285" s="384">
        <f>IFERROR(IF(Z282="",0,Z282),"0")+IFERROR(IF(Z283="",0,Z283),"0")+IFERROR(IF(Z284="",0,Z284),"0")</f>
        <v>1.67475</v>
      </c>
      <c r="AA285" s="385"/>
      <c r="AB285" s="385"/>
      <c r="AC285" s="385"/>
    </row>
    <row r="286" spans="1:68" x14ac:dyDescent="0.2">
      <c r="A286" s="394"/>
      <c r="B286" s="394"/>
      <c r="C286" s="394"/>
      <c r="D286" s="394"/>
      <c r="E286" s="394"/>
      <c r="F286" s="394"/>
      <c r="G286" s="394"/>
      <c r="H286" s="394"/>
      <c r="I286" s="394"/>
      <c r="J286" s="394"/>
      <c r="K286" s="394"/>
      <c r="L286" s="394"/>
      <c r="M286" s="394"/>
      <c r="N286" s="394"/>
      <c r="O286" s="395"/>
      <c r="P286" s="386" t="s">
        <v>69</v>
      </c>
      <c r="Q286" s="387"/>
      <c r="R286" s="387"/>
      <c r="S286" s="387"/>
      <c r="T286" s="387"/>
      <c r="U286" s="387"/>
      <c r="V286" s="388"/>
      <c r="W286" s="37" t="s">
        <v>68</v>
      </c>
      <c r="X286" s="384">
        <f>IFERROR(SUM(X282:X284),"0")</f>
        <v>600</v>
      </c>
      <c r="Y286" s="384">
        <f>IFERROR(SUM(Y282:Y284),"0")</f>
        <v>607.79999999999995</v>
      </c>
      <c r="Z286" s="37"/>
      <c r="AA286" s="385"/>
      <c r="AB286" s="385"/>
      <c r="AC286" s="385"/>
    </row>
    <row r="287" spans="1:68" ht="14.25" hidden="1" customHeight="1" x14ac:dyDescent="0.25">
      <c r="A287" s="400" t="s">
        <v>90</v>
      </c>
      <c r="B287" s="394"/>
      <c r="C287" s="394"/>
      <c r="D287" s="394"/>
      <c r="E287" s="394"/>
      <c r="F287" s="394"/>
      <c r="G287" s="394"/>
      <c r="H287" s="394"/>
      <c r="I287" s="394"/>
      <c r="J287" s="394"/>
      <c r="K287" s="394"/>
      <c r="L287" s="394"/>
      <c r="M287" s="394"/>
      <c r="N287" s="394"/>
      <c r="O287" s="394"/>
      <c r="P287" s="394"/>
      <c r="Q287" s="394"/>
      <c r="R287" s="394"/>
      <c r="S287" s="394"/>
      <c r="T287" s="394"/>
      <c r="U287" s="394"/>
      <c r="V287" s="394"/>
      <c r="W287" s="394"/>
      <c r="X287" s="394"/>
      <c r="Y287" s="394"/>
      <c r="Z287" s="394"/>
      <c r="AA287" s="378"/>
      <c r="AB287" s="378"/>
      <c r="AC287" s="378"/>
    </row>
    <row r="288" spans="1:68" ht="16.5" hidden="1" customHeight="1" x14ac:dyDescent="0.25">
      <c r="A288" s="54" t="s">
        <v>467</v>
      </c>
      <c r="B288" s="54" t="s">
        <v>468</v>
      </c>
      <c r="C288" s="31">
        <v>4301030232</v>
      </c>
      <c r="D288" s="391">
        <v>4607091388374</v>
      </c>
      <c r="E288" s="392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50" t="s">
        <v>469</v>
      </c>
      <c r="Q288" s="397"/>
      <c r="R288" s="397"/>
      <c r="S288" s="397"/>
      <c r="T288" s="398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470</v>
      </c>
      <c r="B289" s="54" t="s">
        <v>471</v>
      </c>
      <c r="C289" s="31">
        <v>4301030235</v>
      </c>
      <c r="D289" s="391">
        <v>4607091388381</v>
      </c>
      <c r="E289" s="392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3" t="s">
        <v>472</v>
      </c>
      <c r="Q289" s="397"/>
      <c r="R289" s="397"/>
      <c r="S289" s="397"/>
      <c r="T289" s="398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391">
        <v>4607091388404</v>
      </c>
      <c r="E290" s="392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97"/>
      <c r="R290" s="397"/>
      <c r="S290" s="397"/>
      <c r="T290" s="398"/>
      <c r="U290" s="34"/>
      <c r="V290" s="34"/>
      <c r="W290" s="35" t="s">
        <v>68</v>
      </c>
      <c r="X290" s="382">
        <v>68</v>
      </c>
      <c r="Y290" s="383">
        <f>IFERROR(IF(X290="",0,CEILING((X290/$H290),1)*$H290),"")</f>
        <v>68.849999999999994</v>
      </c>
      <c r="Z290" s="36">
        <f>IFERROR(IF(Y290=0,"",ROUNDUP(Y290/H290,0)*0.00753),"")</f>
        <v>0.20331000000000002</v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77.333333333333329</v>
      </c>
      <c r="BN290" s="64">
        <f>IFERROR(Y290*I290/H290,"0")</f>
        <v>78.3</v>
      </c>
      <c r="BO290" s="64">
        <f>IFERROR(1/J290*(X290/H290),"0")</f>
        <v>0.17094017094017094</v>
      </c>
      <c r="BP290" s="64">
        <f>IFERROR(1/J290*(Y290/H290),"0")</f>
        <v>0.17307692307692307</v>
      </c>
    </row>
    <row r="291" spans="1:68" x14ac:dyDescent="0.2">
      <c r="A291" s="393"/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4"/>
      <c r="N291" s="394"/>
      <c r="O291" s="395"/>
      <c r="P291" s="386" t="s">
        <v>69</v>
      </c>
      <c r="Q291" s="387"/>
      <c r="R291" s="387"/>
      <c r="S291" s="387"/>
      <c r="T291" s="387"/>
      <c r="U291" s="387"/>
      <c r="V291" s="388"/>
      <c r="W291" s="37" t="s">
        <v>70</v>
      </c>
      <c r="X291" s="384">
        <f>IFERROR(X288/H288,"0")+IFERROR(X289/H289,"0")+IFERROR(X290/H290,"0")</f>
        <v>26.666666666666668</v>
      </c>
      <c r="Y291" s="384">
        <f>IFERROR(Y288/H288,"0")+IFERROR(Y289/H289,"0")+IFERROR(Y290/H290,"0")</f>
        <v>27</v>
      </c>
      <c r="Z291" s="384">
        <f>IFERROR(IF(Z288="",0,Z288),"0")+IFERROR(IF(Z289="",0,Z289),"0")+IFERROR(IF(Z290="",0,Z290),"0")</f>
        <v>0.20331000000000002</v>
      </c>
      <c r="AA291" s="385"/>
      <c r="AB291" s="385"/>
      <c r="AC291" s="385"/>
    </row>
    <row r="292" spans="1:68" x14ac:dyDescent="0.2">
      <c r="A292" s="394"/>
      <c r="B292" s="394"/>
      <c r="C292" s="394"/>
      <c r="D292" s="394"/>
      <c r="E292" s="394"/>
      <c r="F292" s="394"/>
      <c r="G292" s="394"/>
      <c r="H292" s="394"/>
      <c r="I292" s="394"/>
      <c r="J292" s="394"/>
      <c r="K292" s="394"/>
      <c r="L292" s="394"/>
      <c r="M292" s="394"/>
      <c r="N292" s="394"/>
      <c r="O292" s="395"/>
      <c r="P292" s="386" t="s">
        <v>69</v>
      </c>
      <c r="Q292" s="387"/>
      <c r="R292" s="387"/>
      <c r="S292" s="387"/>
      <c r="T292" s="387"/>
      <c r="U292" s="387"/>
      <c r="V292" s="388"/>
      <c r="W292" s="37" t="s">
        <v>68</v>
      </c>
      <c r="X292" s="384">
        <f>IFERROR(SUM(X288:X290),"0")</f>
        <v>68</v>
      </c>
      <c r="Y292" s="384">
        <f>IFERROR(SUM(Y288:Y290),"0")</f>
        <v>68.849999999999994</v>
      </c>
      <c r="Z292" s="37"/>
      <c r="AA292" s="385"/>
      <c r="AB292" s="385"/>
      <c r="AC292" s="385"/>
    </row>
    <row r="293" spans="1:68" ht="14.25" hidden="1" customHeight="1" x14ac:dyDescent="0.25">
      <c r="A293" s="400" t="s">
        <v>475</v>
      </c>
      <c r="B293" s="394"/>
      <c r="C293" s="394"/>
      <c r="D293" s="394"/>
      <c r="E293" s="394"/>
      <c r="F293" s="394"/>
      <c r="G293" s="394"/>
      <c r="H293" s="394"/>
      <c r="I293" s="394"/>
      <c r="J293" s="394"/>
      <c r="K293" s="394"/>
      <c r="L293" s="394"/>
      <c r="M293" s="394"/>
      <c r="N293" s="394"/>
      <c r="O293" s="394"/>
      <c r="P293" s="394"/>
      <c r="Q293" s="394"/>
      <c r="R293" s="394"/>
      <c r="S293" s="394"/>
      <c r="T293" s="394"/>
      <c r="U293" s="394"/>
      <c r="V293" s="394"/>
      <c r="W293" s="394"/>
      <c r="X293" s="394"/>
      <c r="Y293" s="394"/>
      <c r="Z293" s="394"/>
      <c r="AA293" s="378"/>
      <c r="AB293" s="378"/>
      <c r="AC293" s="378"/>
    </row>
    <row r="294" spans="1:68" ht="16.5" hidden="1" customHeight="1" x14ac:dyDescent="0.25">
      <c r="A294" s="54" t="s">
        <v>476</v>
      </c>
      <c r="B294" s="54" t="s">
        <v>477</v>
      </c>
      <c r="C294" s="31">
        <v>4301180007</v>
      </c>
      <c r="D294" s="391">
        <v>4680115881808</v>
      </c>
      <c r="E294" s="392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97"/>
      <c r="R294" s="397"/>
      <c r="S294" s="397"/>
      <c r="T294" s="398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hidden="1" customHeight="1" x14ac:dyDescent="0.25">
      <c r="A295" s="54" t="s">
        <v>480</v>
      </c>
      <c r="B295" s="54" t="s">
        <v>481</v>
      </c>
      <c r="C295" s="31">
        <v>4301180006</v>
      </c>
      <c r="D295" s="391">
        <v>4680115881822</v>
      </c>
      <c r="E295" s="392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97"/>
      <c r="R295" s="397"/>
      <c r="S295" s="397"/>
      <c r="T295" s="398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482</v>
      </c>
      <c r="B296" s="54" t="s">
        <v>483</v>
      </c>
      <c r="C296" s="31">
        <v>4301180001</v>
      </c>
      <c r="D296" s="391">
        <v>4680115880016</v>
      </c>
      <c r="E296" s="392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97"/>
      <c r="R296" s="397"/>
      <c r="S296" s="397"/>
      <c r="T296" s="398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93"/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5"/>
      <c r="P297" s="386" t="s">
        <v>69</v>
      </c>
      <c r="Q297" s="387"/>
      <c r="R297" s="387"/>
      <c r="S297" s="387"/>
      <c r="T297" s="387"/>
      <c r="U297" s="387"/>
      <c r="V297" s="388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hidden="1" x14ac:dyDescent="0.2">
      <c r="A298" s="394"/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5"/>
      <c r="P298" s="386" t="s">
        <v>69</v>
      </c>
      <c r="Q298" s="387"/>
      <c r="R298" s="387"/>
      <c r="S298" s="387"/>
      <c r="T298" s="387"/>
      <c r="U298" s="387"/>
      <c r="V298" s="388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27" t="s">
        <v>484</v>
      </c>
      <c r="B299" s="394"/>
      <c r="C299" s="394"/>
      <c r="D299" s="394"/>
      <c r="E299" s="394"/>
      <c r="F299" s="394"/>
      <c r="G299" s="394"/>
      <c r="H299" s="394"/>
      <c r="I299" s="394"/>
      <c r="J299" s="394"/>
      <c r="K299" s="394"/>
      <c r="L299" s="394"/>
      <c r="M299" s="394"/>
      <c r="N299" s="394"/>
      <c r="O299" s="394"/>
      <c r="P299" s="394"/>
      <c r="Q299" s="394"/>
      <c r="R299" s="394"/>
      <c r="S299" s="394"/>
      <c r="T299" s="394"/>
      <c r="U299" s="394"/>
      <c r="V299" s="394"/>
      <c r="W299" s="394"/>
      <c r="X299" s="394"/>
      <c r="Y299" s="394"/>
      <c r="Z299" s="394"/>
      <c r="AA299" s="377"/>
      <c r="AB299" s="377"/>
      <c r="AC299" s="377"/>
    </row>
    <row r="300" spans="1:68" ht="14.25" hidden="1" customHeight="1" x14ac:dyDescent="0.25">
      <c r="A300" s="400" t="s">
        <v>63</v>
      </c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4"/>
      <c r="O300" s="394"/>
      <c r="P300" s="394"/>
      <c r="Q300" s="394"/>
      <c r="R300" s="394"/>
      <c r="S300" s="394"/>
      <c r="T300" s="394"/>
      <c r="U300" s="394"/>
      <c r="V300" s="394"/>
      <c r="W300" s="394"/>
      <c r="X300" s="394"/>
      <c r="Y300" s="394"/>
      <c r="Z300" s="394"/>
      <c r="AA300" s="378"/>
      <c r="AB300" s="378"/>
      <c r="AC300" s="378"/>
    </row>
    <row r="301" spans="1:68" ht="27" hidden="1" customHeight="1" x14ac:dyDescent="0.25">
      <c r="A301" s="54" t="s">
        <v>485</v>
      </c>
      <c r="B301" s="54" t="s">
        <v>486</v>
      </c>
      <c r="C301" s="31">
        <v>4301031154</v>
      </c>
      <c r="D301" s="391">
        <v>4607091387292</v>
      </c>
      <c r="E301" s="392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97"/>
      <c r="R301" s="397"/>
      <c r="S301" s="397"/>
      <c r="T301" s="39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93"/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5"/>
      <c r="P302" s="386" t="s">
        <v>69</v>
      </c>
      <c r="Q302" s="387"/>
      <c r="R302" s="387"/>
      <c r="S302" s="387"/>
      <c r="T302" s="387"/>
      <c r="U302" s="387"/>
      <c r="V302" s="388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4"/>
      <c r="B303" s="394"/>
      <c r="C303" s="394"/>
      <c r="D303" s="394"/>
      <c r="E303" s="394"/>
      <c r="F303" s="394"/>
      <c r="G303" s="394"/>
      <c r="H303" s="394"/>
      <c r="I303" s="394"/>
      <c r="J303" s="394"/>
      <c r="K303" s="394"/>
      <c r="L303" s="394"/>
      <c r="M303" s="394"/>
      <c r="N303" s="394"/>
      <c r="O303" s="395"/>
      <c r="P303" s="386" t="s">
        <v>69</v>
      </c>
      <c r="Q303" s="387"/>
      <c r="R303" s="387"/>
      <c r="S303" s="387"/>
      <c r="T303" s="387"/>
      <c r="U303" s="387"/>
      <c r="V303" s="388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hidden="1" customHeight="1" x14ac:dyDescent="0.25">
      <c r="A304" s="427" t="s">
        <v>487</v>
      </c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4"/>
      <c r="O304" s="394"/>
      <c r="P304" s="394"/>
      <c r="Q304" s="394"/>
      <c r="R304" s="394"/>
      <c r="S304" s="394"/>
      <c r="T304" s="394"/>
      <c r="U304" s="394"/>
      <c r="V304" s="394"/>
      <c r="W304" s="394"/>
      <c r="X304" s="394"/>
      <c r="Y304" s="394"/>
      <c r="Z304" s="394"/>
      <c r="AA304" s="377"/>
      <c r="AB304" s="377"/>
      <c r="AC304" s="377"/>
    </row>
    <row r="305" spans="1:68" ht="14.25" hidden="1" customHeight="1" x14ac:dyDescent="0.25">
      <c r="A305" s="400" t="s">
        <v>63</v>
      </c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394"/>
      <c r="O305" s="394"/>
      <c r="P305" s="394"/>
      <c r="Q305" s="394"/>
      <c r="R305" s="394"/>
      <c r="S305" s="394"/>
      <c r="T305" s="394"/>
      <c r="U305" s="394"/>
      <c r="V305" s="394"/>
      <c r="W305" s="394"/>
      <c r="X305" s="394"/>
      <c r="Y305" s="394"/>
      <c r="Z305" s="394"/>
      <c r="AA305" s="378"/>
      <c r="AB305" s="378"/>
      <c r="AC305" s="378"/>
    </row>
    <row r="306" spans="1:68" ht="27" hidden="1" customHeight="1" x14ac:dyDescent="0.25">
      <c r="A306" s="54" t="s">
        <v>488</v>
      </c>
      <c r="B306" s="54" t="s">
        <v>489</v>
      </c>
      <c r="C306" s="31">
        <v>4301031066</v>
      </c>
      <c r="D306" s="391">
        <v>4607091383836</v>
      </c>
      <c r="E306" s="392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97"/>
      <c r="R306" s="397"/>
      <c r="S306" s="397"/>
      <c r="T306" s="398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93"/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4"/>
      <c r="M307" s="394"/>
      <c r="N307" s="394"/>
      <c r="O307" s="395"/>
      <c r="P307" s="386" t="s">
        <v>69</v>
      </c>
      <c r="Q307" s="387"/>
      <c r="R307" s="387"/>
      <c r="S307" s="387"/>
      <c r="T307" s="387"/>
      <c r="U307" s="387"/>
      <c r="V307" s="388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hidden="1" x14ac:dyDescent="0.2">
      <c r="A308" s="394"/>
      <c r="B308" s="394"/>
      <c r="C308" s="394"/>
      <c r="D308" s="394"/>
      <c r="E308" s="394"/>
      <c r="F308" s="394"/>
      <c r="G308" s="394"/>
      <c r="H308" s="394"/>
      <c r="I308" s="394"/>
      <c r="J308" s="394"/>
      <c r="K308" s="394"/>
      <c r="L308" s="394"/>
      <c r="M308" s="394"/>
      <c r="N308" s="394"/>
      <c r="O308" s="395"/>
      <c r="P308" s="386" t="s">
        <v>69</v>
      </c>
      <c r="Q308" s="387"/>
      <c r="R308" s="387"/>
      <c r="S308" s="387"/>
      <c r="T308" s="387"/>
      <c r="U308" s="387"/>
      <c r="V308" s="388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hidden="1" customHeight="1" x14ac:dyDescent="0.25">
      <c r="A309" s="400" t="s">
        <v>71</v>
      </c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4"/>
      <c r="N309" s="394"/>
      <c r="O309" s="394"/>
      <c r="P309" s="394"/>
      <c r="Q309" s="394"/>
      <c r="R309" s="394"/>
      <c r="S309" s="394"/>
      <c r="T309" s="394"/>
      <c r="U309" s="394"/>
      <c r="V309" s="394"/>
      <c r="W309" s="394"/>
      <c r="X309" s="394"/>
      <c r="Y309" s="394"/>
      <c r="Z309" s="394"/>
      <c r="AA309" s="378"/>
      <c r="AB309" s="378"/>
      <c r="AC309" s="378"/>
    </row>
    <row r="310" spans="1:68" ht="27" hidden="1" customHeight="1" x14ac:dyDescent="0.25">
      <c r="A310" s="54" t="s">
        <v>490</v>
      </c>
      <c r="B310" s="54" t="s">
        <v>491</v>
      </c>
      <c r="C310" s="31">
        <v>4301051142</v>
      </c>
      <c r="D310" s="391">
        <v>4607091387919</v>
      </c>
      <c r="E310" s="392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97"/>
      <c r="R310" s="397"/>
      <c r="S310" s="397"/>
      <c r="T310" s="398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391">
        <v>4680115883604</v>
      </c>
      <c r="E311" s="392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9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97"/>
      <c r="R311" s="397"/>
      <c r="S311" s="397"/>
      <c r="T311" s="398"/>
      <c r="U311" s="34"/>
      <c r="V311" s="34"/>
      <c r="W311" s="35" t="s">
        <v>68</v>
      </c>
      <c r="X311" s="382">
        <v>420</v>
      </c>
      <c r="Y311" s="383">
        <f>IFERROR(IF(X311="",0,CEILING((X311/$H311),1)*$H311),"")</f>
        <v>420</v>
      </c>
      <c r="Z311" s="36">
        <f>IFERROR(IF(Y311=0,"",ROUNDUP(Y311/H311,0)*0.00753),"")</f>
        <v>1.506</v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474.4</v>
      </c>
      <c r="BN311" s="64">
        <f>IFERROR(Y311*I311/H311,"0")</f>
        <v>474.4</v>
      </c>
      <c r="BO311" s="64">
        <f>IFERROR(1/J311*(X311/H311),"0")</f>
        <v>1.2820512820512819</v>
      </c>
      <c r="BP311" s="64">
        <f>IFERROR(1/J311*(Y311/H311),"0")</f>
        <v>1.2820512820512819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91">
        <v>4680115883567</v>
      </c>
      <c r="E312" s="392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3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97"/>
      <c r="R312" s="397"/>
      <c r="S312" s="397"/>
      <c r="T312" s="398"/>
      <c r="U312" s="34"/>
      <c r="V312" s="34"/>
      <c r="W312" s="35" t="s">
        <v>68</v>
      </c>
      <c r="X312" s="382">
        <v>210</v>
      </c>
      <c r="Y312" s="383">
        <f>IFERROR(IF(X312="",0,CEILING((X312/$H312),1)*$H312),"")</f>
        <v>210</v>
      </c>
      <c r="Z312" s="36">
        <f>IFERROR(IF(Y312=0,"",ROUNDUP(Y312/H312,0)*0.00753),"")</f>
        <v>0.753</v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235.99999999999997</v>
      </c>
      <c r="BN312" s="64">
        <f>IFERROR(Y312*I312/H312,"0")</f>
        <v>235.99999999999997</v>
      </c>
      <c r="BO312" s="64">
        <f>IFERROR(1/J312*(X312/H312),"0")</f>
        <v>0.64102564102564097</v>
      </c>
      <c r="BP312" s="64">
        <f>IFERROR(1/J312*(Y312/H312),"0")</f>
        <v>0.64102564102564097</v>
      </c>
    </row>
    <row r="313" spans="1:68" x14ac:dyDescent="0.2">
      <c r="A313" s="393"/>
      <c r="B313" s="394"/>
      <c r="C313" s="394"/>
      <c r="D313" s="394"/>
      <c r="E313" s="394"/>
      <c r="F313" s="394"/>
      <c r="G313" s="394"/>
      <c r="H313" s="394"/>
      <c r="I313" s="394"/>
      <c r="J313" s="394"/>
      <c r="K313" s="394"/>
      <c r="L313" s="394"/>
      <c r="M313" s="394"/>
      <c r="N313" s="394"/>
      <c r="O313" s="395"/>
      <c r="P313" s="386" t="s">
        <v>69</v>
      </c>
      <c r="Q313" s="387"/>
      <c r="R313" s="387"/>
      <c r="S313" s="387"/>
      <c r="T313" s="387"/>
      <c r="U313" s="387"/>
      <c r="V313" s="388"/>
      <c r="W313" s="37" t="s">
        <v>70</v>
      </c>
      <c r="X313" s="384">
        <f>IFERROR(X310/H310,"0")+IFERROR(X311/H311,"0")+IFERROR(X312/H312,"0")</f>
        <v>300</v>
      </c>
      <c r="Y313" s="384">
        <f>IFERROR(Y310/H310,"0")+IFERROR(Y311/H311,"0")+IFERROR(Y312/H312,"0")</f>
        <v>300</v>
      </c>
      <c r="Z313" s="384">
        <f>IFERROR(IF(Z310="",0,Z310),"0")+IFERROR(IF(Z311="",0,Z311),"0")+IFERROR(IF(Z312="",0,Z312),"0")</f>
        <v>2.2589999999999999</v>
      </c>
      <c r="AA313" s="385"/>
      <c r="AB313" s="385"/>
      <c r="AC313" s="385"/>
    </row>
    <row r="314" spans="1:68" x14ac:dyDescent="0.2">
      <c r="A314" s="394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4"/>
      <c r="N314" s="394"/>
      <c r="O314" s="395"/>
      <c r="P314" s="386" t="s">
        <v>69</v>
      </c>
      <c r="Q314" s="387"/>
      <c r="R314" s="387"/>
      <c r="S314" s="387"/>
      <c r="T314" s="387"/>
      <c r="U314" s="387"/>
      <c r="V314" s="388"/>
      <c r="W314" s="37" t="s">
        <v>68</v>
      </c>
      <c r="X314" s="384">
        <f>IFERROR(SUM(X310:X312),"0")</f>
        <v>630</v>
      </c>
      <c r="Y314" s="384">
        <f>IFERROR(SUM(Y310:Y312),"0")</f>
        <v>630</v>
      </c>
      <c r="Z314" s="37"/>
      <c r="AA314" s="385"/>
      <c r="AB314" s="385"/>
      <c r="AC314" s="385"/>
    </row>
    <row r="315" spans="1:68" ht="14.25" hidden="1" customHeight="1" x14ac:dyDescent="0.25">
      <c r="A315" s="400" t="s">
        <v>90</v>
      </c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394"/>
      <c r="O315" s="394"/>
      <c r="P315" s="394"/>
      <c r="Q315" s="394"/>
      <c r="R315" s="394"/>
      <c r="S315" s="394"/>
      <c r="T315" s="394"/>
      <c r="U315" s="394"/>
      <c r="V315" s="394"/>
      <c r="W315" s="394"/>
      <c r="X315" s="394"/>
      <c r="Y315" s="394"/>
      <c r="Z315" s="394"/>
      <c r="AA315" s="378"/>
      <c r="AB315" s="378"/>
      <c r="AC315" s="378"/>
    </row>
    <row r="316" spans="1:68" ht="27" customHeight="1" x14ac:dyDescent="0.25">
      <c r="A316" s="54" t="s">
        <v>496</v>
      </c>
      <c r="B316" s="54" t="s">
        <v>497</v>
      </c>
      <c r="C316" s="31">
        <v>4301032015</v>
      </c>
      <c r="D316" s="391">
        <v>4607091383102</v>
      </c>
      <c r="E316" s="392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97"/>
      <c r="R316" s="397"/>
      <c r="S316" s="397"/>
      <c r="T316" s="398"/>
      <c r="U316" s="34"/>
      <c r="V316" s="34"/>
      <c r="W316" s="35" t="s">
        <v>68</v>
      </c>
      <c r="X316" s="382">
        <v>8.5</v>
      </c>
      <c r="Y316" s="383">
        <f>IFERROR(IF(X316="",0,CEILING((X316/$H316),1)*$H316),"")</f>
        <v>10.199999999999999</v>
      </c>
      <c r="Z316" s="36">
        <f>IFERROR(IF(Y316=0,"",ROUNDUP(Y316/H316,0)*0.00753),"")</f>
        <v>3.0120000000000001E-2</v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9.9166666666666679</v>
      </c>
      <c r="BN316" s="64">
        <f>IFERROR(Y316*I316/H316,"0")</f>
        <v>11.9</v>
      </c>
      <c r="BO316" s="64">
        <f>IFERROR(1/J316*(X316/H316),"0")</f>
        <v>2.1367521367521368E-2</v>
      </c>
      <c r="BP316" s="64">
        <f>IFERROR(1/J316*(Y316/H316),"0")</f>
        <v>2.564102564102564E-2</v>
      </c>
    </row>
    <row r="317" spans="1:68" x14ac:dyDescent="0.2">
      <c r="A317" s="393"/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5"/>
      <c r="P317" s="386" t="s">
        <v>69</v>
      </c>
      <c r="Q317" s="387"/>
      <c r="R317" s="387"/>
      <c r="S317" s="387"/>
      <c r="T317" s="387"/>
      <c r="U317" s="387"/>
      <c r="V317" s="388"/>
      <c r="W317" s="37" t="s">
        <v>70</v>
      </c>
      <c r="X317" s="384">
        <f>IFERROR(X316/H316,"0")</f>
        <v>3.3333333333333335</v>
      </c>
      <c r="Y317" s="384">
        <f>IFERROR(Y316/H316,"0")</f>
        <v>4</v>
      </c>
      <c r="Z317" s="384">
        <f>IFERROR(IF(Z316="",0,Z316),"0")</f>
        <v>3.0120000000000001E-2</v>
      </c>
      <c r="AA317" s="385"/>
      <c r="AB317" s="385"/>
      <c r="AC317" s="385"/>
    </row>
    <row r="318" spans="1:68" x14ac:dyDescent="0.2">
      <c r="A318" s="394"/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5"/>
      <c r="P318" s="386" t="s">
        <v>69</v>
      </c>
      <c r="Q318" s="387"/>
      <c r="R318" s="387"/>
      <c r="S318" s="387"/>
      <c r="T318" s="387"/>
      <c r="U318" s="387"/>
      <c r="V318" s="388"/>
      <c r="W318" s="37" t="s">
        <v>68</v>
      </c>
      <c r="X318" s="384">
        <f>IFERROR(SUM(X316:X316),"0")</f>
        <v>8.5</v>
      </c>
      <c r="Y318" s="384">
        <f>IFERROR(SUM(Y316:Y316),"0")</f>
        <v>10.199999999999999</v>
      </c>
      <c r="Z318" s="37"/>
      <c r="AA318" s="385"/>
      <c r="AB318" s="385"/>
      <c r="AC318" s="385"/>
    </row>
    <row r="319" spans="1:68" ht="27.75" hidden="1" customHeight="1" x14ac:dyDescent="0.2">
      <c r="A319" s="462" t="s">
        <v>498</v>
      </c>
      <c r="B319" s="463"/>
      <c r="C319" s="463"/>
      <c r="D319" s="463"/>
      <c r="E319" s="463"/>
      <c r="F319" s="463"/>
      <c r="G319" s="463"/>
      <c r="H319" s="463"/>
      <c r="I319" s="463"/>
      <c r="J319" s="463"/>
      <c r="K319" s="463"/>
      <c r="L319" s="463"/>
      <c r="M319" s="463"/>
      <c r="N319" s="463"/>
      <c r="O319" s="463"/>
      <c r="P319" s="463"/>
      <c r="Q319" s="463"/>
      <c r="R319" s="463"/>
      <c r="S319" s="463"/>
      <c r="T319" s="463"/>
      <c r="U319" s="463"/>
      <c r="V319" s="463"/>
      <c r="W319" s="463"/>
      <c r="X319" s="463"/>
      <c r="Y319" s="463"/>
      <c r="Z319" s="463"/>
      <c r="AA319" s="48"/>
      <c r="AB319" s="48"/>
      <c r="AC319" s="48"/>
    </row>
    <row r="320" spans="1:68" ht="16.5" hidden="1" customHeight="1" x14ac:dyDescent="0.25">
      <c r="A320" s="427" t="s">
        <v>499</v>
      </c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4"/>
      <c r="N320" s="394"/>
      <c r="O320" s="394"/>
      <c r="P320" s="394"/>
      <c r="Q320" s="394"/>
      <c r="R320" s="394"/>
      <c r="S320" s="394"/>
      <c r="T320" s="394"/>
      <c r="U320" s="394"/>
      <c r="V320" s="394"/>
      <c r="W320" s="394"/>
      <c r="X320" s="394"/>
      <c r="Y320" s="394"/>
      <c r="Z320" s="394"/>
      <c r="AA320" s="377"/>
      <c r="AB320" s="377"/>
      <c r="AC320" s="377"/>
    </row>
    <row r="321" spans="1:68" ht="14.25" hidden="1" customHeight="1" x14ac:dyDescent="0.25">
      <c r="A321" s="400" t="s">
        <v>112</v>
      </c>
      <c r="B321" s="394"/>
      <c r="C321" s="394"/>
      <c r="D321" s="394"/>
      <c r="E321" s="394"/>
      <c r="F321" s="394"/>
      <c r="G321" s="394"/>
      <c r="H321" s="394"/>
      <c r="I321" s="394"/>
      <c r="J321" s="394"/>
      <c r="K321" s="394"/>
      <c r="L321" s="394"/>
      <c r="M321" s="394"/>
      <c r="N321" s="394"/>
      <c r="O321" s="394"/>
      <c r="P321" s="394"/>
      <c r="Q321" s="394"/>
      <c r="R321" s="394"/>
      <c r="S321" s="394"/>
      <c r="T321" s="394"/>
      <c r="U321" s="394"/>
      <c r="V321" s="394"/>
      <c r="W321" s="394"/>
      <c r="X321" s="394"/>
      <c r="Y321" s="394"/>
      <c r="Z321" s="394"/>
      <c r="AA321" s="378"/>
      <c r="AB321" s="378"/>
      <c r="AC321" s="378"/>
    </row>
    <row r="322" spans="1:68" ht="27" hidden="1" customHeight="1" x14ac:dyDescent="0.25">
      <c r="A322" s="54" t="s">
        <v>500</v>
      </c>
      <c r="B322" s="54" t="s">
        <v>501</v>
      </c>
      <c r="C322" s="31">
        <v>4301011875</v>
      </c>
      <c r="D322" s="391">
        <v>4680115884885</v>
      </c>
      <c r="E322" s="392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60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97"/>
      <c r="R322" s="397"/>
      <c r="S322" s="397"/>
      <c r="T322" s="398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hidden="1" customHeight="1" x14ac:dyDescent="0.25">
      <c r="A323" s="54" t="s">
        <v>502</v>
      </c>
      <c r="B323" s="54" t="s">
        <v>503</v>
      </c>
      <c r="C323" s="31">
        <v>4301011874</v>
      </c>
      <c r="D323" s="391">
        <v>4680115884892</v>
      </c>
      <c r="E323" s="392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97"/>
      <c r="R323" s="397"/>
      <c r="S323" s="397"/>
      <c r="T323" s="398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91">
        <v>4680115884830</v>
      </c>
      <c r="E324" s="392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97"/>
      <c r="R324" s="397"/>
      <c r="S324" s="397"/>
      <c r="T324" s="398"/>
      <c r="U324" s="34"/>
      <c r="V324" s="34"/>
      <c r="W324" s="35" t="s">
        <v>68</v>
      </c>
      <c r="X324" s="382">
        <v>500</v>
      </c>
      <c r="Y324" s="383">
        <f t="shared" si="59"/>
        <v>510</v>
      </c>
      <c r="Z324" s="36">
        <f>IFERROR(IF(Y324=0,"",ROUNDUP(Y324/H324,0)*0.02175),"")</f>
        <v>0.73949999999999994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516</v>
      </c>
      <c r="BN324" s="64">
        <f t="shared" si="61"/>
        <v>526.32000000000005</v>
      </c>
      <c r="BO324" s="64">
        <f t="shared" si="62"/>
        <v>0.69444444444444442</v>
      </c>
      <c r="BP324" s="64">
        <f t="shared" si="63"/>
        <v>0.70833333333333326</v>
      </c>
    </row>
    <row r="325" spans="1:68" ht="27" hidden="1" customHeight="1" x14ac:dyDescent="0.25">
      <c r="A325" s="54" t="s">
        <v>504</v>
      </c>
      <c r="B325" s="54" t="s">
        <v>506</v>
      </c>
      <c r="C325" s="31">
        <v>4301011943</v>
      </c>
      <c r="D325" s="391">
        <v>4680115884830</v>
      </c>
      <c r="E325" s="392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97"/>
      <c r="R325" s="397"/>
      <c r="S325" s="397"/>
      <c r="T325" s="398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91">
        <v>4680115884847</v>
      </c>
      <c r="E326" s="392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97"/>
      <c r="R326" s="397"/>
      <c r="S326" s="397"/>
      <c r="T326" s="398"/>
      <c r="U326" s="34"/>
      <c r="V326" s="34"/>
      <c r="W326" s="35" t="s">
        <v>68</v>
      </c>
      <c r="X326" s="382">
        <v>500</v>
      </c>
      <c r="Y326" s="383">
        <f t="shared" si="59"/>
        <v>510</v>
      </c>
      <c r="Z326" s="36">
        <f>IFERROR(IF(Y326=0,"",ROUNDUP(Y326/H326,0)*0.02175),"")</f>
        <v>0.73949999999999994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516</v>
      </c>
      <c r="BN326" s="64">
        <f t="shared" si="61"/>
        <v>526.32000000000005</v>
      </c>
      <c r="BO326" s="64">
        <f t="shared" si="62"/>
        <v>0.69444444444444442</v>
      </c>
      <c r="BP326" s="64">
        <f t="shared" si="63"/>
        <v>0.70833333333333326</v>
      </c>
    </row>
    <row r="327" spans="1:68" ht="27" hidden="1" customHeight="1" x14ac:dyDescent="0.25">
      <c r="A327" s="54" t="s">
        <v>507</v>
      </c>
      <c r="B327" s="54" t="s">
        <v>509</v>
      </c>
      <c r="C327" s="31">
        <v>4301011946</v>
      </c>
      <c r="D327" s="391">
        <v>4680115884847</v>
      </c>
      <c r="E327" s="392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97"/>
      <c r="R327" s="397"/>
      <c r="S327" s="397"/>
      <c r="T327" s="398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91">
        <v>4680115884854</v>
      </c>
      <c r="E328" s="392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97"/>
      <c r="R328" s="397"/>
      <c r="S328" s="397"/>
      <c r="T328" s="398"/>
      <c r="U328" s="34"/>
      <c r="V328" s="34"/>
      <c r="W328" s="35" t="s">
        <v>68</v>
      </c>
      <c r="X328" s="382">
        <v>200</v>
      </c>
      <c r="Y328" s="383">
        <f t="shared" si="59"/>
        <v>210</v>
      </c>
      <c r="Z328" s="36">
        <f>IFERROR(IF(Y328=0,"",ROUNDUP(Y328/H328,0)*0.02175),"")</f>
        <v>0.30449999999999999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206.4</v>
      </c>
      <c r="BN328" s="64">
        <f t="shared" si="61"/>
        <v>216.72</v>
      </c>
      <c r="BO328" s="64">
        <f t="shared" si="62"/>
        <v>0.27777777777777779</v>
      </c>
      <c r="BP328" s="64">
        <f t="shared" si="63"/>
        <v>0.29166666666666663</v>
      </c>
    </row>
    <row r="329" spans="1:68" ht="27" hidden="1" customHeight="1" x14ac:dyDescent="0.25">
      <c r="A329" s="54" t="s">
        <v>510</v>
      </c>
      <c r="B329" s="54" t="s">
        <v>512</v>
      </c>
      <c r="C329" s="31">
        <v>4301011947</v>
      </c>
      <c r="D329" s="391">
        <v>4680115884854</v>
      </c>
      <c r="E329" s="392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97"/>
      <c r="R329" s="397"/>
      <c r="S329" s="397"/>
      <c r="T329" s="398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hidden="1" customHeight="1" x14ac:dyDescent="0.25">
      <c r="A330" s="54" t="s">
        <v>513</v>
      </c>
      <c r="B330" s="54" t="s">
        <v>514</v>
      </c>
      <c r="C330" s="31">
        <v>4301011871</v>
      </c>
      <c r="D330" s="391">
        <v>4680115884908</v>
      </c>
      <c r="E330" s="392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3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97"/>
      <c r="R330" s="397"/>
      <c r="S330" s="397"/>
      <c r="T330" s="398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customHeight="1" x14ac:dyDescent="0.25">
      <c r="A331" s="54" t="s">
        <v>515</v>
      </c>
      <c r="B331" s="54" t="s">
        <v>516</v>
      </c>
      <c r="C331" s="31">
        <v>4301011868</v>
      </c>
      <c r="D331" s="391">
        <v>4680115884861</v>
      </c>
      <c r="E331" s="392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5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97"/>
      <c r="R331" s="397"/>
      <c r="S331" s="397"/>
      <c r="T331" s="398"/>
      <c r="U331" s="34"/>
      <c r="V331" s="34"/>
      <c r="W331" s="35" t="s">
        <v>68</v>
      </c>
      <c r="X331" s="382">
        <v>50</v>
      </c>
      <c r="Y331" s="383">
        <f t="shared" si="59"/>
        <v>50</v>
      </c>
      <c r="Z331" s="36">
        <f>IFERROR(IF(Y331=0,"",ROUNDUP(Y331/H331,0)*0.00937),"")</f>
        <v>9.3700000000000006E-2</v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52.1</v>
      </c>
      <c r="BN331" s="64">
        <f t="shared" si="61"/>
        <v>52.1</v>
      </c>
      <c r="BO331" s="64">
        <f t="shared" si="62"/>
        <v>8.3333333333333329E-2</v>
      </c>
      <c r="BP331" s="64">
        <f t="shared" si="63"/>
        <v>8.3333333333333329E-2</v>
      </c>
    </row>
    <row r="332" spans="1:68" ht="27" hidden="1" customHeight="1" x14ac:dyDescent="0.25">
      <c r="A332" s="54" t="s">
        <v>517</v>
      </c>
      <c r="B332" s="54" t="s">
        <v>518</v>
      </c>
      <c r="C332" s="31">
        <v>4301011952</v>
      </c>
      <c r="D332" s="391">
        <v>4680115884922</v>
      </c>
      <c r="E332" s="392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97"/>
      <c r="R332" s="397"/>
      <c r="S332" s="397"/>
      <c r="T332" s="398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customHeight="1" x14ac:dyDescent="0.25">
      <c r="A333" s="54" t="s">
        <v>519</v>
      </c>
      <c r="B333" s="54" t="s">
        <v>520</v>
      </c>
      <c r="C333" s="31">
        <v>4301011433</v>
      </c>
      <c r="D333" s="391">
        <v>4680115882638</v>
      </c>
      <c r="E333" s="392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97"/>
      <c r="R333" s="397"/>
      <c r="S333" s="397"/>
      <c r="T333" s="398"/>
      <c r="U333" s="34"/>
      <c r="V333" s="34"/>
      <c r="W333" s="35" t="s">
        <v>68</v>
      </c>
      <c r="X333" s="382">
        <v>50</v>
      </c>
      <c r="Y333" s="383">
        <f t="shared" si="59"/>
        <v>52</v>
      </c>
      <c r="Z333" s="36">
        <f>IFERROR(IF(Y333=0,"",ROUNDUP(Y333/H333,0)*0.00937),"")</f>
        <v>0.12181</v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53</v>
      </c>
      <c r="BN333" s="64">
        <f t="shared" si="61"/>
        <v>55.120000000000005</v>
      </c>
      <c r="BO333" s="64">
        <f t="shared" si="62"/>
        <v>0.10416666666666667</v>
      </c>
      <c r="BP333" s="64">
        <f t="shared" si="63"/>
        <v>0.10833333333333334</v>
      </c>
    </row>
    <row r="334" spans="1:68" x14ac:dyDescent="0.2">
      <c r="A334" s="393"/>
      <c r="B334" s="394"/>
      <c r="C334" s="394"/>
      <c r="D334" s="394"/>
      <c r="E334" s="394"/>
      <c r="F334" s="394"/>
      <c r="G334" s="394"/>
      <c r="H334" s="394"/>
      <c r="I334" s="394"/>
      <c r="J334" s="394"/>
      <c r="K334" s="394"/>
      <c r="L334" s="394"/>
      <c r="M334" s="394"/>
      <c r="N334" s="394"/>
      <c r="O334" s="395"/>
      <c r="P334" s="386" t="s">
        <v>69</v>
      </c>
      <c r="Q334" s="387"/>
      <c r="R334" s="387"/>
      <c r="S334" s="387"/>
      <c r="T334" s="387"/>
      <c r="U334" s="387"/>
      <c r="V334" s="388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102.5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105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1.9990099999999997</v>
      </c>
      <c r="AA334" s="385"/>
      <c r="AB334" s="385"/>
      <c r="AC334" s="385"/>
    </row>
    <row r="335" spans="1:68" x14ac:dyDescent="0.2">
      <c r="A335" s="394"/>
      <c r="B335" s="394"/>
      <c r="C335" s="394"/>
      <c r="D335" s="394"/>
      <c r="E335" s="394"/>
      <c r="F335" s="394"/>
      <c r="G335" s="394"/>
      <c r="H335" s="394"/>
      <c r="I335" s="394"/>
      <c r="J335" s="394"/>
      <c r="K335" s="394"/>
      <c r="L335" s="394"/>
      <c r="M335" s="394"/>
      <c r="N335" s="394"/>
      <c r="O335" s="395"/>
      <c r="P335" s="386" t="s">
        <v>69</v>
      </c>
      <c r="Q335" s="387"/>
      <c r="R335" s="387"/>
      <c r="S335" s="387"/>
      <c r="T335" s="387"/>
      <c r="U335" s="387"/>
      <c r="V335" s="388"/>
      <c r="W335" s="37" t="s">
        <v>68</v>
      </c>
      <c r="X335" s="384">
        <f>IFERROR(SUM(X322:X333),"0")</f>
        <v>1300</v>
      </c>
      <c r="Y335" s="384">
        <f>IFERROR(SUM(Y322:Y333),"0")</f>
        <v>1332</v>
      </c>
      <c r="Z335" s="37"/>
      <c r="AA335" s="385"/>
      <c r="AB335" s="385"/>
      <c r="AC335" s="385"/>
    </row>
    <row r="336" spans="1:68" ht="14.25" hidden="1" customHeight="1" x14ac:dyDescent="0.25">
      <c r="A336" s="400" t="s">
        <v>104</v>
      </c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4"/>
      <c r="O336" s="394"/>
      <c r="P336" s="394"/>
      <c r="Q336" s="394"/>
      <c r="R336" s="394"/>
      <c r="S336" s="394"/>
      <c r="T336" s="394"/>
      <c r="U336" s="394"/>
      <c r="V336" s="394"/>
      <c r="W336" s="394"/>
      <c r="X336" s="394"/>
      <c r="Y336" s="394"/>
      <c r="Z336" s="394"/>
      <c r="AA336" s="378"/>
      <c r="AB336" s="378"/>
      <c r="AC336" s="378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91">
        <v>4607091383980</v>
      </c>
      <c r="E337" s="392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97"/>
      <c r="R337" s="397"/>
      <c r="S337" s="397"/>
      <c r="T337" s="398"/>
      <c r="U337" s="34"/>
      <c r="V337" s="34"/>
      <c r="W337" s="35" t="s">
        <v>68</v>
      </c>
      <c r="X337" s="382">
        <v>500</v>
      </c>
      <c r="Y337" s="383">
        <f>IFERROR(IF(X337="",0,CEILING((X337/$H337),1)*$H337),"")</f>
        <v>510</v>
      </c>
      <c r="Z337" s="36">
        <f>IFERROR(IF(Y337=0,"",ROUNDUP(Y337/H337,0)*0.02175),"")</f>
        <v>0.73949999999999994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516</v>
      </c>
      <c r="BN337" s="64">
        <f>IFERROR(Y337*I337/H337,"0")</f>
        <v>526.32000000000005</v>
      </c>
      <c r="BO337" s="64">
        <f>IFERROR(1/J337*(X337/H337),"0")</f>
        <v>0.69444444444444442</v>
      </c>
      <c r="BP337" s="64">
        <f>IFERROR(1/J337*(Y337/H337),"0")</f>
        <v>0.70833333333333326</v>
      </c>
    </row>
    <row r="338" spans="1:68" ht="27" customHeight="1" x14ac:dyDescent="0.25">
      <c r="A338" s="54" t="s">
        <v>523</v>
      </c>
      <c r="B338" s="54" t="s">
        <v>524</v>
      </c>
      <c r="C338" s="31">
        <v>4301020179</v>
      </c>
      <c r="D338" s="391">
        <v>4607091384178</v>
      </c>
      <c r="E338" s="392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8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97"/>
      <c r="R338" s="397"/>
      <c r="S338" s="397"/>
      <c r="T338" s="398"/>
      <c r="U338" s="34"/>
      <c r="V338" s="34"/>
      <c r="W338" s="35" t="s">
        <v>68</v>
      </c>
      <c r="X338" s="382">
        <v>40</v>
      </c>
      <c r="Y338" s="383">
        <f>IFERROR(IF(X338="",0,CEILING((X338/$H338),1)*$H338),"")</f>
        <v>40</v>
      </c>
      <c r="Z338" s="36">
        <f>IFERROR(IF(Y338=0,"",ROUNDUP(Y338/H338,0)*0.00937),"")</f>
        <v>9.3700000000000006E-2</v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42.400000000000006</v>
      </c>
      <c r="BN338" s="64">
        <f>IFERROR(Y338*I338/H338,"0")</f>
        <v>42.400000000000006</v>
      </c>
      <c r="BO338" s="64">
        <f>IFERROR(1/J338*(X338/H338),"0")</f>
        <v>8.3333333333333329E-2</v>
      </c>
      <c r="BP338" s="64">
        <f>IFERROR(1/J338*(Y338/H338),"0")</f>
        <v>8.3333333333333329E-2</v>
      </c>
    </row>
    <row r="339" spans="1:68" x14ac:dyDescent="0.2">
      <c r="A339" s="393"/>
      <c r="B339" s="394"/>
      <c r="C339" s="394"/>
      <c r="D339" s="394"/>
      <c r="E339" s="394"/>
      <c r="F339" s="394"/>
      <c r="G339" s="394"/>
      <c r="H339" s="394"/>
      <c r="I339" s="394"/>
      <c r="J339" s="394"/>
      <c r="K339" s="394"/>
      <c r="L339" s="394"/>
      <c r="M339" s="394"/>
      <c r="N339" s="394"/>
      <c r="O339" s="395"/>
      <c r="P339" s="386" t="s">
        <v>69</v>
      </c>
      <c r="Q339" s="387"/>
      <c r="R339" s="387"/>
      <c r="S339" s="387"/>
      <c r="T339" s="387"/>
      <c r="U339" s="387"/>
      <c r="V339" s="388"/>
      <c r="W339" s="37" t="s">
        <v>70</v>
      </c>
      <c r="X339" s="384">
        <f>IFERROR(X337/H337,"0")+IFERROR(X338/H338,"0")</f>
        <v>43.333333333333336</v>
      </c>
      <c r="Y339" s="384">
        <f>IFERROR(Y337/H337,"0")+IFERROR(Y338/H338,"0")</f>
        <v>44</v>
      </c>
      <c r="Z339" s="384">
        <f>IFERROR(IF(Z337="",0,Z337),"0")+IFERROR(IF(Z338="",0,Z338),"0")</f>
        <v>0.83319999999999994</v>
      </c>
      <c r="AA339" s="385"/>
      <c r="AB339" s="385"/>
      <c r="AC339" s="385"/>
    </row>
    <row r="340" spans="1:68" x14ac:dyDescent="0.2">
      <c r="A340" s="394"/>
      <c r="B340" s="394"/>
      <c r="C340" s="394"/>
      <c r="D340" s="394"/>
      <c r="E340" s="394"/>
      <c r="F340" s="394"/>
      <c r="G340" s="394"/>
      <c r="H340" s="394"/>
      <c r="I340" s="394"/>
      <c r="J340" s="394"/>
      <c r="K340" s="394"/>
      <c r="L340" s="394"/>
      <c r="M340" s="394"/>
      <c r="N340" s="394"/>
      <c r="O340" s="395"/>
      <c r="P340" s="386" t="s">
        <v>69</v>
      </c>
      <c r="Q340" s="387"/>
      <c r="R340" s="387"/>
      <c r="S340" s="387"/>
      <c r="T340" s="387"/>
      <c r="U340" s="387"/>
      <c r="V340" s="388"/>
      <c r="W340" s="37" t="s">
        <v>68</v>
      </c>
      <c r="X340" s="384">
        <f>IFERROR(SUM(X337:X338),"0")</f>
        <v>540</v>
      </c>
      <c r="Y340" s="384">
        <f>IFERROR(SUM(Y337:Y338),"0")</f>
        <v>550</v>
      </c>
      <c r="Z340" s="37"/>
      <c r="AA340" s="385"/>
      <c r="AB340" s="385"/>
      <c r="AC340" s="385"/>
    </row>
    <row r="341" spans="1:68" ht="14.25" hidden="1" customHeight="1" x14ac:dyDescent="0.25">
      <c r="A341" s="400" t="s">
        <v>71</v>
      </c>
      <c r="B341" s="394"/>
      <c r="C341" s="394"/>
      <c r="D341" s="394"/>
      <c r="E341" s="394"/>
      <c r="F341" s="394"/>
      <c r="G341" s="394"/>
      <c r="H341" s="394"/>
      <c r="I341" s="394"/>
      <c r="J341" s="394"/>
      <c r="K341" s="394"/>
      <c r="L341" s="394"/>
      <c r="M341" s="394"/>
      <c r="N341" s="394"/>
      <c r="O341" s="394"/>
      <c r="P341" s="394"/>
      <c r="Q341" s="394"/>
      <c r="R341" s="394"/>
      <c r="S341" s="394"/>
      <c r="T341" s="394"/>
      <c r="U341" s="394"/>
      <c r="V341" s="394"/>
      <c r="W341" s="394"/>
      <c r="X341" s="394"/>
      <c r="Y341" s="394"/>
      <c r="Z341" s="394"/>
      <c r="AA341" s="378"/>
      <c r="AB341" s="378"/>
      <c r="AC341" s="378"/>
    </row>
    <row r="342" spans="1:68" ht="27" hidden="1" customHeight="1" x14ac:dyDescent="0.25">
      <c r="A342" s="54" t="s">
        <v>525</v>
      </c>
      <c r="B342" s="54" t="s">
        <v>526</v>
      </c>
      <c r="C342" s="31">
        <v>4301051560</v>
      </c>
      <c r="D342" s="391">
        <v>4607091383928</v>
      </c>
      <c r="E342" s="392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97"/>
      <c r="R342" s="397"/>
      <c r="S342" s="397"/>
      <c r="T342" s="398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525</v>
      </c>
      <c r="B343" s="54" t="s">
        <v>527</v>
      </c>
      <c r="C343" s="31">
        <v>4301051639</v>
      </c>
      <c r="D343" s="391">
        <v>4607091383928</v>
      </c>
      <c r="E343" s="392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5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97"/>
      <c r="R343" s="397"/>
      <c r="S343" s="397"/>
      <c r="T343" s="39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528</v>
      </c>
      <c r="B344" s="54" t="s">
        <v>529</v>
      </c>
      <c r="C344" s="31">
        <v>4301051636</v>
      </c>
      <c r="D344" s="391">
        <v>4607091384260</v>
      </c>
      <c r="E344" s="392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97"/>
      <c r="R344" s="397"/>
      <c r="S344" s="397"/>
      <c r="T344" s="398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393"/>
      <c r="B345" s="394"/>
      <c r="C345" s="394"/>
      <c r="D345" s="394"/>
      <c r="E345" s="394"/>
      <c r="F345" s="394"/>
      <c r="G345" s="394"/>
      <c r="H345" s="394"/>
      <c r="I345" s="394"/>
      <c r="J345" s="394"/>
      <c r="K345" s="394"/>
      <c r="L345" s="394"/>
      <c r="M345" s="394"/>
      <c r="N345" s="394"/>
      <c r="O345" s="395"/>
      <c r="P345" s="386" t="s">
        <v>69</v>
      </c>
      <c r="Q345" s="387"/>
      <c r="R345" s="387"/>
      <c r="S345" s="387"/>
      <c r="T345" s="387"/>
      <c r="U345" s="387"/>
      <c r="V345" s="388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hidden="1" x14ac:dyDescent="0.2">
      <c r="A346" s="394"/>
      <c r="B346" s="394"/>
      <c r="C346" s="394"/>
      <c r="D346" s="394"/>
      <c r="E346" s="394"/>
      <c r="F346" s="394"/>
      <c r="G346" s="394"/>
      <c r="H346" s="394"/>
      <c r="I346" s="394"/>
      <c r="J346" s="394"/>
      <c r="K346" s="394"/>
      <c r="L346" s="394"/>
      <c r="M346" s="394"/>
      <c r="N346" s="394"/>
      <c r="O346" s="395"/>
      <c r="P346" s="386" t="s">
        <v>69</v>
      </c>
      <c r="Q346" s="387"/>
      <c r="R346" s="387"/>
      <c r="S346" s="387"/>
      <c r="T346" s="387"/>
      <c r="U346" s="387"/>
      <c r="V346" s="388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hidden="1" customHeight="1" x14ac:dyDescent="0.25">
      <c r="A347" s="400" t="s">
        <v>237</v>
      </c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4"/>
      <c r="O347" s="394"/>
      <c r="P347" s="394"/>
      <c r="Q347" s="394"/>
      <c r="R347" s="394"/>
      <c r="S347" s="394"/>
      <c r="T347" s="394"/>
      <c r="U347" s="394"/>
      <c r="V347" s="394"/>
      <c r="W347" s="394"/>
      <c r="X347" s="394"/>
      <c r="Y347" s="394"/>
      <c r="Z347" s="394"/>
      <c r="AA347" s="378"/>
      <c r="AB347" s="378"/>
      <c r="AC347" s="378"/>
    </row>
    <row r="348" spans="1:68" ht="16.5" customHeight="1" x14ac:dyDescent="0.25">
      <c r="A348" s="54" t="s">
        <v>530</v>
      </c>
      <c r="B348" s="54" t="s">
        <v>531</v>
      </c>
      <c r="C348" s="31">
        <v>4301060314</v>
      </c>
      <c r="D348" s="391">
        <v>4607091384673</v>
      </c>
      <c r="E348" s="392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97"/>
      <c r="R348" s="397"/>
      <c r="S348" s="397"/>
      <c r="T348" s="398"/>
      <c r="U348" s="34"/>
      <c r="V348" s="34"/>
      <c r="W348" s="35" t="s">
        <v>68</v>
      </c>
      <c r="X348" s="382">
        <v>100</v>
      </c>
      <c r="Y348" s="383">
        <f>IFERROR(IF(X348="",0,CEILING((X348/$H348),1)*$H348),"")</f>
        <v>101.39999999999999</v>
      </c>
      <c r="Z348" s="36">
        <f>IFERROR(IF(Y348=0,"",ROUNDUP(Y348/H348,0)*0.02175),"")</f>
        <v>0.28275</v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107.23076923076924</v>
      </c>
      <c r="BN348" s="64">
        <f>IFERROR(Y348*I348/H348,"0")</f>
        <v>108.732</v>
      </c>
      <c r="BO348" s="64">
        <f>IFERROR(1/J348*(X348/H348),"0")</f>
        <v>0.22893772893772893</v>
      </c>
      <c r="BP348" s="64">
        <f>IFERROR(1/J348*(Y348/H348),"0")</f>
        <v>0.23214285714285712</v>
      </c>
    </row>
    <row r="349" spans="1:68" ht="16.5" hidden="1" customHeight="1" x14ac:dyDescent="0.25">
      <c r="A349" s="54" t="s">
        <v>530</v>
      </c>
      <c r="B349" s="54" t="s">
        <v>532</v>
      </c>
      <c r="C349" s="31">
        <v>4301060345</v>
      </c>
      <c r="D349" s="391">
        <v>4607091384673</v>
      </c>
      <c r="E349" s="392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97"/>
      <c r="R349" s="397"/>
      <c r="S349" s="397"/>
      <c r="T349" s="398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3"/>
      <c r="B350" s="394"/>
      <c r="C350" s="394"/>
      <c r="D350" s="394"/>
      <c r="E350" s="394"/>
      <c r="F350" s="394"/>
      <c r="G350" s="394"/>
      <c r="H350" s="394"/>
      <c r="I350" s="394"/>
      <c r="J350" s="394"/>
      <c r="K350" s="394"/>
      <c r="L350" s="394"/>
      <c r="M350" s="394"/>
      <c r="N350" s="394"/>
      <c r="O350" s="395"/>
      <c r="P350" s="386" t="s">
        <v>69</v>
      </c>
      <c r="Q350" s="387"/>
      <c r="R350" s="387"/>
      <c r="S350" s="387"/>
      <c r="T350" s="387"/>
      <c r="U350" s="387"/>
      <c r="V350" s="388"/>
      <c r="W350" s="37" t="s">
        <v>70</v>
      </c>
      <c r="X350" s="384">
        <f>IFERROR(X348/H348,"0")+IFERROR(X349/H349,"0")</f>
        <v>12.820512820512821</v>
      </c>
      <c r="Y350" s="384">
        <f>IFERROR(Y348/H348,"0")+IFERROR(Y349/H349,"0")</f>
        <v>13</v>
      </c>
      <c r="Z350" s="384">
        <f>IFERROR(IF(Z348="",0,Z348),"0")+IFERROR(IF(Z349="",0,Z349),"0")</f>
        <v>0.28275</v>
      </c>
      <c r="AA350" s="385"/>
      <c r="AB350" s="385"/>
      <c r="AC350" s="385"/>
    </row>
    <row r="351" spans="1:68" x14ac:dyDescent="0.2">
      <c r="A351" s="394"/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5"/>
      <c r="P351" s="386" t="s">
        <v>69</v>
      </c>
      <c r="Q351" s="387"/>
      <c r="R351" s="387"/>
      <c r="S351" s="387"/>
      <c r="T351" s="387"/>
      <c r="U351" s="387"/>
      <c r="V351" s="388"/>
      <c r="W351" s="37" t="s">
        <v>68</v>
      </c>
      <c r="X351" s="384">
        <f>IFERROR(SUM(X348:X349),"0")</f>
        <v>100</v>
      </c>
      <c r="Y351" s="384">
        <f>IFERROR(SUM(Y348:Y349),"0")</f>
        <v>101.39999999999999</v>
      </c>
      <c r="Z351" s="37"/>
      <c r="AA351" s="385"/>
      <c r="AB351" s="385"/>
      <c r="AC351" s="385"/>
    </row>
    <row r="352" spans="1:68" ht="16.5" hidden="1" customHeight="1" x14ac:dyDescent="0.25">
      <c r="A352" s="427" t="s">
        <v>533</v>
      </c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4"/>
      <c r="M352" s="394"/>
      <c r="N352" s="394"/>
      <c r="O352" s="394"/>
      <c r="P352" s="394"/>
      <c r="Q352" s="394"/>
      <c r="R352" s="394"/>
      <c r="S352" s="394"/>
      <c r="T352" s="394"/>
      <c r="U352" s="394"/>
      <c r="V352" s="394"/>
      <c r="W352" s="394"/>
      <c r="X352" s="394"/>
      <c r="Y352" s="394"/>
      <c r="Z352" s="394"/>
      <c r="AA352" s="377"/>
      <c r="AB352" s="377"/>
      <c r="AC352" s="377"/>
    </row>
    <row r="353" spans="1:68" ht="14.25" hidden="1" customHeight="1" x14ac:dyDescent="0.25">
      <c r="A353" s="400" t="s">
        <v>112</v>
      </c>
      <c r="B353" s="394"/>
      <c r="C353" s="394"/>
      <c r="D353" s="394"/>
      <c r="E353" s="394"/>
      <c r="F353" s="394"/>
      <c r="G353" s="394"/>
      <c r="H353" s="394"/>
      <c r="I353" s="394"/>
      <c r="J353" s="394"/>
      <c r="K353" s="394"/>
      <c r="L353" s="394"/>
      <c r="M353" s="394"/>
      <c r="N353" s="394"/>
      <c r="O353" s="394"/>
      <c r="P353" s="394"/>
      <c r="Q353" s="394"/>
      <c r="R353" s="394"/>
      <c r="S353" s="394"/>
      <c r="T353" s="394"/>
      <c r="U353" s="394"/>
      <c r="V353" s="394"/>
      <c r="W353" s="394"/>
      <c r="X353" s="394"/>
      <c r="Y353" s="394"/>
      <c r="Z353" s="394"/>
      <c r="AA353" s="378"/>
      <c r="AB353" s="378"/>
      <c r="AC353" s="378"/>
    </row>
    <row r="354" spans="1:68" ht="27" hidden="1" customHeight="1" x14ac:dyDescent="0.25">
      <c r="A354" s="54" t="s">
        <v>534</v>
      </c>
      <c r="B354" s="54" t="s">
        <v>535</v>
      </c>
      <c r="C354" s="31">
        <v>4301011873</v>
      </c>
      <c r="D354" s="391">
        <v>4680115881907</v>
      </c>
      <c r="E354" s="392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4" t="s">
        <v>536</v>
      </c>
      <c r="Q354" s="397"/>
      <c r="R354" s="397"/>
      <c r="S354" s="397"/>
      <c r="T354" s="398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3"/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4"/>
      <c r="N355" s="394"/>
      <c r="O355" s="395"/>
      <c r="P355" s="386" t="s">
        <v>69</v>
      </c>
      <c r="Q355" s="387"/>
      <c r="R355" s="387"/>
      <c r="S355" s="387"/>
      <c r="T355" s="387"/>
      <c r="U355" s="387"/>
      <c r="V355" s="388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hidden="1" x14ac:dyDescent="0.2">
      <c r="A356" s="394"/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4"/>
      <c r="N356" s="394"/>
      <c r="O356" s="395"/>
      <c r="P356" s="386" t="s">
        <v>69</v>
      </c>
      <c r="Q356" s="387"/>
      <c r="R356" s="387"/>
      <c r="S356" s="387"/>
      <c r="T356" s="387"/>
      <c r="U356" s="387"/>
      <c r="V356" s="388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hidden="1" customHeight="1" x14ac:dyDescent="0.25">
      <c r="A357" s="400" t="s">
        <v>63</v>
      </c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394"/>
      <c r="O357" s="394"/>
      <c r="P357" s="394"/>
      <c r="Q357" s="394"/>
      <c r="R357" s="394"/>
      <c r="S357" s="394"/>
      <c r="T357" s="394"/>
      <c r="U357" s="394"/>
      <c r="V357" s="394"/>
      <c r="W357" s="394"/>
      <c r="X357" s="394"/>
      <c r="Y357" s="394"/>
      <c r="Z357" s="394"/>
      <c r="AA357" s="378"/>
      <c r="AB357" s="378"/>
      <c r="AC357" s="378"/>
    </row>
    <row r="358" spans="1:68" ht="27" hidden="1" customHeight="1" x14ac:dyDescent="0.25">
      <c r="A358" s="54" t="s">
        <v>537</v>
      </c>
      <c r="B358" s="54" t="s">
        <v>538</v>
      </c>
      <c r="C358" s="31">
        <v>4301031139</v>
      </c>
      <c r="D358" s="391">
        <v>4607091384802</v>
      </c>
      <c r="E358" s="392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97"/>
      <c r="R358" s="397"/>
      <c r="S358" s="397"/>
      <c r="T358" s="398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537</v>
      </c>
      <c r="B359" s="54" t="s">
        <v>539</v>
      </c>
      <c r="C359" s="31">
        <v>4301031303</v>
      </c>
      <c r="D359" s="391">
        <v>4607091384802</v>
      </c>
      <c r="E359" s="392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97"/>
      <c r="R359" s="397"/>
      <c r="S359" s="397"/>
      <c r="T359" s="398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540</v>
      </c>
      <c r="B360" s="54" t="s">
        <v>541</v>
      </c>
      <c r="C360" s="31">
        <v>4301031304</v>
      </c>
      <c r="D360" s="391">
        <v>4607091384826</v>
      </c>
      <c r="E360" s="392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97"/>
      <c r="R360" s="397"/>
      <c r="S360" s="397"/>
      <c r="T360" s="398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393"/>
      <c r="B361" s="394"/>
      <c r="C361" s="394"/>
      <c r="D361" s="394"/>
      <c r="E361" s="394"/>
      <c r="F361" s="394"/>
      <c r="G361" s="394"/>
      <c r="H361" s="394"/>
      <c r="I361" s="394"/>
      <c r="J361" s="394"/>
      <c r="K361" s="394"/>
      <c r="L361" s="394"/>
      <c r="M361" s="394"/>
      <c r="N361" s="394"/>
      <c r="O361" s="395"/>
      <c r="P361" s="386" t="s">
        <v>69</v>
      </c>
      <c r="Q361" s="387"/>
      <c r="R361" s="387"/>
      <c r="S361" s="387"/>
      <c r="T361" s="387"/>
      <c r="U361" s="387"/>
      <c r="V361" s="388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hidden="1" x14ac:dyDescent="0.2">
      <c r="A362" s="394"/>
      <c r="B362" s="394"/>
      <c r="C362" s="394"/>
      <c r="D362" s="394"/>
      <c r="E362" s="394"/>
      <c r="F362" s="394"/>
      <c r="G362" s="394"/>
      <c r="H362" s="394"/>
      <c r="I362" s="394"/>
      <c r="J362" s="394"/>
      <c r="K362" s="394"/>
      <c r="L362" s="394"/>
      <c r="M362" s="394"/>
      <c r="N362" s="394"/>
      <c r="O362" s="395"/>
      <c r="P362" s="386" t="s">
        <v>69</v>
      </c>
      <c r="Q362" s="387"/>
      <c r="R362" s="387"/>
      <c r="S362" s="387"/>
      <c r="T362" s="387"/>
      <c r="U362" s="387"/>
      <c r="V362" s="388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hidden="1" customHeight="1" x14ac:dyDescent="0.25">
      <c r="A363" s="400" t="s">
        <v>71</v>
      </c>
      <c r="B363" s="394"/>
      <c r="C363" s="394"/>
      <c r="D363" s="394"/>
      <c r="E363" s="394"/>
      <c r="F363" s="394"/>
      <c r="G363" s="394"/>
      <c r="H363" s="394"/>
      <c r="I363" s="394"/>
      <c r="J363" s="394"/>
      <c r="K363" s="394"/>
      <c r="L363" s="394"/>
      <c r="M363" s="394"/>
      <c r="N363" s="394"/>
      <c r="O363" s="394"/>
      <c r="P363" s="394"/>
      <c r="Q363" s="394"/>
      <c r="R363" s="394"/>
      <c r="S363" s="394"/>
      <c r="T363" s="394"/>
      <c r="U363" s="394"/>
      <c r="V363" s="394"/>
      <c r="W363" s="394"/>
      <c r="X363" s="394"/>
      <c r="Y363" s="394"/>
      <c r="Z363" s="394"/>
      <c r="AA363" s="378"/>
      <c r="AB363" s="378"/>
      <c r="AC363" s="378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91">
        <v>4607091384246</v>
      </c>
      <c r="E364" s="392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97"/>
      <c r="R364" s="397"/>
      <c r="S364" s="397"/>
      <c r="T364" s="398"/>
      <c r="U364" s="34"/>
      <c r="V364" s="34"/>
      <c r="W364" s="35" t="s">
        <v>68</v>
      </c>
      <c r="X364" s="382">
        <v>500</v>
      </c>
      <c r="Y364" s="383">
        <f>IFERROR(IF(X364="",0,CEILING((X364/$H364),1)*$H364),"")</f>
        <v>507</v>
      </c>
      <c r="Z364" s="36">
        <f>IFERROR(IF(Y364=0,"",ROUNDUP(Y364/H364,0)*0.02175),"")</f>
        <v>1.4137499999999998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536.15384615384619</v>
      </c>
      <c r="BN364" s="64">
        <f>IFERROR(Y364*I364/H364,"0")</f>
        <v>543.66000000000008</v>
      </c>
      <c r="BO364" s="64">
        <f>IFERROR(1/J364*(X364/H364),"0")</f>
        <v>1.1446886446886446</v>
      </c>
      <c r="BP364" s="64">
        <f>IFERROR(1/J364*(Y364/H364),"0")</f>
        <v>1.1607142857142856</v>
      </c>
    </row>
    <row r="365" spans="1:68" ht="27" hidden="1" customHeight="1" x14ac:dyDescent="0.25">
      <c r="A365" s="54" t="s">
        <v>544</v>
      </c>
      <c r="B365" s="54" t="s">
        <v>545</v>
      </c>
      <c r="C365" s="31">
        <v>4301051445</v>
      </c>
      <c r="D365" s="391">
        <v>4680115881976</v>
      </c>
      <c r="E365" s="392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97"/>
      <c r="R365" s="397"/>
      <c r="S365" s="397"/>
      <c r="T365" s="398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546</v>
      </c>
      <c r="B366" s="54" t="s">
        <v>547</v>
      </c>
      <c r="C366" s="31">
        <v>4301051297</v>
      </c>
      <c r="D366" s="391">
        <v>4607091384253</v>
      </c>
      <c r="E366" s="392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97"/>
      <c r="R366" s="397"/>
      <c r="S366" s="397"/>
      <c r="T366" s="398"/>
      <c r="U366" s="34"/>
      <c r="V366" s="34"/>
      <c r="W366" s="35" t="s">
        <v>68</v>
      </c>
      <c r="X366" s="382">
        <v>240</v>
      </c>
      <c r="Y366" s="383">
        <f>IFERROR(IF(X366="",0,CEILING((X366/$H366),1)*$H366),"")</f>
        <v>240</v>
      </c>
      <c r="Z366" s="36">
        <f>IFERROR(IF(Y366=0,"",ROUNDUP(Y366/H366,0)*0.00753),"")</f>
        <v>0.753</v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268.40000000000003</v>
      </c>
      <c r="BN366" s="64">
        <f>IFERROR(Y366*I366/H366,"0")</f>
        <v>268.40000000000003</v>
      </c>
      <c r="BO366" s="64">
        <f>IFERROR(1/J366*(X366/H366),"0")</f>
        <v>0.64102564102564097</v>
      </c>
      <c r="BP366" s="64">
        <f>IFERROR(1/J366*(Y366/H366),"0")</f>
        <v>0.64102564102564097</v>
      </c>
    </row>
    <row r="367" spans="1:68" ht="27" hidden="1" customHeight="1" x14ac:dyDescent="0.25">
      <c r="A367" s="54" t="s">
        <v>546</v>
      </c>
      <c r="B367" s="54" t="s">
        <v>548</v>
      </c>
      <c r="C367" s="31">
        <v>4301051634</v>
      </c>
      <c r="D367" s="391">
        <v>4607091384253</v>
      </c>
      <c r="E367" s="392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97"/>
      <c r="R367" s="397"/>
      <c r="S367" s="397"/>
      <c r="T367" s="398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549</v>
      </c>
      <c r="B368" s="54" t="s">
        <v>550</v>
      </c>
      <c r="C368" s="31">
        <v>4301051444</v>
      </c>
      <c r="D368" s="391">
        <v>4680115881969</v>
      </c>
      <c r="E368" s="392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97"/>
      <c r="R368" s="397"/>
      <c r="S368" s="397"/>
      <c r="T368" s="398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3"/>
      <c r="B369" s="394"/>
      <c r="C369" s="394"/>
      <c r="D369" s="394"/>
      <c r="E369" s="394"/>
      <c r="F369" s="394"/>
      <c r="G369" s="394"/>
      <c r="H369" s="394"/>
      <c r="I369" s="394"/>
      <c r="J369" s="394"/>
      <c r="K369" s="394"/>
      <c r="L369" s="394"/>
      <c r="M369" s="394"/>
      <c r="N369" s="394"/>
      <c r="O369" s="395"/>
      <c r="P369" s="386" t="s">
        <v>69</v>
      </c>
      <c r="Q369" s="387"/>
      <c r="R369" s="387"/>
      <c r="S369" s="387"/>
      <c r="T369" s="387"/>
      <c r="U369" s="387"/>
      <c r="V369" s="388"/>
      <c r="W369" s="37" t="s">
        <v>70</v>
      </c>
      <c r="X369" s="384">
        <f>IFERROR(X364/H364,"0")+IFERROR(X365/H365,"0")+IFERROR(X366/H366,"0")+IFERROR(X367/H367,"0")+IFERROR(X368/H368,"0")</f>
        <v>164.10256410256409</v>
      </c>
      <c r="Y369" s="384">
        <f>IFERROR(Y364/H364,"0")+IFERROR(Y365/H365,"0")+IFERROR(Y366/H366,"0")+IFERROR(Y367/H367,"0")+IFERROR(Y368/H368,"0")</f>
        <v>165</v>
      </c>
      <c r="Z369" s="384">
        <f>IFERROR(IF(Z364="",0,Z364),"0")+IFERROR(IF(Z365="",0,Z365),"0")+IFERROR(IF(Z366="",0,Z366),"0")+IFERROR(IF(Z367="",0,Z367),"0")+IFERROR(IF(Z368="",0,Z368),"0")</f>
        <v>2.16675</v>
      </c>
      <c r="AA369" s="385"/>
      <c r="AB369" s="385"/>
      <c r="AC369" s="385"/>
    </row>
    <row r="370" spans="1:68" x14ac:dyDescent="0.2">
      <c r="A370" s="394"/>
      <c r="B370" s="394"/>
      <c r="C370" s="394"/>
      <c r="D370" s="394"/>
      <c r="E370" s="394"/>
      <c r="F370" s="394"/>
      <c r="G370" s="394"/>
      <c r="H370" s="394"/>
      <c r="I370" s="394"/>
      <c r="J370" s="394"/>
      <c r="K370" s="394"/>
      <c r="L370" s="394"/>
      <c r="M370" s="394"/>
      <c r="N370" s="394"/>
      <c r="O370" s="395"/>
      <c r="P370" s="386" t="s">
        <v>69</v>
      </c>
      <c r="Q370" s="387"/>
      <c r="R370" s="387"/>
      <c r="S370" s="387"/>
      <c r="T370" s="387"/>
      <c r="U370" s="387"/>
      <c r="V370" s="388"/>
      <c r="W370" s="37" t="s">
        <v>68</v>
      </c>
      <c r="X370" s="384">
        <f>IFERROR(SUM(X364:X368),"0")</f>
        <v>740</v>
      </c>
      <c r="Y370" s="384">
        <f>IFERROR(SUM(Y364:Y368),"0")</f>
        <v>747</v>
      </c>
      <c r="Z370" s="37"/>
      <c r="AA370" s="385"/>
      <c r="AB370" s="385"/>
      <c r="AC370" s="385"/>
    </row>
    <row r="371" spans="1:68" ht="14.25" hidden="1" customHeight="1" x14ac:dyDescent="0.25">
      <c r="A371" s="400" t="s">
        <v>237</v>
      </c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4"/>
      <c r="N371" s="394"/>
      <c r="O371" s="394"/>
      <c r="P371" s="394"/>
      <c r="Q371" s="394"/>
      <c r="R371" s="394"/>
      <c r="S371" s="394"/>
      <c r="T371" s="394"/>
      <c r="U371" s="394"/>
      <c r="V371" s="394"/>
      <c r="W371" s="394"/>
      <c r="X371" s="394"/>
      <c r="Y371" s="394"/>
      <c r="Z371" s="394"/>
      <c r="AA371" s="378"/>
      <c r="AB371" s="378"/>
      <c r="AC371" s="378"/>
    </row>
    <row r="372" spans="1:68" ht="27" hidden="1" customHeight="1" x14ac:dyDescent="0.25">
      <c r="A372" s="54" t="s">
        <v>551</v>
      </c>
      <c r="B372" s="54" t="s">
        <v>552</v>
      </c>
      <c r="C372" s="31">
        <v>4301060322</v>
      </c>
      <c r="D372" s="391">
        <v>4607091389357</v>
      </c>
      <c r="E372" s="392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97"/>
      <c r="R372" s="397"/>
      <c r="S372" s="397"/>
      <c r="T372" s="398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551</v>
      </c>
      <c r="B373" s="54" t="s">
        <v>553</v>
      </c>
      <c r="C373" s="31">
        <v>4301060377</v>
      </c>
      <c r="D373" s="391">
        <v>4607091389357</v>
      </c>
      <c r="E373" s="392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97"/>
      <c r="R373" s="397"/>
      <c r="S373" s="397"/>
      <c r="T373" s="398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393"/>
      <c r="B374" s="394"/>
      <c r="C374" s="394"/>
      <c r="D374" s="394"/>
      <c r="E374" s="394"/>
      <c r="F374" s="394"/>
      <c r="G374" s="394"/>
      <c r="H374" s="394"/>
      <c r="I374" s="394"/>
      <c r="J374" s="394"/>
      <c r="K374" s="394"/>
      <c r="L374" s="394"/>
      <c r="M374" s="394"/>
      <c r="N374" s="394"/>
      <c r="O374" s="395"/>
      <c r="P374" s="386" t="s">
        <v>69</v>
      </c>
      <c r="Q374" s="387"/>
      <c r="R374" s="387"/>
      <c r="S374" s="387"/>
      <c r="T374" s="387"/>
      <c r="U374" s="387"/>
      <c r="V374" s="388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hidden="1" x14ac:dyDescent="0.2">
      <c r="A375" s="394"/>
      <c r="B375" s="394"/>
      <c r="C375" s="394"/>
      <c r="D375" s="394"/>
      <c r="E375" s="394"/>
      <c r="F375" s="394"/>
      <c r="G375" s="394"/>
      <c r="H375" s="394"/>
      <c r="I375" s="394"/>
      <c r="J375" s="394"/>
      <c r="K375" s="394"/>
      <c r="L375" s="394"/>
      <c r="M375" s="394"/>
      <c r="N375" s="394"/>
      <c r="O375" s="395"/>
      <c r="P375" s="386" t="s">
        <v>69</v>
      </c>
      <c r="Q375" s="387"/>
      <c r="R375" s="387"/>
      <c r="S375" s="387"/>
      <c r="T375" s="387"/>
      <c r="U375" s="387"/>
      <c r="V375" s="388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hidden="1" customHeight="1" x14ac:dyDescent="0.2">
      <c r="A376" s="462" t="s">
        <v>554</v>
      </c>
      <c r="B376" s="463"/>
      <c r="C376" s="463"/>
      <c r="D376" s="463"/>
      <c r="E376" s="463"/>
      <c r="F376" s="463"/>
      <c r="G376" s="463"/>
      <c r="H376" s="463"/>
      <c r="I376" s="463"/>
      <c r="J376" s="463"/>
      <c r="K376" s="463"/>
      <c r="L376" s="463"/>
      <c r="M376" s="463"/>
      <c r="N376" s="463"/>
      <c r="O376" s="463"/>
      <c r="P376" s="463"/>
      <c r="Q376" s="463"/>
      <c r="R376" s="463"/>
      <c r="S376" s="463"/>
      <c r="T376" s="463"/>
      <c r="U376" s="463"/>
      <c r="V376" s="463"/>
      <c r="W376" s="463"/>
      <c r="X376" s="463"/>
      <c r="Y376" s="463"/>
      <c r="Z376" s="463"/>
      <c r="AA376" s="48"/>
      <c r="AB376" s="48"/>
      <c r="AC376" s="48"/>
    </row>
    <row r="377" spans="1:68" ht="16.5" hidden="1" customHeight="1" x14ac:dyDescent="0.25">
      <c r="A377" s="427" t="s">
        <v>555</v>
      </c>
      <c r="B377" s="394"/>
      <c r="C377" s="394"/>
      <c r="D377" s="394"/>
      <c r="E377" s="394"/>
      <c r="F377" s="394"/>
      <c r="G377" s="394"/>
      <c r="H377" s="394"/>
      <c r="I377" s="394"/>
      <c r="J377" s="394"/>
      <c r="K377" s="394"/>
      <c r="L377" s="394"/>
      <c r="M377" s="394"/>
      <c r="N377" s="394"/>
      <c r="O377" s="394"/>
      <c r="P377" s="394"/>
      <c r="Q377" s="394"/>
      <c r="R377" s="394"/>
      <c r="S377" s="394"/>
      <c r="T377" s="394"/>
      <c r="U377" s="394"/>
      <c r="V377" s="394"/>
      <c r="W377" s="394"/>
      <c r="X377" s="394"/>
      <c r="Y377" s="394"/>
      <c r="Z377" s="394"/>
      <c r="AA377" s="377"/>
      <c r="AB377" s="377"/>
      <c r="AC377" s="377"/>
    </row>
    <row r="378" spans="1:68" ht="14.25" hidden="1" customHeight="1" x14ac:dyDescent="0.25">
      <c r="A378" s="400" t="s">
        <v>112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394"/>
      <c r="Z378" s="394"/>
      <c r="AA378" s="378"/>
      <c r="AB378" s="378"/>
      <c r="AC378" s="378"/>
    </row>
    <row r="379" spans="1:68" ht="27" hidden="1" customHeight="1" x14ac:dyDescent="0.25">
      <c r="A379" s="54" t="s">
        <v>556</v>
      </c>
      <c r="B379" s="54" t="s">
        <v>557</v>
      </c>
      <c r="C379" s="31">
        <v>4301011428</v>
      </c>
      <c r="D379" s="391">
        <v>4607091389708</v>
      </c>
      <c r="E379" s="392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97"/>
      <c r="R379" s="397"/>
      <c r="S379" s="397"/>
      <c r="T379" s="398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393"/>
      <c r="B380" s="394"/>
      <c r="C380" s="394"/>
      <c r="D380" s="394"/>
      <c r="E380" s="394"/>
      <c r="F380" s="394"/>
      <c r="G380" s="394"/>
      <c r="H380" s="394"/>
      <c r="I380" s="394"/>
      <c r="J380" s="394"/>
      <c r="K380" s="394"/>
      <c r="L380" s="394"/>
      <c r="M380" s="394"/>
      <c r="N380" s="394"/>
      <c r="O380" s="395"/>
      <c r="P380" s="386" t="s">
        <v>69</v>
      </c>
      <c r="Q380" s="387"/>
      <c r="R380" s="387"/>
      <c r="S380" s="387"/>
      <c r="T380" s="387"/>
      <c r="U380" s="387"/>
      <c r="V380" s="388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hidden="1" x14ac:dyDescent="0.2">
      <c r="A381" s="394"/>
      <c r="B381" s="394"/>
      <c r="C381" s="394"/>
      <c r="D381" s="394"/>
      <c r="E381" s="394"/>
      <c r="F381" s="394"/>
      <c r="G381" s="394"/>
      <c r="H381" s="394"/>
      <c r="I381" s="394"/>
      <c r="J381" s="394"/>
      <c r="K381" s="394"/>
      <c r="L381" s="394"/>
      <c r="M381" s="394"/>
      <c r="N381" s="394"/>
      <c r="O381" s="395"/>
      <c r="P381" s="386" t="s">
        <v>69</v>
      </c>
      <c r="Q381" s="387"/>
      <c r="R381" s="387"/>
      <c r="S381" s="387"/>
      <c r="T381" s="387"/>
      <c r="U381" s="387"/>
      <c r="V381" s="388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hidden="1" customHeight="1" x14ac:dyDescent="0.25">
      <c r="A382" s="400" t="s">
        <v>63</v>
      </c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4"/>
      <c r="N382" s="394"/>
      <c r="O382" s="394"/>
      <c r="P382" s="394"/>
      <c r="Q382" s="394"/>
      <c r="R382" s="394"/>
      <c r="S382" s="394"/>
      <c r="T382" s="394"/>
      <c r="U382" s="394"/>
      <c r="V382" s="394"/>
      <c r="W382" s="394"/>
      <c r="X382" s="394"/>
      <c r="Y382" s="394"/>
      <c r="Z382" s="394"/>
      <c r="AA382" s="378"/>
      <c r="AB382" s="378"/>
      <c r="AC382" s="378"/>
    </row>
    <row r="383" spans="1:68" ht="27" hidden="1" customHeight="1" x14ac:dyDescent="0.25">
      <c r="A383" s="54" t="s">
        <v>558</v>
      </c>
      <c r="B383" s="54" t="s">
        <v>559</v>
      </c>
      <c r="C383" s="31">
        <v>4301031177</v>
      </c>
      <c r="D383" s="391">
        <v>4607091389753</v>
      </c>
      <c r="E383" s="392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97"/>
      <c r="R383" s="397"/>
      <c r="S383" s="397"/>
      <c r="T383" s="398"/>
      <c r="U383" s="34"/>
      <c r="V383" s="34"/>
      <c r="W383" s="35" t="s">
        <v>68</v>
      </c>
      <c r="X383" s="382">
        <v>0</v>
      </c>
      <c r="Y383" s="383">
        <f t="shared" ref="Y383:Y405" si="64">IFERROR(IF(X383="",0,CEILING((X383/$H383),1)*$H383),"")</f>
        <v>0</v>
      </c>
      <c r="Z383" s="36" t="str">
        <f t="shared" ref="Z383:Z389" si="65">IFERROR(IF(Y383=0,"",ROUNDUP(Y383/H383,0)*0.00753),"")</f>
        <v/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0</v>
      </c>
      <c r="BN383" s="64">
        <f t="shared" ref="BN383:BN405" si="67">IFERROR(Y383*I383/H383,"0")</f>
        <v>0</v>
      </c>
      <c r="BO383" s="64">
        <f t="shared" ref="BO383:BO405" si="68">IFERROR(1/J383*(X383/H383),"0")</f>
        <v>0</v>
      </c>
      <c r="BP383" s="64">
        <f t="shared" ref="BP383:BP405" si="69">IFERROR(1/J383*(Y383/H383),"0")</f>
        <v>0</v>
      </c>
    </row>
    <row r="384" spans="1:68" ht="27" hidden="1" customHeight="1" x14ac:dyDescent="0.25">
      <c r="A384" s="54" t="s">
        <v>558</v>
      </c>
      <c r="B384" s="54" t="s">
        <v>560</v>
      </c>
      <c r="C384" s="31">
        <v>4301031322</v>
      </c>
      <c r="D384" s="391">
        <v>4607091389753</v>
      </c>
      <c r="E384" s="392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03" t="s">
        <v>561</v>
      </c>
      <c r="Q384" s="397"/>
      <c r="R384" s="397"/>
      <c r="S384" s="397"/>
      <c r="T384" s="398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customHeight="1" x14ac:dyDescent="0.25">
      <c r="A385" s="54" t="s">
        <v>562</v>
      </c>
      <c r="B385" s="54" t="s">
        <v>563</v>
      </c>
      <c r="C385" s="31">
        <v>4301031174</v>
      </c>
      <c r="D385" s="391">
        <v>4607091389760</v>
      </c>
      <c r="E385" s="392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97"/>
      <c r="R385" s="397"/>
      <c r="S385" s="397"/>
      <c r="T385" s="398"/>
      <c r="U385" s="34"/>
      <c r="V385" s="34"/>
      <c r="W385" s="35" t="s">
        <v>68</v>
      </c>
      <c r="X385" s="382">
        <v>50</v>
      </c>
      <c r="Y385" s="383">
        <f t="shared" si="64"/>
        <v>50.400000000000006</v>
      </c>
      <c r="Z385" s="36">
        <f t="shared" si="65"/>
        <v>9.0359999999999996E-2</v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52.738095238095234</v>
      </c>
      <c r="BN385" s="64">
        <f t="shared" si="67"/>
        <v>53.160000000000004</v>
      </c>
      <c r="BO385" s="64">
        <f t="shared" si="68"/>
        <v>7.6312576312576319E-2</v>
      </c>
      <c r="BP385" s="64">
        <f t="shared" si="69"/>
        <v>7.6923076923076927E-2</v>
      </c>
    </row>
    <row r="386" spans="1:68" ht="27" hidden="1" customHeight="1" x14ac:dyDescent="0.25">
      <c r="A386" s="54" t="s">
        <v>562</v>
      </c>
      <c r="B386" s="54" t="s">
        <v>564</v>
      </c>
      <c r="C386" s="31">
        <v>4301031323</v>
      </c>
      <c r="D386" s="391">
        <v>4607091389760</v>
      </c>
      <c r="E386" s="392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12" t="s">
        <v>565</v>
      </c>
      <c r="Q386" s="397"/>
      <c r="R386" s="397"/>
      <c r="S386" s="397"/>
      <c r="T386" s="398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customHeight="1" x14ac:dyDescent="0.25">
      <c r="A387" s="54" t="s">
        <v>566</v>
      </c>
      <c r="B387" s="54" t="s">
        <v>567</v>
      </c>
      <c r="C387" s="31">
        <v>4301031325</v>
      </c>
      <c r="D387" s="391">
        <v>4607091389746</v>
      </c>
      <c r="E387" s="392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98" t="s">
        <v>568</v>
      </c>
      <c r="Q387" s="397"/>
      <c r="R387" s="397"/>
      <c r="S387" s="397"/>
      <c r="T387" s="398"/>
      <c r="U387" s="34"/>
      <c r="V387" s="34"/>
      <c r="W387" s="35" t="s">
        <v>68</v>
      </c>
      <c r="X387" s="382">
        <v>100</v>
      </c>
      <c r="Y387" s="383">
        <f t="shared" si="64"/>
        <v>100.80000000000001</v>
      </c>
      <c r="Z387" s="36">
        <f t="shared" si="65"/>
        <v>0.18071999999999999</v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105.47619047619047</v>
      </c>
      <c r="BN387" s="64">
        <f t="shared" si="67"/>
        <v>106.32000000000001</v>
      </c>
      <c r="BO387" s="64">
        <f t="shared" si="68"/>
        <v>0.15262515262515264</v>
      </c>
      <c r="BP387" s="64">
        <f t="shared" si="69"/>
        <v>0.15384615384615385</v>
      </c>
    </row>
    <row r="388" spans="1:68" ht="27" hidden="1" customHeight="1" x14ac:dyDescent="0.25">
      <c r="A388" s="54" t="s">
        <v>566</v>
      </c>
      <c r="B388" s="54" t="s">
        <v>569</v>
      </c>
      <c r="C388" s="31">
        <v>4301031356</v>
      </c>
      <c r="D388" s="391">
        <v>4607091389746</v>
      </c>
      <c r="E388" s="392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39" t="s">
        <v>568</v>
      </c>
      <c r="Q388" s="397"/>
      <c r="R388" s="397"/>
      <c r="S388" s="397"/>
      <c r="T388" s="398"/>
      <c r="U388" s="34"/>
      <c r="V388" s="34"/>
      <c r="W388" s="35" t="s">
        <v>68</v>
      </c>
      <c r="X388" s="382">
        <v>0</v>
      </c>
      <c r="Y388" s="383">
        <f t="shared" si="64"/>
        <v>0</v>
      </c>
      <c r="Z388" s="36" t="str">
        <f t="shared" si="65"/>
        <v/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0</v>
      </c>
      <c r="BN388" s="64">
        <f t="shared" si="67"/>
        <v>0</v>
      </c>
      <c r="BO388" s="64">
        <f t="shared" si="68"/>
        <v>0</v>
      </c>
      <c r="BP388" s="64">
        <f t="shared" si="69"/>
        <v>0</v>
      </c>
    </row>
    <row r="389" spans="1:68" ht="37.5" hidden="1" customHeight="1" x14ac:dyDescent="0.25">
      <c r="A389" s="54" t="s">
        <v>570</v>
      </c>
      <c r="B389" s="54" t="s">
        <v>571</v>
      </c>
      <c r="C389" s="31">
        <v>4301031236</v>
      </c>
      <c r="D389" s="391">
        <v>4680115882928</v>
      </c>
      <c r="E389" s="392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2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97"/>
      <c r="R389" s="397"/>
      <c r="S389" s="397"/>
      <c r="T389" s="398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hidden="1" customHeight="1" x14ac:dyDescent="0.25">
      <c r="A390" s="54" t="s">
        <v>572</v>
      </c>
      <c r="B390" s="54" t="s">
        <v>573</v>
      </c>
      <c r="C390" s="31">
        <v>4301031257</v>
      </c>
      <c r="D390" s="391">
        <v>4680115883147</v>
      </c>
      <c r="E390" s="392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97"/>
      <c r="R390" s="397"/>
      <c r="S390" s="397"/>
      <c r="T390" s="398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hidden="1" customHeight="1" x14ac:dyDescent="0.25">
      <c r="A391" s="54" t="s">
        <v>572</v>
      </c>
      <c r="B391" s="54" t="s">
        <v>574</v>
      </c>
      <c r="C391" s="31">
        <v>4301031335</v>
      </c>
      <c r="D391" s="391">
        <v>4680115883147</v>
      </c>
      <c r="E391" s="392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396" t="s">
        <v>575</v>
      </c>
      <c r="Q391" s="397"/>
      <c r="R391" s="397"/>
      <c r="S391" s="397"/>
      <c r="T391" s="398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customHeight="1" x14ac:dyDescent="0.25">
      <c r="A392" s="54" t="s">
        <v>576</v>
      </c>
      <c r="B392" s="54" t="s">
        <v>577</v>
      </c>
      <c r="C392" s="31">
        <v>4301031178</v>
      </c>
      <c r="D392" s="391">
        <v>4607091384338</v>
      </c>
      <c r="E392" s="392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97"/>
      <c r="R392" s="397"/>
      <c r="S392" s="397"/>
      <c r="T392" s="398"/>
      <c r="U392" s="34"/>
      <c r="V392" s="34"/>
      <c r="W392" s="35" t="s">
        <v>68</v>
      </c>
      <c r="X392" s="382">
        <v>17.5</v>
      </c>
      <c r="Y392" s="383">
        <f t="shared" si="64"/>
        <v>18.900000000000002</v>
      </c>
      <c r="Z392" s="36">
        <f t="shared" si="70"/>
        <v>4.5179999999999998E-2</v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18.583333333333332</v>
      </c>
      <c r="BN392" s="64">
        <f t="shared" si="67"/>
        <v>20.07</v>
      </c>
      <c r="BO392" s="64">
        <f t="shared" si="68"/>
        <v>3.5612535612535613E-2</v>
      </c>
      <c r="BP392" s="64">
        <f t="shared" si="69"/>
        <v>3.8461538461538464E-2</v>
      </c>
    </row>
    <row r="393" spans="1:68" ht="27" hidden="1" customHeight="1" x14ac:dyDescent="0.25">
      <c r="A393" s="54" t="s">
        <v>576</v>
      </c>
      <c r="B393" s="54" t="s">
        <v>578</v>
      </c>
      <c r="C393" s="31">
        <v>4301031330</v>
      </c>
      <c r="D393" s="391">
        <v>4607091384338</v>
      </c>
      <c r="E393" s="392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28" t="s">
        <v>579</v>
      </c>
      <c r="Q393" s="397"/>
      <c r="R393" s="397"/>
      <c r="S393" s="397"/>
      <c r="T393" s="398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hidden="1" customHeight="1" x14ac:dyDescent="0.25">
      <c r="A394" s="54" t="s">
        <v>580</v>
      </c>
      <c r="B394" s="54" t="s">
        <v>581</v>
      </c>
      <c r="C394" s="31">
        <v>4301031254</v>
      </c>
      <c r="D394" s="391">
        <v>4680115883154</v>
      </c>
      <c r="E394" s="392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5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97"/>
      <c r="R394" s="397"/>
      <c r="S394" s="397"/>
      <c r="T394" s="398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hidden="1" customHeight="1" x14ac:dyDescent="0.25">
      <c r="A395" s="54" t="s">
        <v>580</v>
      </c>
      <c r="B395" s="54" t="s">
        <v>582</v>
      </c>
      <c r="C395" s="31">
        <v>4301031336</v>
      </c>
      <c r="D395" s="391">
        <v>4680115883154</v>
      </c>
      <c r="E395" s="392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35" t="s">
        <v>583</v>
      </c>
      <c r="Q395" s="397"/>
      <c r="R395" s="397"/>
      <c r="S395" s="397"/>
      <c r="T395" s="398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hidden="1" customHeight="1" x14ac:dyDescent="0.25">
      <c r="A396" s="54" t="s">
        <v>584</v>
      </c>
      <c r="B396" s="54" t="s">
        <v>585</v>
      </c>
      <c r="C396" s="31">
        <v>4301031171</v>
      </c>
      <c r="D396" s="391">
        <v>4607091389524</v>
      </c>
      <c r="E396" s="392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97"/>
      <c r="R396" s="397"/>
      <c r="S396" s="397"/>
      <c r="T396" s="398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hidden="1" customHeight="1" x14ac:dyDescent="0.25">
      <c r="A397" s="54" t="s">
        <v>584</v>
      </c>
      <c r="B397" s="54" t="s">
        <v>586</v>
      </c>
      <c r="C397" s="31">
        <v>4301031331</v>
      </c>
      <c r="D397" s="391">
        <v>4607091389524</v>
      </c>
      <c r="E397" s="392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8" t="s">
        <v>587</v>
      </c>
      <c r="Q397" s="397"/>
      <c r="R397" s="397"/>
      <c r="S397" s="397"/>
      <c r="T397" s="398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hidden="1" customHeight="1" x14ac:dyDescent="0.25">
      <c r="A398" s="54" t="s">
        <v>588</v>
      </c>
      <c r="B398" s="54" t="s">
        <v>589</v>
      </c>
      <c r="C398" s="31">
        <v>4301031258</v>
      </c>
      <c r="D398" s="391">
        <v>4680115883161</v>
      </c>
      <c r="E398" s="392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97"/>
      <c r="R398" s="397"/>
      <c r="S398" s="397"/>
      <c r="T398" s="398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hidden="1" customHeight="1" x14ac:dyDescent="0.25">
      <c r="A399" s="54" t="s">
        <v>588</v>
      </c>
      <c r="B399" s="54" t="s">
        <v>590</v>
      </c>
      <c r="C399" s="31">
        <v>4301031337</v>
      </c>
      <c r="D399" s="391">
        <v>4680115883161</v>
      </c>
      <c r="E399" s="392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3" t="s">
        <v>591</v>
      </c>
      <c r="Q399" s="397"/>
      <c r="R399" s="397"/>
      <c r="S399" s="397"/>
      <c r="T399" s="398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hidden="1" customHeight="1" x14ac:dyDescent="0.25">
      <c r="A400" s="54" t="s">
        <v>592</v>
      </c>
      <c r="B400" s="54" t="s">
        <v>593</v>
      </c>
      <c r="C400" s="31">
        <v>4301031332</v>
      </c>
      <c r="D400" s="391">
        <v>4607091384345</v>
      </c>
      <c r="E400" s="392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4" t="s">
        <v>594</v>
      </c>
      <c r="Q400" s="397"/>
      <c r="R400" s="397"/>
      <c r="S400" s="397"/>
      <c r="T400" s="398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hidden="1" customHeight="1" x14ac:dyDescent="0.25">
      <c r="A401" s="54" t="s">
        <v>595</v>
      </c>
      <c r="B401" s="54" t="s">
        <v>596</v>
      </c>
      <c r="C401" s="31">
        <v>4301031172</v>
      </c>
      <c r="D401" s="391">
        <v>4607091389531</v>
      </c>
      <c r="E401" s="392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97"/>
      <c r="R401" s="397"/>
      <c r="S401" s="397"/>
      <c r="T401" s="398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hidden="1" customHeight="1" x14ac:dyDescent="0.25">
      <c r="A402" s="54" t="s">
        <v>595</v>
      </c>
      <c r="B402" s="54" t="s">
        <v>597</v>
      </c>
      <c r="C402" s="31">
        <v>4301031358</v>
      </c>
      <c r="D402" s="391">
        <v>4607091389531</v>
      </c>
      <c r="E402" s="392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7" t="s">
        <v>598</v>
      </c>
      <c r="Q402" s="397"/>
      <c r="R402" s="397"/>
      <c r="S402" s="397"/>
      <c r="T402" s="398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hidden="1" customHeight="1" x14ac:dyDescent="0.25">
      <c r="A403" s="54" t="s">
        <v>595</v>
      </c>
      <c r="B403" s="54" t="s">
        <v>599</v>
      </c>
      <c r="C403" s="31">
        <v>4301031333</v>
      </c>
      <c r="D403" s="391">
        <v>4607091389531</v>
      </c>
      <c r="E403" s="392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1" t="s">
        <v>598</v>
      </c>
      <c r="Q403" s="397"/>
      <c r="R403" s="397"/>
      <c r="S403" s="397"/>
      <c r="T403" s="398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hidden="1" customHeight="1" x14ac:dyDescent="0.25">
      <c r="A404" s="54" t="s">
        <v>600</v>
      </c>
      <c r="B404" s="54" t="s">
        <v>601</v>
      </c>
      <c r="C404" s="31">
        <v>4301031255</v>
      </c>
      <c r="D404" s="391">
        <v>4680115883185</v>
      </c>
      <c r="E404" s="392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3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97"/>
      <c r="R404" s="397"/>
      <c r="S404" s="397"/>
      <c r="T404" s="398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hidden="1" customHeight="1" x14ac:dyDescent="0.25">
      <c r="A405" s="54" t="s">
        <v>600</v>
      </c>
      <c r="B405" s="54" t="s">
        <v>602</v>
      </c>
      <c r="C405" s="31">
        <v>4301031338</v>
      </c>
      <c r="D405" s="391">
        <v>4680115883185</v>
      </c>
      <c r="E405" s="392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8" t="s">
        <v>603</v>
      </c>
      <c r="Q405" s="397"/>
      <c r="R405" s="397"/>
      <c r="S405" s="397"/>
      <c r="T405" s="398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3"/>
      <c r="B406" s="394"/>
      <c r="C406" s="394"/>
      <c r="D406" s="394"/>
      <c r="E406" s="394"/>
      <c r="F406" s="394"/>
      <c r="G406" s="394"/>
      <c r="H406" s="394"/>
      <c r="I406" s="394"/>
      <c r="J406" s="394"/>
      <c r="K406" s="394"/>
      <c r="L406" s="394"/>
      <c r="M406" s="394"/>
      <c r="N406" s="394"/>
      <c r="O406" s="395"/>
      <c r="P406" s="386" t="s">
        <v>69</v>
      </c>
      <c r="Q406" s="387"/>
      <c r="R406" s="387"/>
      <c r="S406" s="387"/>
      <c r="T406" s="387"/>
      <c r="U406" s="387"/>
      <c r="V406" s="388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44.047619047619051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45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0.31625999999999999</v>
      </c>
      <c r="AA406" s="385"/>
      <c r="AB406" s="385"/>
      <c r="AC406" s="385"/>
    </row>
    <row r="407" spans="1:68" x14ac:dyDescent="0.2">
      <c r="A407" s="394"/>
      <c r="B407" s="394"/>
      <c r="C407" s="394"/>
      <c r="D407" s="394"/>
      <c r="E407" s="394"/>
      <c r="F407" s="394"/>
      <c r="G407" s="394"/>
      <c r="H407" s="394"/>
      <c r="I407" s="394"/>
      <c r="J407" s="394"/>
      <c r="K407" s="394"/>
      <c r="L407" s="394"/>
      <c r="M407" s="394"/>
      <c r="N407" s="394"/>
      <c r="O407" s="395"/>
      <c r="P407" s="386" t="s">
        <v>69</v>
      </c>
      <c r="Q407" s="387"/>
      <c r="R407" s="387"/>
      <c r="S407" s="387"/>
      <c r="T407" s="387"/>
      <c r="U407" s="387"/>
      <c r="V407" s="388"/>
      <c r="W407" s="37" t="s">
        <v>68</v>
      </c>
      <c r="X407" s="384">
        <f>IFERROR(SUM(X383:X405),"0")</f>
        <v>167.5</v>
      </c>
      <c r="Y407" s="384">
        <f>IFERROR(SUM(Y383:Y405),"0")</f>
        <v>170.10000000000002</v>
      </c>
      <c r="Z407" s="37"/>
      <c r="AA407" s="385"/>
      <c r="AB407" s="385"/>
      <c r="AC407" s="385"/>
    </row>
    <row r="408" spans="1:68" ht="14.25" hidden="1" customHeight="1" x14ac:dyDescent="0.25">
      <c r="A408" s="400" t="s">
        <v>71</v>
      </c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4"/>
      <c r="N408" s="394"/>
      <c r="O408" s="394"/>
      <c r="P408" s="394"/>
      <c r="Q408" s="394"/>
      <c r="R408" s="394"/>
      <c r="S408" s="394"/>
      <c r="T408" s="394"/>
      <c r="U408" s="394"/>
      <c r="V408" s="394"/>
      <c r="W408" s="394"/>
      <c r="X408" s="394"/>
      <c r="Y408" s="394"/>
      <c r="Z408" s="394"/>
      <c r="AA408" s="378"/>
      <c r="AB408" s="378"/>
      <c r="AC408" s="378"/>
    </row>
    <row r="409" spans="1:68" ht="27" hidden="1" customHeight="1" x14ac:dyDescent="0.25">
      <c r="A409" s="54" t="s">
        <v>604</v>
      </c>
      <c r="B409" s="54" t="s">
        <v>605</v>
      </c>
      <c r="C409" s="31">
        <v>4301051431</v>
      </c>
      <c r="D409" s="391">
        <v>4607091389654</v>
      </c>
      <c r="E409" s="392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97"/>
      <c r="R409" s="397"/>
      <c r="S409" s="397"/>
      <c r="T409" s="398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606</v>
      </c>
      <c r="B410" s="54" t="s">
        <v>607</v>
      </c>
      <c r="C410" s="31">
        <v>4301051284</v>
      </c>
      <c r="D410" s="391">
        <v>4607091384352</v>
      </c>
      <c r="E410" s="392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97"/>
      <c r="R410" s="397"/>
      <c r="S410" s="397"/>
      <c r="T410" s="398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393"/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4"/>
      <c r="O411" s="395"/>
      <c r="P411" s="386" t="s">
        <v>69</v>
      </c>
      <c r="Q411" s="387"/>
      <c r="R411" s="387"/>
      <c r="S411" s="387"/>
      <c r="T411" s="387"/>
      <c r="U411" s="387"/>
      <c r="V411" s="388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hidden="1" x14ac:dyDescent="0.2">
      <c r="A412" s="394"/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4"/>
      <c r="M412" s="394"/>
      <c r="N412" s="394"/>
      <c r="O412" s="395"/>
      <c r="P412" s="386" t="s">
        <v>69</v>
      </c>
      <c r="Q412" s="387"/>
      <c r="R412" s="387"/>
      <c r="S412" s="387"/>
      <c r="T412" s="387"/>
      <c r="U412" s="387"/>
      <c r="V412" s="388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hidden="1" customHeight="1" x14ac:dyDescent="0.25">
      <c r="A413" s="400" t="s">
        <v>90</v>
      </c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4"/>
      <c r="M413" s="394"/>
      <c r="N413" s="394"/>
      <c r="O413" s="394"/>
      <c r="P413" s="394"/>
      <c r="Q413" s="394"/>
      <c r="R413" s="394"/>
      <c r="S413" s="394"/>
      <c r="T413" s="394"/>
      <c r="U413" s="394"/>
      <c r="V413" s="394"/>
      <c r="W413" s="394"/>
      <c r="X413" s="394"/>
      <c r="Y413" s="394"/>
      <c r="Z413" s="394"/>
      <c r="AA413" s="378"/>
      <c r="AB413" s="378"/>
      <c r="AC413" s="378"/>
    </row>
    <row r="414" spans="1:68" ht="27" hidden="1" customHeight="1" x14ac:dyDescent="0.25">
      <c r="A414" s="54" t="s">
        <v>608</v>
      </c>
      <c r="B414" s="54" t="s">
        <v>609</v>
      </c>
      <c r="C414" s="31">
        <v>4301032045</v>
      </c>
      <c r="D414" s="391">
        <v>4680115884335</v>
      </c>
      <c r="E414" s="392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2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97"/>
      <c r="R414" s="397"/>
      <c r="S414" s="397"/>
      <c r="T414" s="398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612</v>
      </c>
      <c r="B415" s="54" t="s">
        <v>613</v>
      </c>
      <c r="C415" s="31">
        <v>4301032047</v>
      </c>
      <c r="D415" s="391">
        <v>4680115884342</v>
      </c>
      <c r="E415" s="392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97"/>
      <c r="R415" s="397"/>
      <c r="S415" s="397"/>
      <c r="T415" s="39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614</v>
      </c>
      <c r="B416" s="54" t="s">
        <v>615</v>
      </c>
      <c r="C416" s="31">
        <v>4301170011</v>
      </c>
      <c r="D416" s="391">
        <v>4680115884113</v>
      </c>
      <c r="E416" s="392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97"/>
      <c r="R416" s="397"/>
      <c r="S416" s="397"/>
      <c r="T416" s="398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393"/>
      <c r="B417" s="394"/>
      <c r="C417" s="394"/>
      <c r="D417" s="394"/>
      <c r="E417" s="394"/>
      <c r="F417" s="394"/>
      <c r="G417" s="394"/>
      <c r="H417" s="394"/>
      <c r="I417" s="394"/>
      <c r="J417" s="394"/>
      <c r="K417" s="394"/>
      <c r="L417" s="394"/>
      <c r="M417" s="394"/>
      <c r="N417" s="394"/>
      <c r="O417" s="395"/>
      <c r="P417" s="386" t="s">
        <v>69</v>
      </c>
      <c r="Q417" s="387"/>
      <c r="R417" s="387"/>
      <c r="S417" s="387"/>
      <c r="T417" s="387"/>
      <c r="U417" s="387"/>
      <c r="V417" s="388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hidden="1" x14ac:dyDescent="0.2">
      <c r="A418" s="394"/>
      <c r="B418" s="394"/>
      <c r="C418" s="394"/>
      <c r="D418" s="394"/>
      <c r="E418" s="394"/>
      <c r="F418" s="394"/>
      <c r="G418" s="394"/>
      <c r="H418" s="394"/>
      <c r="I418" s="394"/>
      <c r="J418" s="394"/>
      <c r="K418" s="394"/>
      <c r="L418" s="394"/>
      <c r="M418" s="394"/>
      <c r="N418" s="394"/>
      <c r="O418" s="395"/>
      <c r="P418" s="386" t="s">
        <v>69</v>
      </c>
      <c r="Q418" s="387"/>
      <c r="R418" s="387"/>
      <c r="S418" s="387"/>
      <c r="T418" s="387"/>
      <c r="U418" s="387"/>
      <c r="V418" s="388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hidden="1" customHeight="1" x14ac:dyDescent="0.25">
      <c r="A419" s="427" t="s">
        <v>616</v>
      </c>
      <c r="B419" s="394"/>
      <c r="C419" s="394"/>
      <c r="D419" s="394"/>
      <c r="E419" s="394"/>
      <c r="F419" s="394"/>
      <c r="G419" s="394"/>
      <c r="H419" s="394"/>
      <c r="I419" s="394"/>
      <c r="J419" s="394"/>
      <c r="K419" s="394"/>
      <c r="L419" s="394"/>
      <c r="M419" s="394"/>
      <c r="N419" s="394"/>
      <c r="O419" s="394"/>
      <c r="P419" s="394"/>
      <c r="Q419" s="394"/>
      <c r="R419" s="394"/>
      <c r="S419" s="394"/>
      <c r="T419" s="394"/>
      <c r="U419" s="394"/>
      <c r="V419" s="394"/>
      <c r="W419" s="394"/>
      <c r="X419" s="394"/>
      <c r="Y419" s="394"/>
      <c r="Z419" s="394"/>
      <c r="AA419" s="377"/>
      <c r="AB419" s="377"/>
      <c r="AC419" s="377"/>
    </row>
    <row r="420" spans="1:68" ht="14.25" hidden="1" customHeight="1" x14ac:dyDescent="0.25">
      <c r="A420" s="400" t="s">
        <v>104</v>
      </c>
      <c r="B420" s="394"/>
      <c r="C420" s="394"/>
      <c r="D420" s="394"/>
      <c r="E420" s="394"/>
      <c r="F420" s="394"/>
      <c r="G420" s="394"/>
      <c r="H420" s="394"/>
      <c r="I420" s="394"/>
      <c r="J420" s="394"/>
      <c r="K420" s="394"/>
      <c r="L420" s="394"/>
      <c r="M420" s="394"/>
      <c r="N420" s="394"/>
      <c r="O420" s="394"/>
      <c r="P420" s="394"/>
      <c r="Q420" s="394"/>
      <c r="R420" s="394"/>
      <c r="S420" s="394"/>
      <c r="T420" s="394"/>
      <c r="U420" s="394"/>
      <c r="V420" s="394"/>
      <c r="W420" s="394"/>
      <c r="X420" s="394"/>
      <c r="Y420" s="394"/>
      <c r="Z420" s="394"/>
      <c r="AA420" s="378"/>
      <c r="AB420" s="378"/>
      <c r="AC420" s="378"/>
    </row>
    <row r="421" spans="1:68" ht="27" hidden="1" customHeight="1" x14ac:dyDescent="0.25">
      <c r="A421" s="54" t="s">
        <v>617</v>
      </c>
      <c r="B421" s="54" t="s">
        <v>618</v>
      </c>
      <c r="C421" s="31">
        <v>4301020315</v>
      </c>
      <c r="D421" s="391">
        <v>4607091389364</v>
      </c>
      <c r="E421" s="392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1" t="s">
        <v>619</v>
      </c>
      <c r="Q421" s="397"/>
      <c r="R421" s="397"/>
      <c r="S421" s="397"/>
      <c r="T421" s="398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393"/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4"/>
      <c r="O422" s="395"/>
      <c r="P422" s="386" t="s">
        <v>69</v>
      </c>
      <c r="Q422" s="387"/>
      <c r="R422" s="387"/>
      <c r="S422" s="387"/>
      <c r="T422" s="387"/>
      <c r="U422" s="387"/>
      <c r="V422" s="388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hidden="1" x14ac:dyDescent="0.2">
      <c r="A423" s="394"/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5"/>
      <c r="P423" s="386" t="s">
        <v>69</v>
      </c>
      <c r="Q423" s="387"/>
      <c r="R423" s="387"/>
      <c r="S423" s="387"/>
      <c r="T423" s="387"/>
      <c r="U423" s="387"/>
      <c r="V423" s="388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hidden="1" customHeight="1" x14ac:dyDescent="0.25">
      <c r="A424" s="400" t="s">
        <v>63</v>
      </c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  <c r="X424" s="394"/>
      <c r="Y424" s="394"/>
      <c r="Z424" s="394"/>
      <c r="AA424" s="378"/>
      <c r="AB424" s="378"/>
      <c r="AC424" s="378"/>
    </row>
    <row r="425" spans="1:68" ht="27" hidden="1" customHeight="1" x14ac:dyDescent="0.25">
      <c r="A425" s="54" t="s">
        <v>620</v>
      </c>
      <c r="B425" s="54" t="s">
        <v>621</v>
      </c>
      <c r="C425" s="31">
        <v>4301031212</v>
      </c>
      <c r="D425" s="391">
        <v>4607091389739</v>
      </c>
      <c r="E425" s="392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97"/>
      <c r="R425" s="397"/>
      <c r="S425" s="397"/>
      <c r="T425" s="398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hidden="1" customHeight="1" x14ac:dyDescent="0.25">
      <c r="A426" s="54" t="s">
        <v>620</v>
      </c>
      <c r="B426" s="54" t="s">
        <v>622</v>
      </c>
      <c r="C426" s="31">
        <v>4301031324</v>
      </c>
      <c r="D426" s="391">
        <v>4607091389739</v>
      </c>
      <c r="E426" s="392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8" t="s">
        <v>623</v>
      </c>
      <c r="Q426" s="397"/>
      <c r="R426" s="397"/>
      <c r="S426" s="397"/>
      <c r="T426" s="398"/>
      <c r="U426" s="34"/>
      <c r="V426" s="34"/>
      <c r="W426" s="35" t="s">
        <v>68</v>
      </c>
      <c r="X426" s="382">
        <v>0</v>
      </c>
      <c r="Y426" s="383">
        <f t="shared" si="71"/>
        <v>0</v>
      </c>
      <c r="Z426" s="36" t="str">
        <f>IFERROR(IF(Y426=0,"",ROUNDUP(Y426/H426,0)*0.00753),"")</f>
        <v/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0</v>
      </c>
      <c r="BN426" s="64">
        <f t="shared" si="73"/>
        <v>0</v>
      </c>
      <c r="BO426" s="64">
        <f t="shared" si="74"/>
        <v>0</v>
      </c>
      <c r="BP426" s="64">
        <f t="shared" si="75"/>
        <v>0</v>
      </c>
    </row>
    <row r="427" spans="1:68" ht="27" hidden="1" customHeight="1" x14ac:dyDescent="0.25">
      <c r="A427" s="54" t="s">
        <v>624</v>
      </c>
      <c r="B427" s="54" t="s">
        <v>625</v>
      </c>
      <c r="C427" s="31">
        <v>4301031363</v>
      </c>
      <c r="D427" s="391">
        <v>4607091389425</v>
      </c>
      <c r="E427" s="392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5" t="s">
        <v>626</v>
      </c>
      <c r="Q427" s="397"/>
      <c r="R427" s="397"/>
      <c r="S427" s="397"/>
      <c r="T427" s="398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hidden="1" customHeight="1" x14ac:dyDescent="0.25">
      <c r="A428" s="54" t="s">
        <v>627</v>
      </c>
      <c r="B428" s="54" t="s">
        <v>628</v>
      </c>
      <c r="C428" s="31">
        <v>4301031167</v>
      </c>
      <c r="D428" s="391">
        <v>4680115880771</v>
      </c>
      <c r="E428" s="392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5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97"/>
      <c r="R428" s="397"/>
      <c r="S428" s="397"/>
      <c r="T428" s="398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hidden="1" customHeight="1" x14ac:dyDescent="0.25">
      <c r="A429" s="54" t="s">
        <v>627</v>
      </c>
      <c r="B429" s="54" t="s">
        <v>629</v>
      </c>
      <c r="C429" s="31">
        <v>4301031334</v>
      </c>
      <c r="D429" s="391">
        <v>4680115880771</v>
      </c>
      <c r="E429" s="392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5" t="s">
        <v>630</v>
      </c>
      <c r="Q429" s="397"/>
      <c r="R429" s="397"/>
      <c r="S429" s="397"/>
      <c r="T429" s="398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hidden="1" customHeight="1" x14ac:dyDescent="0.25">
      <c r="A430" s="54" t="s">
        <v>631</v>
      </c>
      <c r="B430" s="54" t="s">
        <v>632</v>
      </c>
      <c r="C430" s="31">
        <v>4301031173</v>
      </c>
      <c r="D430" s="391">
        <v>4607091389500</v>
      </c>
      <c r="E430" s="392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97"/>
      <c r="R430" s="397"/>
      <c r="S430" s="397"/>
      <c r="T430" s="398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hidden="1" customHeight="1" x14ac:dyDescent="0.25">
      <c r="A431" s="54" t="s">
        <v>631</v>
      </c>
      <c r="B431" s="54" t="s">
        <v>633</v>
      </c>
      <c r="C431" s="31">
        <v>4301031327</v>
      </c>
      <c r="D431" s="391">
        <v>4607091389500</v>
      </c>
      <c r="E431" s="392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21" t="s">
        <v>634</v>
      </c>
      <c r="Q431" s="397"/>
      <c r="R431" s="397"/>
      <c r="S431" s="397"/>
      <c r="T431" s="398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hidden="1" x14ac:dyDescent="0.2">
      <c r="A432" s="393"/>
      <c r="B432" s="394"/>
      <c r="C432" s="394"/>
      <c r="D432" s="394"/>
      <c r="E432" s="394"/>
      <c r="F432" s="394"/>
      <c r="G432" s="394"/>
      <c r="H432" s="394"/>
      <c r="I432" s="394"/>
      <c r="J432" s="394"/>
      <c r="K432" s="394"/>
      <c r="L432" s="394"/>
      <c r="M432" s="394"/>
      <c r="N432" s="394"/>
      <c r="O432" s="395"/>
      <c r="P432" s="386" t="s">
        <v>69</v>
      </c>
      <c r="Q432" s="387"/>
      <c r="R432" s="387"/>
      <c r="S432" s="387"/>
      <c r="T432" s="387"/>
      <c r="U432" s="387"/>
      <c r="V432" s="388"/>
      <c r="W432" s="37" t="s">
        <v>70</v>
      </c>
      <c r="X432" s="384">
        <f>IFERROR(X425/H425,"0")+IFERROR(X426/H426,"0")+IFERROR(X427/H427,"0")+IFERROR(X428/H428,"0")+IFERROR(X429/H429,"0")+IFERROR(X430/H430,"0")+IFERROR(X431/H431,"0")</f>
        <v>0</v>
      </c>
      <c r="Y432" s="384">
        <f>IFERROR(Y425/H425,"0")+IFERROR(Y426/H426,"0")+IFERROR(Y427/H427,"0")+IFERROR(Y428/H428,"0")+IFERROR(Y429/H429,"0")+IFERROR(Y430/H430,"0")+IFERROR(Y431/H431,"0")</f>
        <v>0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</v>
      </c>
      <c r="AA432" s="385"/>
      <c r="AB432" s="385"/>
      <c r="AC432" s="385"/>
    </row>
    <row r="433" spans="1:68" hidden="1" x14ac:dyDescent="0.2">
      <c r="A433" s="394"/>
      <c r="B433" s="394"/>
      <c r="C433" s="394"/>
      <c r="D433" s="394"/>
      <c r="E433" s="394"/>
      <c r="F433" s="394"/>
      <c r="G433" s="394"/>
      <c r="H433" s="394"/>
      <c r="I433" s="394"/>
      <c r="J433" s="394"/>
      <c r="K433" s="394"/>
      <c r="L433" s="394"/>
      <c r="M433" s="394"/>
      <c r="N433" s="394"/>
      <c r="O433" s="395"/>
      <c r="P433" s="386" t="s">
        <v>69</v>
      </c>
      <c r="Q433" s="387"/>
      <c r="R433" s="387"/>
      <c r="S433" s="387"/>
      <c r="T433" s="387"/>
      <c r="U433" s="387"/>
      <c r="V433" s="388"/>
      <c r="W433" s="37" t="s">
        <v>68</v>
      </c>
      <c r="X433" s="384">
        <f>IFERROR(SUM(X425:X431),"0")</f>
        <v>0</v>
      </c>
      <c r="Y433" s="384">
        <f>IFERROR(SUM(Y425:Y431),"0")</f>
        <v>0</v>
      </c>
      <c r="Z433" s="37"/>
      <c r="AA433" s="385"/>
      <c r="AB433" s="385"/>
      <c r="AC433" s="385"/>
    </row>
    <row r="434" spans="1:68" ht="14.25" hidden="1" customHeight="1" x14ac:dyDescent="0.25">
      <c r="A434" s="400" t="s">
        <v>90</v>
      </c>
      <c r="B434" s="394"/>
      <c r="C434" s="394"/>
      <c r="D434" s="394"/>
      <c r="E434" s="394"/>
      <c r="F434" s="394"/>
      <c r="G434" s="394"/>
      <c r="H434" s="394"/>
      <c r="I434" s="394"/>
      <c r="J434" s="394"/>
      <c r="K434" s="394"/>
      <c r="L434" s="394"/>
      <c r="M434" s="394"/>
      <c r="N434" s="394"/>
      <c r="O434" s="394"/>
      <c r="P434" s="394"/>
      <c r="Q434" s="394"/>
      <c r="R434" s="394"/>
      <c r="S434" s="394"/>
      <c r="T434" s="394"/>
      <c r="U434" s="394"/>
      <c r="V434" s="394"/>
      <c r="W434" s="394"/>
      <c r="X434" s="394"/>
      <c r="Y434" s="394"/>
      <c r="Z434" s="394"/>
      <c r="AA434" s="378"/>
      <c r="AB434" s="378"/>
      <c r="AC434" s="378"/>
    </row>
    <row r="435" spans="1:68" ht="27" hidden="1" customHeight="1" x14ac:dyDescent="0.25">
      <c r="A435" s="54" t="s">
        <v>635</v>
      </c>
      <c r="B435" s="54" t="s">
        <v>636</v>
      </c>
      <c r="C435" s="31">
        <v>4301040358</v>
      </c>
      <c r="D435" s="391">
        <v>4680115884571</v>
      </c>
      <c r="E435" s="392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97"/>
      <c r="R435" s="397"/>
      <c r="S435" s="397"/>
      <c r="T435" s="398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393"/>
      <c r="B436" s="394"/>
      <c r="C436" s="394"/>
      <c r="D436" s="394"/>
      <c r="E436" s="394"/>
      <c r="F436" s="394"/>
      <c r="G436" s="394"/>
      <c r="H436" s="394"/>
      <c r="I436" s="394"/>
      <c r="J436" s="394"/>
      <c r="K436" s="394"/>
      <c r="L436" s="394"/>
      <c r="M436" s="394"/>
      <c r="N436" s="394"/>
      <c r="O436" s="395"/>
      <c r="P436" s="386" t="s">
        <v>69</v>
      </c>
      <c r="Q436" s="387"/>
      <c r="R436" s="387"/>
      <c r="S436" s="387"/>
      <c r="T436" s="387"/>
      <c r="U436" s="387"/>
      <c r="V436" s="388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hidden="1" x14ac:dyDescent="0.2">
      <c r="A437" s="394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394"/>
      <c r="O437" s="395"/>
      <c r="P437" s="386" t="s">
        <v>69</v>
      </c>
      <c r="Q437" s="387"/>
      <c r="R437" s="387"/>
      <c r="S437" s="387"/>
      <c r="T437" s="387"/>
      <c r="U437" s="387"/>
      <c r="V437" s="388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hidden="1" customHeight="1" x14ac:dyDescent="0.25">
      <c r="A438" s="400" t="s">
        <v>99</v>
      </c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4"/>
      <c r="O438" s="394"/>
      <c r="P438" s="394"/>
      <c r="Q438" s="394"/>
      <c r="R438" s="394"/>
      <c r="S438" s="394"/>
      <c r="T438" s="394"/>
      <c r="U438" s="394"/>
      <c r="V438" s="394"/>
      <c r="W438" s="394"/>
      <c r="X438" s="394"/>
      <c r="Y438" s="394"/>
      <c r="Z438" s="394"/>
      <c r="AA438" s="378"/>
      <c r="AB438" s="378"/>
      <c r="AC438" s="378"/>
    </row>
    <row r="439" spans="1:68" ht="27" hidden="1" customHeight="1" x14ac:dyDescent="0.25">
      <c r="A439" s="54" t="s">
        <v>637</v>
      </c>
      <c r="B439" s="54" t="s">
        <v>638</v>
      </c>
      <c r="C439" s="31">
        <v>4301170010</v>
      </c>
      <c r="D439" s="391">
        <v>4680115884090</v>
      </c>
      <c r="E439" s="392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97"/>
      <c r="R439" s="397"/>
      <c r="S439" s="397"/>
      <c r="T439" s="398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393"/>
      <c r="B440" s="394"/>
      <c r="C440" s="394"/>
      <c r="D440" s="394"/>
      <c r="E440" s="394"/>
      <c r="F440" s="394"/>
      <c r="G440" s="394"/>
      <c r="H440" s="394"/>
      <c r="I440" s="394"/>
      <c r="J440" s="394"/>
      <c r="K440" s="394"/>
      <c r="L440" s="394"/>
      <c r="M440" s="394"/>
      <c r="N440" s="394"/>
      <c r="O440" s="395"/>
      <c r="P440" s="386" t="s">
        <v>69</v>
      </c>
      <c r="Q440" s="387"/>
      <c r="R440" s="387"/>
      <c r="S440" s="387"/>
      <c r="T440" s="387"/>
      <c r="U440" s="387"/>
      <c r="V440" s="388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hidden="1" x14ac:dyDescent="0.2">
      <c r="A441" s="394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394"/>
      <c r="O441" s="395"/>
      <c r="P441" s="386" t="s">
        <v>69</v>
      </c>
      <c r="Q441" s="387"/>
      <c r="R441" s="387"/>
      <c r="S441" s="387"/>
      <c r="T441" s="387"/>
      <c r="U441" s="387"/>
      <c r="V441" s="388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hidden="1" customHeight="1" x14ac:dyDescent="0.25">
      <c r="A442" s="400" t="s">
        <v>639</v>
      </c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4"/>
      <c r="O442" s="394"/>
      <c r="P442" s="394"/>
      <c r="Q442" s="394"/>
      <c r="R442" s="394"/>
      <c r="S442" s="394"/>
      <c r="T442" s="394"/>
      <c r="U442" s="394"/>
      <c r="V442" s="394"/>
      <c r="W442" s="394"/>
      <c r="X442" s="394"/>
      <c r="Y442" s="394"/>
      <c r="Z442" s="394"/>
      <c r="AA442" s="378"/>
      <c r="AB442" s="378"/>
      <c r="AC442" s="378"/>
    </row>
    <row r="443" spans="1:68" ht="27" hidden="1" customHeight="1" x14ac:dyDescent="0.25">
      <c r="A443" s="54" t="s">
        <v>640</v>
      </c>
      <c r="B443" s="54" t="s">
        <v>641</v>
      </c>
      <c r="C443" s="31">
        <v>4301040357</v>
      </c>
      <c r="D443" s="391">
        <v>4680115884564</v>
      </c>
      <c r="E443" s="392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97"/>
      <c r="R443" s="397"/>
      <c r="S443" s="397"/>
      <c r="T443" s="398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393"/>
      <c r="B444" s="394"/>
      <c r="C444" s="394"/>
      <c r="D444" s="394"/>
      <c r="E444" s="394"/>
      <c r="F444" s="394"/>
      <c r="G444" s="394"/>
      <c r="H444" s="394"/>
      <c r="I444" s="394"/>
      <c r="J444" s="394"/>
      <c r="K444" s="394"/>
      <c r="L444" s="394"/>
      <c r="M444" s="394"/>
      <c r="N444" s="394"/>
      <c r="O444" s="395"/>
      <c r="P444" s="386" t="s">
        <v>69</v>
      </c>
      <c r="Q444" s="387"/>
      <c r="R444" s="387"/>
      <c r="S444" s="387"/>
      <c r="T444" s="387"/>
      <c r="U444" s="387"/>
      <c r="V444" s="388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hidden="1" x14ac:dyDescent="0.2">
      <c r="A445" s="394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394"/>
      <c r="O445" s="395"/>
      <c r="P445" s="386" t="s">
        <v>69</v>
      </c>
      <c r="Q445" s="387"/>
      <c r="R445" s="387"/>
      <c r="S445" s="387"/>
      <c r="T445" s="387"/>
      <c r="U445" s="387"/>
      <c r="V445" s="388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hidden="1" customHeight="1" x14ac:dyDescent="0.25">
      <c r="A446" s="427" t="s">
        <v>642</v>
      </c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  <c r="X446" s="394"/>
      <c r="Y446" s="394"/>
      <c r="Z446" s="394"/>
      <c r="AA446" s="377"/>
      <c r="AB446" s="377"/>
      <c r="AC446" s="377"/>
    </row>
    <row r="447" spans="1:68" ht="14.25" hidden="1" customHeight="1" x14ac:dyDescent="0.25">
      <c r="A447" s="400" t="s">
        <v>63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94"/>
      <c r="AA447" s="378"/>
      <c r="AB447" s="378"/>
      <c r="AC447" s="378"/>
    </row>
    <row r="448" spans="1:68" ht="27" hidden="1" customHeight="1" x14ac:dyDescent="0.25">
      <c r="A448" s="54" t="s">
        <v>643</v>
      </c>
      <c r="B448" s="54" t="s">
        <v>644</v>
      </c>
      <c r="C448" s="31">
        <v>4301031294</v>
      </c>
      <c r="D448" s="391">
        <v>4680115885189</v>
      </c>
      <c r="E448" s="392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1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97"/>
      <c r="R448" s="397"/>
      <c r="S448" s="397"/>
      <c r="T448" s="398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645</v>
      </c>
      <c r="B449" s="54" t="s">
        <v>646</v>
      </c>
      <c r="C449" s="31">
        <v>4301031293</v>
      </c>
      <c r="D449" s="391">
        <v>4680115885172</v>
      </c>
      <c r="E449" s="392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97"/>
      <c r="R449" s="397"/>
      <c r="S449" s="397"/>
      <c r="T449" s="398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647</v>
      </c>
      <c r="B450" s="54" t="s">
        <v>648</v>
      </c>
      <c r="C450" s="31">
        <v>4301031291</v>
      </c>
      <c r="D450" s="391">
        <v>4680115885110</v>
      </c>
      <c r="E450" s="392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97"/>
      <c r="R450" s="397"/>
      <c r="S450" s="397"/>
      <c r="T450" s="398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393"/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5"/>
      <c r="P451" s="386" t="s">
        <v>69</v>
      </c>
      <c r="Q451" s="387"/>
      <c r="R451" s="387"/>
      <c r="S451" s="387"/>
      <c r="T451" s="387"/>
      <c r="U451" s="387"/>
      <c r="V451" s="388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hidden="1" x14ac:dyDescent="0.2">
      <c r="A452" s="394"/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5"/>
      <c r="P452" s="386" t="s">
        <v>69</v>
      </c>
      <c r="Q452" s="387"/>
      <c r="R452" s="387"/>
      <c r="S452" s="387"/>
      <c r="T452" s="387"/>
      <c r="U452" s="387"/>
      <c r="V452" s="388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hidden="1" customHeight="1" x14ac:dyDescent="0.25">
      <c r="A453" s="427" t="s">
        <v>649</v>
      </c>
      <c r="B453" s="394"/>
      <c r="C453" s="394"/>
      <c r="D453" s="394"/>
      <c r="E453" s="394"/>
      <c r="F453" s="394"/>
      <c r="G453" s="394"/>
      <c r="H453" s="394"/>
      <c r="I453" s="394"/>
      <c r="J453" s="394"/>
      <c r="K453" s="394"/>
      <c r="L453" s="394"/>
      <c r="M453" s="394"/>
      <c r="N453" s="394"/>
      <c r="O453" s="394"/>
      <c r="P453" s="394"/>
      <c r="Q453" s="394"/>
      <c r="R453" s="394"/>
      <c r="S453" s="394"/>
      <c r="T453" s="394"/>
      <c r="U453" s="394"/>
      <c r="V453" s="394"/>
      <c r="W453" s="394"/>
      <c r="X453" s="394"/>
      <c r="Y453" s="394"/>
      <c r="Z453" s="394"/>
      <c r="AA453" s="377"/>
      <c r="AB453" s="377"/>
      <c r="AC453" s="377"/>
    </row>
    <row r="454" spans="1:68" ht="14.25" hidden="1" customHeight="1" x14ac:dyDescent="0.25">
      <c r="A454" s="400" t="s">
        <v>63</v>
      </c>
      <c r="B454" s="394"/>
      <c r="C454" s="394"/>
      <c r="D454" s="394"/>
      <c r="E454" s="394"/>
      <c r="F454" s="394"/>
      <c r="G454" s="394"/>
      <c r="H454" s="394"/>
      <c r="I454" s="394"/>
      <c r="J454" s="394"/>
      <c r="K454" s="394"/>
      <c r="L454" s="394"/>
      <c r="M454" s="394"/>
      <c r="N454" s="394"/>
      <c r="O454" s="394"/>
      <c r="P454" s="394"/>
      <c r="Q454" s="394"/>
      <c r="R454" s="394"/>
      <c r="S454" s="394"/>
      <c r="T454" s="394"/>
      <c r="U454" s="394"/>
      <c r="V454" s="394"/>
      <c r="W454" s="394"/>
      <c r="X454" s="394"/>
      <c r="Y454" s="394"/>
      <c r="Z454" s="394"/>
      <c r="AA454" s="378"/>
      <c r="AB454" s="378"/>
      <c r="AC454" s="378"/>
    </row>
    <row r="455" spans="1:68" ht="27" hidden="1" customHeight="1" x14ac:dyDescent="0.25">
      <c r="A455" s="54" t="s">
        <v>650</v>
      </c>
      <c r="B455" s="54" t="s">
        <v>651</v>
      </c>
      <c r="C455" s="31">
        <v>4301031365</v>
      </c>
      <c r="D455" s="391">
        <v>4680115885738</v>
      </c>
      <c r="E455" s="392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28" t="s">
        <v>652</v>
      </c>
      <c r="Q455" s="397"/>
      <c r="R455" s="397"/>
      <c r="S455" s="397"/>
      <c r="T455" s="398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hidden="1" customHeight="1" x14ac:dyDescent="0.25">
      <c r="A456" s="54" t="s">
        <v>653</v>
      </c>
      <c r="B456" s="54" t="s">
        <v>654</v>
      </c>
      <c r="C456" s="31">
        <v>4301031261</v>
      </c>
      <c r="D456" s="391">
        <v>4680115885103</v>
      </c>
      <c r="E456" s="392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2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97"/>
      <c r="R456" s="397"/>
      <c r="S456" s="397"/>
      <c r="T456" s="398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idden="1" x14ac:dyDescent="0.2">
      <c r="A457" s="393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394"/>
      <c r="O457" s="395"/>
      <c r="P457" s="386" t="s">
        <v>69</v>
      </c>
      <c r="Q457" s="387"/>
      <c r="R457" s="387"/>
      <c r="S457" s="387"/>
      <c r="T457" s="387"/>
      <c r="U457" s="387"/>
      <c r="V457" s="388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hidden="1" x14ac:dyDescent="0.2">
      <c r="A458" s="394"/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5"/>
      <c r="P458" s="386" t="s">
        <v>69</v>
      </c>
      <c r="Q458" s="387"/>
      <c r="R458" s="387"/>
      <c r="S458" s="387"/>
      <c r="T458" s="387"/>
      <c r="U458" s="387"/>
      <c r="V458" s="388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hidden="1" customHeight="1" x14ac:dyDescent="0.25">
      <c r="A459" s="400" t="s">
        <v>237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94"/>
      <c r="AA459" s="378"/>
      <c r="AB459" s="378"/>
      <c r="AC459" s="378"/>
    </row>
    <row r="460" spans="1:68" ht="27" hidden="1" customHeight="1" x14ac:dyDescent="0.25">
      <c r="A460" s="54" t="s">
        <v>655</v>
      </c>
      <c r="B460" s="54" t="s">
        <v>656</v>
      </c>
      <c r="C460" s="31">
        <v>4301060412</v>
      </c>
      <c r="D460" s="391">
        <v>4680115885509</v>
      </c>
      <c r="E460" s="392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71" t="s">
        <v>657</v>
      </c>
      <c r="Q460" s="397"/>
      <c r="R460" s="397"/>
      <c r="S460" s="397"/>
      <c r="T460" s="39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3"/>
      <c r="B461" s="394"/>
      <c r="C461" s="394"/>
      <c r="D461" s="394"/>
      <c r="E461" s="394"/>
      <c r="F461" s="394"/>
      <c r="G461" s="394"/>
      <c r="H461" s="394"/>
      <c r="I461" s="394"/>
      <c r="J461" s="394"/>
      <c r="K461" s="394"/>
      <c r="L461" s="394"/>
      <c r="M461" s="394"/>
      <c r="N461" s="394"/>
      <c r="O461" s="395"/>
      <c r="P461" s="386" t="s">
        <v>69</v>
      </c>
      <c r="Q461" s="387"/>
      <c r="R461" s="387"/>
      <c r="S461" s="387"/>
      <c r="T461" s="387"/>
      <c r="U461" s="387"/>
      <c r="V461" s="388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hidden="1" x14ac:dyDescent="0.2">
      <c r="A462" s="394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394"/>
      <c r="O462" s="395"/>
      <c r="P462" s="386" t="s">
        <v>69</v>
      </c>
      <c r="Q462" s="387"/>
      <c r="R462" s="387"/>
      <c r="S462" s="387"/>
      <c r="T462" s="387"/>
      <c r="U462" s="387"/>
      <c r="V462" s="388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hidden="1" customHeight="1" x14ac:dyDescent="0.2">
      <c r="A463" s="462" t="s">
        <v>658</v>
      </c>
      <c r="B463" s="463"/>
      <c r="C463" s="463"/>
      <c r="D463" s="463"/>
      <c r="E463" s="463"/>
      <c r="F463" s="463"/>
      <c r="G463" s="463"/>
      <c r="H463" s="463"/>
      <c r="I463" s="463"/>
      <c r="J463" s="463"/>
      <c r="K463" s="463"/>
      <c r="L463" s="463"/>
      <c r="M463" s="463"/>
      <c r="N463" s="463"/>
      <c r="O463" s="463"/>
      <c r="P463" s="463"/>
      <c r="Q463" s="463"/>
      <c r="R463" s="463"/>
      <c r="S463" s="463"/>
      <c r="T463" s="463"/>
      <c r="U463" s="463"/>
      <c r="V463" s="463"/>
      <c r="W463" s="463"/>
      <c r="X463" s="463"/>
      <c r="Y463" s="463"/>
      <c r="Z463" s="463"/>
      <c r="AA463" s="48"/>
      <c r="AB463" s="48"/>
      <c r="AC463" s="48"/>
    </row>
    <row r="464" spans="1:68" ht="16.5" hidden="1" customHeight="1" x14ac:dyDescent="0.25">
      <c r="A464" s="427" t="s">
        <v>658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94"/>
      <c r="AA464" s="377"/>
      <c r="AB464" s="377"/>
      <c r="AC464" s="377"/>
    </row>
    <row r="465" spans="1:68" ht="14.25" hidden="1" customHeight="1" x14ac:dyDescent="0.25">
      <c r="A465" s="400" t="s">
        <v>112</v>
      </c>
      <c r="B465" s="394"/>
      <c r="C465" s="394"/>
      <c r="D465" s="394"/>
      <c r="E465" s="394"/>
      <c r="F465" s="394"/>
      <c r="G465" s="394"/>
      <c r="H465" s="394"/>
      <c r="I465" s="394"/>
      <c r="J465" s="394"/>
      <c r="K465" s="394"/>
      <c r="L465" s="394"/>
      <c r="M465" s="394"/>
      <c r="N465" s="394"/>
      <c r="O465" s="394"/>
      <c r="P465" s="394"/>
      <c r="Q465" s="394"/>
      <c r="R465" s="394"/>
      <c r="S465" s="394"/>
      <c r="T465" s="394"/>
      <c r="U465" s="394"/>
      <c r="V465" s="394"/>
      <c r="W465" s="394"/>
      <c r="X465" s="394"/>
      <c r="Y465" s="394"/>
      <c r="Z465" s="394"/>
      <c r="AA465" s="378"/>
      <c r="AB465" s="378"/>
      <c r="AC465" s="378"/>
    </row>
    <row r="466" spans="1:68" ht="27" customHeight="1" x14ac:dyDescent="0.25">
      <c r="A466" s="54" t="s">
        <v>659</v>
      </c>
      <c r="B466" s="54" t="s">
        <v>660</v>
      </c>
      <c r="C466" s="31">
        <v>4301011795</v>
      </c>
      <c r="D466" s="391">
        <v>4607091389067</v>
      </c>
      <c r="E466" s="392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97"/>
      <c r="R466" s="397"/>
      <c r="S466" s="397"/>
      <c r="T466" s="398"/>
      <c r="U466" s="34"/>
      <c r="V466" s="34"/>
      <c r="W466" s="35" t="s">
        <v>68</v>
      </c>
      <c r="X466" s="382">
        <v>300</v>
      </c>
      <c r="Y466" s="383">
        <f t="shared" ref="Y466:Y474" si="76">IFERROR(IF(X466="",0,CEILING((X466/$H466),1)*$H466),"")</f>
        <v>300.96000000000004</v>
      </c>
      <c r="Z466" s="36">
        <f t="shared" ref="Z466:Z471" si="77">IFERROR(IF(Y466=0,"",ROUNDUP(Y466/H466,0)*0.01196),"")</f>
        <v>0.68171999999999999</v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320.45454545454544</v>
      </c>
      <c r="BN466" s="64">
        <f t="shared" ref="BN466:BN474" si="79">IFERROR(Y466*I466/H466,"0")</f>
        <v>321.48</v>
      </c>
      <c r="BO466" s="64">
        <f t="shared" ref="BO466:BO474" si="80">IFERROR(1/J466*(X466/H466),"0")</f>
        <v>0.54632867132867136</v>
      </c>
      <c r="BP466" s="64">
        <f t="shared" ref="BP466:BP474" si="81">IFERROR(1/J466*(Y466/H466),"0")</f>
        <v>0.54807692307692313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91">
        <v>4680115885226</v>
      </c>
      <c r="E467" s="392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97"/>
      <c r="R467" s="397"/>
      <c r="S467" s="397"/>
      <c r="T467" s="398"/>
      <c r="U467" s="34"/>
      <c r="V467" s="34"/>
      <c r="W467" s="35" t="s">
        <v>68</v>
      </c>
      <c r="X467" s="382">
        <v>500</v>
      </c>
      <c r="Y467" s="383">
        <f t="shared" si="76"/>
        <v>501.6</v>
      </c>
      <c r="Z467" s="36">
        <f t="shared" si="77"/>
        <v>1.1362000000000001</v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534.09090909090912</v>
      </c>
      <c r="BN467" s="64">
        <f t="shared" si="79"/>
        <v>535.79999999999995</v>
      </c>
      <c r="BO467" s="64">
        <f t="shared" si="80"/>
        <v>0.91054778554778548</v>
      </c>
      <c r="BP467" s="64">
        <f t="shared" si="81"/>
        <v>0.91346153846153855</v>
      </c>
    </row>
    <row r="468" spans="1:68" ht="27" customHeight="1" x14ac:dyDescent="0.25">
      <c r="A468" s="54" t="s">
        <v>663</v>
      </c>
      <c r="B468" s="54" t="s">
        <v>664</v>
      </c>
      <c r="C468" s="31">
        <v>4301011961</v>
      </c>
      <c r="D468" s="391">
        <v>4680115885271</v>
      </c>
      <c r="E468" s="392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1" t="s">
        <v>665</v>
      </c>
      <c r="Q468" s="397"/>
      <c r="R468" s="397"/>
      <c r="S468" s="397"/>
      <c r="T468" s="398"/>
      <c r="U468" s="34"/>
      <c r="V468" s="34"/>
      <c r="W468" s="35" t="s">
        <v>68</v>
      </c>
      <c r="X468" s="382">
        <v>600</v>
      </c>
      <c r="Y468" s="383">
        <f t="shared" si="76"/>
        <v>601.92000000000007</v>
      </c>
      <c r="Z468" s="36">
        <f t="shared" si="77"/>
        <v>1.36344</v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640.90909090909088</v>
      </c>
      <c r="BN468" s="64">
        <f t="shared" si="79"/>
        <v>642.96</v>
      </c>
      <c r="BO468" s="64">
        <f t="shared" si="80"/>
        <v>1.0926573426573427</v>
      </c>
      <c r="BP468" s="64">
        <f t="shared" si="81"/>
        <v>1.0961538461538463</v>
      </c>
    </row>
    <row r="469" spans="1:68" ht="16.5" hidden="1" customHeight="1" x14ac:dyDescent="0.25">
      <c r="A469" s="54" t="s">
        <v>666</v>
      </c>
      <c r="B469" s="54" t="s">
        <v>667</v>
      </c>
      <c r="C469" s="31">
        <v>4301011774</v>
      </c>
      <c r="D469" s="391">
        <v>4680115884502</v>
      </c>
      <c r="E469" s="392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97"/>
      <c r="R469" s="397"/>
      <c r="S469" s="397"/>
      <c r="T469" s="398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91">
        <v>4607091389104</v>
      </c>
      <c r="E470" s="392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97"/>
      <c r="R470" s="397"/>
      <c r="S470" s="397"/>
      <c r="T470" s="398"/>
      <c r="U470" s="34"/>
      <c r="V470" s="34"/>
      <c r="W470" s="35" t="s">
        <v>68</v>
      </c>
      <c r="X470" s="382">
        <v>2000</v>
      </c>
      <c r="Y470" s="383">
        <f t="shared" si="76"/>
        <v>2001.1200000000001</v>
      </c>
      <c r="Z470" s="36">
        <f t="shared" si="77"/>
        <v>4.5328400000000002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2136.3636363636365</v>
      </c>
      <c r="BN470" s="64">
        <f t="shared" si="79"/>
        <v>2137.56</v>
      </c>
      <c r="BO470" s="64">
        <f t="shared" si="80"/>
        <v>3.6421911421911419</v>
      </c>
      <c r="BP470" s="64">
        <f t="shared" si="81"/>
        <v>3.6442307692307696</v>
      </c>
    </row>
    <row r="471" spans="1:68" ht="16.5" hidden="1" customHeight="1" x14ac:dyDescent="0.25">
      <c r="A471" s="54" t="s">
        <v>670</v>
      </c>
      <c r="B471" s="54" t="s">
        <v>671</v>
      </c>
      <c r="C471" s="31">
        <v>4301011799</v>
      </c>
      <c r="D471" s="391">
        <v>4680115884519</v>
      </c>
      <c r="E471" s="392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97"/>
      <c r="R471" s="397"/>
      <c r="S471" s="397"/>
      <c r="T471" s="398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hidden="1" customHeight="1" x14ac:dyDescent="0.25">
      <c r="A472" s="54" t="s">
        <v>672</v>
      </c>
      <c r="B472" s="54" t="s">
        <v>673</v>
      </c>
      <c r="C472" s="31">
        <v>4301011778</v>
      </c>
      <c r="D472" s="391">
        <v>4680115880603</v>
      </c>
      <c r="E472" s="392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97"/>
      <c r="R472" s="397"/>
      <c r="S472" s="397"/>
      <c r="T472" s="398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hidden="1" customHeight="1" x14ac:dyDescent="0.25">
      <c r="A473" s="54" t="s">
        <v>674</v>
      </c>
      <c r="B473" s="54" t="s">
        <v>675</v>
      </c>
      <c r="C473" s="31">
        <v>4301011190</v>
      </c>
      <c r="D473" s="391">
        <v>4607091389098</v>
      </c>
      <c r="E473" s="392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97"/>
      <c r="R473" s="397"/>
      <c r="S473" s="397"/>
      <c r="T473" s="398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hidden="1" customHeight="1" x14ac:dyDescent="0.25">
      <c r="A474" s="54" t="s">
        <v>676</v>
      </c>
      <c r="B474" s="54" t="s">
        <v>677</v>
      </c>
      <c r="C474" s="31">
        <v>4301011784</v>
      </c>
      <c r="D474" s="391">
        <v>4607091389982</v>
      </c>
      <c r="E474" s="392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97"/>
      <c r="R474" s="397"/>
      <c r="S474" s="397"/>
      <c r="T474" s="398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3"/>
      <c r="B475" s="394"/>
      <c r="C475" s="394"/>
      <c r="D475" s="394"/>
      <c r="E475" s="394"/>
      <c r="F475" s="394"/>
      <c r="G475" s="394"/>
      <c r="H475" s="394"/>
      <c r="I475" s="394"/>
      <c r="J475" s="394"/>
      <c r="K475" s="394"/>
      <c r="L475" s="394"/>
      <c r="M475" s="394"/>
      <c r="N475" s="394"/>
      <c r="O475" s="395"/>
      <c r="P475" s="386" t="s">
        <v>69</v>
      </c>
      <c r="Q475" s="387"/>
      <c r="R475" s="387"/>
      <c r="S475" s="387"/>
      <c r="T475" s="387"/>
      <c r="U475" s="387"/>
      <c r="V475" s="388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643.93939393939388</v>
      </c>
      <c r="Y475" s="384">
        <f>IFERROR(Y466/H466,"0")+IFERROR(Y467/H467,"0")+IFERROR(Y468/H468,"0")+IFERROR(Y469/H469,"0")+IFERROR(Y470/H470,"0")+IFERROR(Y471/H471,"0")+IFERROR(Y472/H472,"0")+IFERROR(Y473/H473,"0")+IFERROR(Y474/H474,"0")</f>
        <v>645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7.7141999999999999</v>
      </c>
      <c r="AA475" s="385"/>
      <c r="AB475" s="385"/>
      <c r="AC475" s="385"/>
    </row>
    <row r="476" spans="1:68" x14ac:dyDescent="0.2">
      <c r="A476" s="394"/>
      <c r="B476" s="394"/>
      <c r="C476" s="394"/>
      <c r="D476" s="394"/>
      <c r="E476" s="394"/>
      <c r="F476" s="394"/>
      <c r="G476" s="394"/>
      <c r="H476" s="394"/>
      <c r="I476" s="394"/>
      <c r="J476" s="394"/>
      <c r="K476" s="394"/>
      <c r="L476" s="394"/>
      <c r="M476" s="394"/>
      <c r="N476" s="394"/>
      <c r="O476" s="395"/>
      <c r="P476" s="386" t="s">
        <v>69</v>
      </c>
      <c r="Q476" s="387"/>
      <c r="R476" s="387"/>
      <c r="S476" s="387"/>
      <c r="T476" s="387"/>
      <c r="U476" s="387"/>
      <c r="V476" s="388"/>
      <c r="W476" s="37" t="s">
        <v>68</v>
      </c>
      <c r="X476" s="384">
        <f>IFERROR(SUM(X466:X474),"0")</f>
        <v>3400</v>
      </c>
      <c r="Y476" s="384">
        <f>IFERROR(SUM(Y466:Y474),"0")</f>
        <v>3405.6000000000004</v>
      </c>
      <c r="Z476" s="37"/>
      <c r="AA476" s="385"/>
      <c r="AB476" s="385"/>
      <c r="AC476" s="385"/>
    </row>
    <row r="477" spans="1:68" ht="14.25" hidden="1" customHeight="1" x14ac:dyDescent="0.25">
      <c r="A477" s="400" t="s">
        <v>104</v>
      </c>
      <c r="B477" s="394"/>
      <c r="C477" s="394"/>
      <c r="D477" s="394"/>
      <c r="E477" s="394"/>
      <c r="F477" s="394"/>
      <c r="G477" s="394"/>
      <c r="H477" s="394"/>
      <c r="I477" s="394"/>
      <c r="J477" s="394"/>
      <c r="K477" s="394"/>
      <c r="L477" s="394"/>
      <c r="M477" s="394"/>
      <c r="N477" s="394"/>
      <c r="O477" s="394"/>
      <c r="P477" s="394"/>
      <c r="Q477" s="394"/>
      <c r="R477" s="394"/>
      <c r="S477" s="394"/>
      <c r="T477" s="394"/>
      <c r="U477" s="394"/>
      <c r="V477" s="394"/>
      <c r="W477" s="394"/>
      <c r="X477" s="394"/>
      <c r="Y477" s="394"/>
      <c r="Z477" s="394"/>
      <c r="AA477" s="378"/>
      <c r="AB477" s="378"/>
      <c r="AC477" s="378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91">
        <v>4607091388930</v>
      </c>
      <c r="E478" s="392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97"/>
      <c r="R478" s="397"/>
      <c r="S478" s="397"/>
      <c r="T478" s="398"/>
      <c r="U478" s="34"/>
      <c r="V478" s="34"/>
      <c r="W478" s="35" t="s">
        <v>68</v>
      </c>
      <c r="X478" s="382">
        <v>500</v>
      </c>
      <c r="Y478" s="383">
        <f>IFERROR(IF(X478="",0,CEILING((X478/$H478),1)*$H478),"")</f>
        <v>501.6</v>
      </c>
      <c r="Z478" s="36">
        <f>IFERROR(IF(Y478=0,"",ROUNDUP(Y478/H478,0)*0.01196),"")</f>
        <v>1.1362000000000001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534.09090909090912</v>
      </c>
      <c r="BN478" s="64">
        <f>IFERROR(Y478*I478/H478,"0")</f>
        <v>535.79999999999995</v>
      </c>
      <c r="BO478" s="64">
        <f>IFERROR(1/J478*(X478/H478),"0")</f>
        <v>0.91054778554778548</v>
      </c>
      <c r="BP478" s="64">
        <f>IFERROR(1/J478*(Y478/H478),"0")</f>
        <v>0.91346153846153855</v>
      </c>
    </row>
    <row r="479" spans="1:68" ht="16.5" hidden="1" customHeight="1" x14ac:dyDescent="0.25">
      <c r="A479" s="54" t="s">
        <v>680</v>
      </c>
      <c r="B479" s="54" t="s">
        <v>681</v>
      </c>
      <c r="C479" s="31">
        <v>4301020206</v>
      </c>
      <c r="D479" s="391">
        <v>4680115880054</v>
      </c>
      <c r="E479" s="392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97"/>
      <c r="R479" s="397"/>
      <c r="S479" s="397"/>
      <c r="T479" s="39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93"/>
      <c r="B480" s="394"/>
      <c r="C480" s="394"/>
      <c r="D480" s="394"/>
      <c r="E480" s="394"/>
      <c r="F480" s="394"/>
      <c r="G480" s="394"/>
      <c r="H480" s="394"/>
      <c r="I480" s="394"/>
      <c r="J480" s="394"/>
      <c r="K480" s="394"/>
      <c r="L480" s="394"/>
      <c r="M480" s="394"/>
      <c r="N480" s="394"/>
      <c r="O480" s="395"/>
      <c r="P480" s="386" t="s">
        <v>69</v>
      </c>
      <c r="Q480" s="387"/>
      <c r="R480" s="387"/>
      <c r="S480" s="387"/>
      <c r="T480" s="387"/>
      <c r="U480" s="387"/>
      <c r="V480" s="388"/>
      <c r="W480" s="37" t="s">
        <v>70</v>
      </c>
      <c r="X480" s="384">
        <f>IFERROR(X478/H478,"0")+IFERROR(X479/H479,"0")</f>
        <v>94.696969696969688</v>
      </c>
      <c r="Y480" s="384">
        <f>IFERROR(Y478/H478,"0")+IFERROR(Y479/H479,"0")</f>
        <v>95</v>
      </c>
      <c r="Z480" s="384">
        <f>IFERROR(IF(Z478="",0,Z478),"0")+IFERROR(IF(Z479="",0,Z479),"0")</f>
        <v>1.1362000000000001</v>
      </c>
      <c r="AA480" s="385"/>
      <c r="AB480" s="385"/>
      <c r="AC480" s="385"/>
    </row>
    <row r="481" spans="1:68" x14ac:dyDescent="0.2">
      <c r="A481" s="394"/>
      <c r="B481" s="394"/>
      <c r="C481" s="394"/>
      <c r="D481" s="394"/>
      <c r="E481" s="394"/>
      <c r="F481" s="394"/>
      <c r="G481" s="394"/>
      <c r="H481" s="394"/>
      <c r="I481" s="394"/>
      <c r="J481" s="394"/>
      <c r="K481" s="394"/>
      <c r="L481" s="394"/>
      <c r="M481" s="394"/>
      <c r="N481" s="394"/>
      <c r="O481" s="395"/>
      <c r="P481" s="386" t="s">
        <v>69</v>
      </c>
      <c r="Q481" s="387"/>
      <c r="R481" s="387"/>
      <c r="S481" s="387"/>
      <c r="T481" s="387"/>
      <c r="U481" s="387"/>
      <c r="V481" s="388"/>
      <c r="W481" s="37" t="s">
        <v>68</v>
      </c>
      <c r="X481" s="384">
        <f>IFERROR(SUM(X478:X479),"0")</f>
        <v>500</v>
      </c>
      <c r="Y481" s="384">
        <f>IFERROR(SUM(Y478:Y479),"0")</f>
        <v>501.6</v>
      </c>
      <c r="Z481" s="37"/>
      <c r="AA481" s="385"/>
      <c r="AB481" s="385"/>
      <c r="AC481" s="385"/>
    </row>
    <row r="482" spans="1:68" ht="14.25" hidden="1" customHeight="1" x14ac:dyDescent="0.25">
      <c r="A482" s="400" t="s">
        <v>63</v>
      </c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394"/>
      <c r="O482" s="394"/>
      <c r="P482" s="394"/>
      <c r="Q482" s="394"/>
      <c r="R482" s="394"/>
      <c r="S482" s="394"/>
      <c r="T482" s="394"/>
      <c r="U482" s="394"/>
      <c r="V482" s="394"/>
      <c r="W482" s="394"/>
      <c r="X482" s="394"/>
      <c r="Y482" s="394"/>
      <c r="Z482" s="394"/>
      <c r="AA482" s="378"/>
      <c r="AB482" s="378"/>
      <c r="AC482" s="378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91">
        <v>4680115883116</v>
      </c>
      <c r="E483" s="392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97"/>
      <c r="R483" s="397"/>
      <c r="S483" s="397"/>
      <c r="T483" s="398"/>
      <c r="U483" s="34"/>
      <c r="V483" s="34"/>
      <c r="W483" s="35" t="s">
        <v>68</v>
      </c>
      <c r="X483" s="382">
        <v>600</v>
      </c>
      <c r="Y483" s="383">
        <f t="shared" ref="Y483:Y488" si="82">IFERROR(IF(X483="",0,CEILING((X483/$H483),1)*$H483),"")</f>
        <v>601.92000000000007</v>
      </c>
      <c r="Z483" s="36">
        <f>IFERROR(IF(Y483=0,"",ROUNDUP(Y483/H483,0)*0.01196),"")</f>
        <v>1.36344</v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640.90909090909088</v>
      </c>
      <c r="BN483" s="64">
        <f t="shared" ref="BN483:BN488" si="84">IFERROR(Y483*I483/H483,"0")</f>
        <v>642.96</v>
      </c>
      <c r="BO483" s="64">
        <f t="shared" ref="BO483:BO488" si="85">IFERROR(1/J483*(X483/H483),"0")</f>
        <v>1.0926573426573427</v>
      </c>
      <c r="BP483" s="64">
        <f t="shared" ref="BP483:BP488" si="86">IFERROR(1/J483*(Y483/H483),"0")</f>
        <v>1.0961538461538463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91">
        <v>4680115883093</v>
      </c>
      <c r="E484" s="392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97"/>
      <c r="R484" s="397"/>
      <c r="S484" s="397"/>
      <c r="T484" s="398"/>
      <c r="U484" s="34"/>
      <c r="V484" s="34"/>
      <c r="W484" s="35" t="s">
        <v>68</v>
      </c>
      <c r="X484" s="382">
        <v>500</v>
      </c>
      <c r="Y484" s="383">
        <f t="shared" si="82"/>
        <v>501.6</v>
      </c>
      <c r="Z484" s="36">
        <f>IFERROR(IF(Y484=0,"",ROUNDUP(Y484/H484,0)*0.01196),"")</f>
        <v>1.1362000000000001</v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534.09090909090912</v>
      </c>
      <c r="BN484" s="64">
        <f t="shared" si="84"/>
        <v>535.79999999999995</v>
      </c>
      <c r="BO484" s="64">
        <f t="shared" si="85"/>
        <v>0.91054778554778548</v>
      </c>
      <c r="BP484" s="64">
        <f t="shared" si="86"/>
        <v>0.91346153846153855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91">
        <v>4680115883109</v>
      </c>
      <c r="E485" s="392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97"/>
      <c r="R485" s="397"/>
      <c r="S485" s="397"/>
      <c r="T485" s="398"/>
      <c r="U485" s="34"/>
      <c r="V485" s="34"/>
      <c r="W485" s="35" t="s">
        <v>68</v>
      </c>
      <c r="X485" s="382">
        <v>500</v>
      </c>
      <c r="Y485" s="383">
        <f t="shared" si="82"/>
        <v>501.6</v>
      </c>
      <c r="Z485" s="36">
        <f>IFERROR(IF(Y485=0,"",ROUNDUP(Y485/H485,0)*0.01196),"")</f>
        <v>1.1362000000000001</v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534.09090909090912</v>
      </c>
      <c r="BN485" s="64">
        <f t="shared" si="84"/>
        <v>535.79999999999995</v>
      </c>
      <c r="BO485" s="64">
        <f t="shared" si="85"/>
        <v>0.91054778554778548</v>
      </c>
      <c r="BP485" s="64">
        <f t="shared" si="86"/>
        <v>0.91346153846153855</v>
      </c>
    </row>
    <row r="486" spans="1:68" ht="27" hidden="1" customHeight="1" x14ac:dyDescent="0.25">
      <c r="A486" s="54" t="s">
        <v>688</v>
      </c>
      <c r="B486" s="54" t="s">
        <v>689</v>
      </c>
      <c r="C486" s="31">
        <v>4301031249</v>
      </c>
      <c r="D486" s="391">
        <v>4680115882072</v>
      </c>
      <c r="E486" s="392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97"/>
      <c r="R486" s="397"/>
      <c r="S486" s="397"/>
      <c r="T486" s="398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hidden="1" customHeight="1" x14ac:dyDescent="0.25">
      <c r="A487" s="54" t="s">
        <v>690</v>
      </c>
      <c r="B487" s="54" t="s">
        <v>691</v>
      </c>
      <c r="C487" s="31">
        <v>4301031251</v>
      </c>
      <c r="D487" s="391">
        <v>4680115882102</v>
      </c>
      <c r="E487" s="392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97"/>
      <c r="R487" s="397"/>
      <c r="S487" s="397"/>
      <c r="T487" s="398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hidden="1" customHeight="1" x14ac:dyDescent="0.25">
      <c r="A488" s="54" t="s">
        <v>692</v>
      </c>
      <c r="B488" s="54" t="s">
        <v>693</v>
      </c>
      <c r="C488" s="31">
        <v>4301031253</v>
      </c>
      <c r="D488" s="391">
        <v>4680115882096</v>
      </c>
      <c r="E488" s="392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97"/>
      <c r="R488" s="397"/>
      <c r="S488" s="397"/>
      <c r="T488" s="398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393"/>
      <c r="B489" s="394"/>
      <c r="C489" s="394"/>
      <c r="D489" s="394"/>
      <c r="E489" s="394"/>
      <c r="F489" s="394"/>
      <c r="G489" s="394"/>
      <c r="H489" s="394"/>
      <c r="I489" s="394"/>
      <c r="J489" s="394"/>
      <c r="K489" s="394"/>
      <c r="L489" s="394"/>
      <c r="M489" s="394"/>
      <c r="N489" s="394"/>
      <c r="O489" s="395"/>
      <c r="P489" s="386" t="s">
        <v>69</v>
      </c>
      <c r="Q489" s="387"/>
      <c r="R489" s="387"/>
      <c r="S489" s="387"/>
      <c r="T489" s="387"/>
      <c r="U489" s="387"/>
      <c r="V489" s="388"/>
      <c r="W489" s="37" t="s">
        <v>70</v>
      </c>
      <c r="X489" s="384">
        <f>IFERROR(X483/H483,"0")+IFERROR(X484/H484,"0")+IFERROR(X485/H485,"0")+IFERROR(X486/H486,"0")+IFERROR(X487/H487,"0")+IFERROR(X488/H488,"0")</f>
        <v>303.030303030303</v>
      </c>
      <c r="Y489" s="384">
        <f>IFERROR(Y483/H483,"0")+IFERROR(Y484/H484,"0")+IFERROR(Y485/H485,"0")+IFERROR(Y486/H486,"0")+IFERROR(Y487/H487,"0")+IFERROR(Y488/H488,"0")</f>
        <v>304</v>
      </c>
      <c r="Z489" s="384">
        <f>IFERROR(IF(Z483="",0,Z483),"0")+IFERROR(IF(Z484="",0,Z484),"0")+IFERROR(IF(Z485="",0,Z485),"0")+IFERROR(IF(Z486="",0,Z486),"0")+IFERROR(IF(Z487="",0,Z487),"0")+IFERROR(IF(Z488="",0,Z488),"0")</f>
        <v>3.6358400000000004</v>
      </c>
      <c r="AA489" s="385"/>
      <c r="AB489" s="385"/>
      <c r="AC489" s="385"/>
    </row>
    <row r="490" spans="1:68" x14ac:dyDescent="0.2">
      <c r="A490" s="394"/>
      <c r="B490" s="394"/>
      <c r="C490" s="394"/>
      <c r="D490" s="394"/>
      <c r="E490" s="394"/>
      <c r="F490" s="394"/>
      <c r="G490" s="394"/>
      <c r="H490" s="394"/>
      <c r="I490" s="394"/>
      <c r="J490" s="394"/>
      <c r="K490" s="394"/>
      <c r="L490" s="394"/>
      <c r="M490" s="394"/>
      <c r="N490" s="394"/>
      <c r="O490" s="395"/>
      <c r="P490" s="386" t="s">
        <v>69</v>
      </c>
      <c r="Q490" s="387"/>
      <c r="R490" s="387"/>
      <c r="S490" s="387"/>
      <c r="T490" s="387"/>
      <c r="U490" s="387"/>
      <c r="V490" s="388"/>
      <c r="W490" s="37" t="s">
        <v>68</v>
      </c>
      <c r="X490" s="384">
        <f>IFERROR(SUM(X483:X488),"0")</f>
        <v>1600</v>
      </c>
      <c r="Y490" s="384">
        <f>IFERROR(SUM(Y483:Y488),"0")</f>
        <v>1605.12</v>
      </c>
      <c r="Z490" s="37"/>
      <c r="AA490" s="385"/>
      <c r="AB490" s="385"/>
      <c r="AC490" s="385"/>
    </row>
    <row r="491" spans="1:68" ht="14.25" hidden="1" customHeight="1" x14ac:dyDescent="0.25">
      <c r="A491" s="400" t="s">
        <v>71</v>
      </c>
      <c r="B491" s="394"/>
      <c r="C491" s="394"/>
      <c r="D491" s="394"/>
      <c r="E491" s="394"/>
      <c r="F491" s="394"/>
      <c r="G491" s="394"/>
      <c r="H491" s="394"/>
      <c r="I491" s="394"/>
      <c r="J491" s="394"/>
      <c r="K491" s="394"/>
      <c r="L491" s="394"/>
      <c r="M491" s="394"/>
      <c r="N491" s="394"/>
      <c r="O491" s="394"/>
      <c r="P491" s="394"/>
      <c r="Q491" s="394"/>
      <c r="R491" s="394"/>
      <c r="S491" s="394"/>
      <c r="T491" s="394"/>
      <c r="U491" s="394"/>
      <c r="V491" s="394"/>
      <c r="W491" s="394"/>
      <c r="X491" s="394"/>
      <c r="Y491" s="394"/>
      <c r="Z491" s="394"/>
      <c r="AA491" s="378"/>
      <c r="AB491" s="378"/>
      <c r="AC491" s="378"/>
    </row>
    <row r="492" spans="1:68" ht="16.5" hidden="1" customHeight="1" x14ac:dyDescent="0.25">
      <c r="A492" s="54" t="s">
        <v>694</v>
      </c>
      <c r="B492" s="54" t="s">
        <v>695</v>
      </c>
      <c r="C492" s="31">
        <v>4301051230</v>
      </c>
      <c r="D492" s="391">
        <v>4607091383409</v>
      </c>
      <c r="E492" s="392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97"/>
      <c r="R492" s="397"/>
      <c r="S492" s="397"/>
      <c r="T492" s="398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hidden="1" customHeight="1" x14ac:dyDescent="0.25">
      <c r="A493" s="54" t="s">
        <v>696</v>
      </c>
      <c r="B493" s="54" t="s">
        <v>697</v>
      </c>
      <c r="C493" s="31">
        <v>4301051231</v>
      </c>
      <c r="D493" s="391">
        <v>4607091383416</v>
      </c>
      <c r="E493" s="392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4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97"/>
      <c r="R493" s="397"/>
      <c r="S493" s="397"/>
      <c r="T493" s="398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698</v>
      </c>
      <c r="B494" s="54" t="s">
        <v>699</v>
      </c>
      <c r="C494" s="31">
        <v>4301051058</v>
      </c>
      <c r="D494" s="391">
        <v>4680115883536</v>
      </c>
      <c r="E494" s="392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4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97"/>
      <c r="R494" s="397"/>
      <c r="S494" s="397"/>
      <c r="T494" s="398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3"/>
      <c r="B495" s="394"/>
      <c r="C495" s="394"/>
      <c r="D495" s="394"/>
      <c r="E495" s="394"/>
      <c r="F495" s="394"/>
      <c r="G495" s="394"/>
      <c r="H495" s="394"/>
      <c r="I495" s="394"/>
      <c r="J495" s="394"/>
      <c r="K495" s="394"/>
      <c r="L495" s="394"/>
      <c r="M495" s="394"/>
      <c r="N495" s="394"/>
      <c r="O495" s="395"/>
      <c r="P495" s="386" t="s">
        <v>69</v>
      </c>
      <c r="Q495" s="387"/>
      <c r="R495" s="387"/>
      <c r="S495" s="387"/>
      <c r="T495" s="387"/>
      <c r="U495" s="387"/>
      <c r="V495" s="388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94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394"/>
      <c r="O496" s="395"/>
      <c r="P496" s="386" t="s">
        <v>69</v>
      </c>
      <c r="Q496" s="387"/>
      <c r="R496" s="387"/>
      <c r="S496" s="387"/>
      <c r="T496" s="387"/>
      <c r="U496" s="387"/>
      <c r="V496" s="388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hidden="1" customHeight="1" x14ac:dyDescent="0.25">
      <c r="A497" s="400" t="s">
        <v>237</v>
      </c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  <c r="X497" s="394"/>
      <c r="Y497" s="394"/>
      <c r="Z497" s="394"/>
      <c r="AA497" s="378"/>
      <c r="AB497" s="378"/>
      <c r="AC497" s="378"/>
    </row>
    <row r="498" spans="1:68" ht="16.5" hidden="1" customHeight="1" x14ac:dyDescent="0.25">
      <c r="A498" s="54" t="s">
        <v>700</v>
      </c>
      <c r="B498" s="54" t="s">
        <v>701</v>
      </c>
      <c r="C498" s="31">
        <v>4301060363</v>
      </c>
      <c r="D498" s="391">
        <v>4680115885035</v>
      </c>
      <c r="E498" s="392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4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97"/>
      <c r="R498" s="397"/>
      <c r="S498" s="397"/>
      <c r="T498" s="398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393"/>
      <c r="B499" s="394"/>
      <c r="C499" s="394"/>
      <c r="D499" s="394"/>
      <c r="E499" s="394"/>
      <c r="F499" s="394"/>
      <c r="G499" s="394"/>
      <c r="H499" s="394"/>
      <c r="I499" s="394"/>
      <c r="J499" s="394"/>
      <c r="K499" s="394"/>
      <c r="L499" s="394"/>
      <c r="M499" s="394"/>
      <c r="N499" s="394"/>
      <c r="O499" s="395"/>
      <c r="P499" s="386" t="s">
        <v>69</v>
      </c>
      <c r="Q499" s="387"/>
      <c r="R499" s="387"/>
      <c r="S499" s="387"/>
      <c r="T499" s="387"/>
      <c r="U499" s="387"/>
      <c r="V499" s="388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hidden="1" x14ac:dyDescent="0.2">
      <c r="A500" s="394"/>
      <c r="B500" s="394"/>
      <c r="C500" s="394"/>
      <c r="D500" s="394"/>
      <c r="E500" s="394"/>
      <c r="F500" s="394"/>
      <c r="G500" s="394"/>
      <c r="H500" s="394"/>
      <c r="I500" s="394"/>
      <c r="J500" s="394"/>
      <c r="K500" s="394"/>
      <c r="L500" s="394"/>
      <c r="M500" s="394"/>
      <c r="N500" s="394"/>
      <c r="O500" s="395"/>
      <c r="P500" s="386" t="s">
        <v>69</v>
      </c>
      <c r="Q500" s="387"/>
      <c r="R500" s="387"/>
      <c r="S500" s="387"/>
      <c r="T500" s="387"/>
      <c r="U500" s="387"/>
      <c r="V500" s="388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hidden="1" customHeight="1" x14ac:dyDescent="0.2">
      <c r="A501" s="462" t="s">
        <v>702</v>
      </c>
      <c r="B501" s="463"/>
      <c r="C501" s="463"/>
      <c r="D501" s="463"/>
      <c r="E501" s="463"/>
      <c r="F501" s="463"/>
      <c r="G501" s="463"/>
      <c r="H501" s="463"/>
      <c r="I501" s="463"/>
      <c r="J501" s="463"/>
      <c r="K501" s="463"/>
      <c r="L501" s="463"/>
      <c r="M501" s="463"/>
      <c r="N501" s="463"/>
      <c r="O501" s="463"/>
      <c r="P501" s="463"/>
      <c r="Q501" s="463"/>
      <c r="R501" s="463"/>
      <c r="S501" s="463"/>
      <c r="T501" s="463"/>
      <c r="U501" s="463"/>
      <c r="V501" s="463"/>
      <c r="W501" s="463"/>
      <c r="X501" s="463"/>
      <c r="Y501" s="463"/>
      <c r="Z501" s="463"/>
      <c r="AA501" s="48"/>
      <c r="AB501" s="48"/>
      <c r="AC501" s="48"/>
    </row>
    <row r="502" spans="1:68" ht="16.5" hidden="1" customHeight="1" x14ac:dyDescent="0.25">
      <c r="A502" s="427" t="s">
        <v>702</v>
      </c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394"/>
      <c r="O502" s="394"/>
      <c r="P502" s="394"/>
      <c r="Q502" s="394"/>
      <c r="R502" s="394"/>
      <c r="S502" s="394"/>
      <c r="T502" s="394"/>
      <c r="U502" s="394"/>
      <c r="V502" s="394"/>
      <c r="W502" s="394"/>
      <c r="X502" s="394"/>
      <c r="Y502" s="394"/>
      <c r="Z502" s="394"/>
      <c r="AA502" s="377"/>
      <c r="AB502" s="377"/>
      <c r="AC502" s="377"/>
    </row>
    <row r="503" spans="1:68" ht="14.25" hidden="1" customHeight="1" x14ac:dyDescent="0.25">
      <c r="A503" s="400" t="s">
        <v>112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  <c r="X503" s="394"/>
      <c r="Y503" s="394"/>
      <c r="Z503" s="394"/>
      <c r="AA503" s="378"/>
      <c r="AB503" s="378"/>
      <c r="AC503" s="378"/>
    </row>
    <row r="504" spans="1:68" ht="27" hidden="1" customHeight="1" x14ac:dyDescent="0.25">
      <c r="A504" s="54" t="s">
        <v>703</v>
      </c>
      <c r="B504" s="54" t="s">
        <v>704</v>
      </c>
      <c r="C504" s="31">
        <v>4301011763</v>
      </c>
      <c r="D504" s="391">
        <v>4640242181011</v>
      </c>
      <c r="E504" s="392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2" t="s">
        <v>705</v>
      </c>
      <c r="Q504" s="397"/>
      <c r="R504" s="397"/>
      <c r="S504" s="397"/>
      <c r="T504" s="398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hidden="1" customHeight="1" x14ac:dyDescent="0.25">
      <c r="A505" s="54" t="s">
        <v>706</v>
      </c>
      <c r="B505" s="54" t="s">
        <v>707</v>
      </c>
      <c r="C505" s="31">
        <v>4301011951</v>
      </c>
      <c r="D505" s="391">
        <v>4640242180045</v>
      </c>
      <c r="E505" s="392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7" t="s">
        <v>708</v>
      </c>
      <c r="Q505" s="397"/>
      <c r="R505" s="397"/>
      <c r="S505" s="397"/>
      <c r="T505" s="398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hidden="1" customHeight="1" x14ac:dyDescent="0.25">
      <c r="A506" s="54" t="s">
        <v>709</v>
      </c>
      <c r="B506" s="54" t="s">
        <v>710</v>
      </c>
      <c r="C506" s="31">
        <v>4301011585</v>
      </c>
      <c r="D506" s="391">
        <v>4640242180441</v>
      </c>
      <c r="E506" s="392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26" t="s">
        <v>711</v>
      </c>
      <c r="Q506" s="397"/>
      <c r="R506" s="397"/>
      <c r="S506" s="397"/>
      <c r="T506" s="398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hidden="1" customHeight="1" x14ac:dyDescent="0.25">
      <c r="A507" s="54" t="s">
        <v>712</v>
      </c>
      <c r="B507" s="54" t="s">
        <v>713</v>
      </c>
      <c r="C507" s="31">
        <v>4301011950</v>
      </c>
      <c r="D507" s="391">
        <v>4640242180601</v>
      </c>
      <c r="E507" s="392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8" t="s">
        <v>714</v>
      </c>
      <c r="Q507" s="397"/>
      <c r="R507" s="397"/>
      <c r="S507" s="397"/>
      <c r="T507" s="398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customHeight="1" x14ac:dyDescent="0.25">
      <c r="A508" s="54" t="s">
        <v>715</v>
      </c>
      <c r="B508" s="54" t="s">
        <v>716</v>
      </c>
      <c r="C508" s="31">
        <v>4301011584</v>
      </c>
      <c r="D508" s="391">
        <v>4640242180564</v>
      </c>
      <c r="E508" s="392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5" t="s">
        <v>717</v>
      </c>
      <c r="Q508" s="397"/>
      <c r="R508" s="397"/>
      <c r="S508" s="397"/>
      <c r="T508" s="398"/>
      <c r="U508" s="34"/>
      <c r="V508" s="34"/>
      <c r="W508" s="35" t="s">
        <v>68</v>
      </c>
      <c r="X508" s="382">
        <v>200</v>
      </c>
      <c r="Y508" s="383">
        <f t="shared" si="87"/>
        <v>204</v>
      </c>
      <c r="Z508" s="36">
        <f t="shared" si="88"/>
        <v>0.36974999999999997</v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208</v>
      </c>
      <c r="BN508" s="64">
        <f t="shared" si="90"/>
        <v>212.16</v>
      </c>
      <c r="BO508" s="64">
        <f t="shared" si="91"/>
        <v>0.29761904761904762</v>
      </c>
      <c r="BP508" s="64">
        <f t="shared" si="92"/>
        <v>0.30357142857142855</v>
      </c>
    </row>
    <row r="509" spans="1:68" ht="27" hidden="1" customHeight="1" x14ac:dyDescent="0.25">
      <c r="A509" s="54" t="s">
        <v>718</v>
      </c>
      <c r="B509" s="54" t="s">
        <v>719</v>
      </c>
      <c r="C509" s="31">
        <v>4301011762</v>
      </c>
      <c r="D509" s="391">
        <v>4640242180922</v>
      </c>
      <c r="E509" s="392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4" t="s">
        <v>720</v>
      </c>
      <c r="Q509" s="397"/>
      <c r="R509" s="397"/>
      <c r="S509" s="397"/>
      <c r="T509" s="398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hidden="1" customHeight="1" x14ac:dyDescent="0.25">
      <c r="A510" s="54" t="s">
        <v>721</v>
      </c>
      <c r="B510" s="54" t="s">
        <v>722</v>
      </c>
      <c r="C510" s="31">
        <v>4301011764</v>
      </c>
      <c r="D510" s="391">
        <v>4640242181189</v>
      </c>
      <c r="E510" s="392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97"/>
      <c r="R510" s="397"/>
      <c r="S510" s="397"/>
      <c r="T510" s="398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hidden="1" customHeight="1" x14ac:dyDescent="0.25">
      <c r="A511" s="54" t="s">
        <v>724</v>
      </c>
      <c r="B511" s="54" t="s">
        <v>725</v>
      </c>
      <c r="C511" s="31">
        <v>4301011551</v>
      </c>
      <c r="D511" s="391">
        <v>4640242180038</v>
      </c>
      <c r="E511" s="392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2" t="s">
        <v>726</v>
      </c>
      <c r="Q511" s="397"/>
      <c r="R511" s="397"/>
      <c r="S511" s="397"/>
      <c r="T511" s="398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hidden="1" customHeight="1" x14ac:dyDescent="0.25">
      <c r="A512" s="54" t="s">
        <v>727</v>
      </c>
      <c r="B512" s="54" t="s">
        <v>728</v>
      </c>
      <c r="C512" s="31">
        <v>4301011765</v>
      </c>
      <c r="D512" s="391">
        <v>4640242181172</v>
      </c>
      <c r="E512" s="392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50" t="s">
        <v>729</v>
      </c>
      <c r="Q512" s="397"/>
      <c r="R512" s="397"/>
      <c r="S512" s="397"/>
      <c r="T512" s="398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x14ac:dyDescent="0.2">
      <c r="A513" s="393"/>
      <c r="B513" s="394"/>
      <c r="C513" s="394"/>
      <c r="D513" s="394"/>
      <c r="E513" s="394"/>
      <c r="F513" s="394"/>
      <c r="G513" s="394"/>
      <c r="H513" s="394"/>
      <c r="I513" s="394"/>
      <c r="J513" s="394"/>
      <c r="K513" s="394"/>
      <c r="L513" s="394"/>
      <c r="M513" s="394"/>
      <c r="N513" s="394"/>
      <c r="O513" s="395"/>
      <c r="P513" s="386" t="s">
        <v>69</v>
      </c>
      <c r="Q513" s="387"/>
      <c r="R513" s="387"/>
      <c r="S513" s="387"/>
      <c r="T513" s="387"/>
      <c r="U513" s="387"/>
      <c r="V513" s="388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16.666666666666668</v>
      </c>
      <c r="Y513" s="384">
        <f>IFERROR(Y504/H504,"0")+IFERROR(Y505/H505,"0")+IFERROR(Y506/H506,"0")+IFERROR(Y507/H507,"0")+IFERROR(Y508/H508,"0")+IFERROR(Y509/H509,"0")+IFERROR(Y510/H510,"0")+IFERROR(Y511/H511,"0")+IFERROR(Y512/H512,"0")</f>
        <v>17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0.36974999999999997</v>
      </c>
      <c r="AA513" s="385"/>
      <c r="AB513" s="385"/>
      <c r="AC513" s="385"/>
    </row>
    <row r="514" spans="1:68" x14ac:dyDescent="0.2">
      <c r="A514" s="394"/>
      <c r="B514" s="394"/>
      <c r="C514" s="394"/>
      <c r="D514" s="394"/>
      <c r="E514" s="394"/>
      <c r="F514" s="394"/>
      <c r="G514" s="394"/>
      <c r="H514" s="394"/>
      <c r="I514" s="394"/>
      <c r="J514" s="394"/>
      <c r="K514" s="394"/>
      <c r="L514" s="394"/>
      <c r="M514" s="394"/>
      <c r="N514" s="394"/>
      <c r="O514" s="395"/>
      <c r="P514" s="386" t="s">
        <v>69</v>
      </c>
      <c r="Q514" s="387"/>
      <c r="R514" s="387"/>
      <c r="S514" s="387"/>
      <c r="T514" s="387"/>
      <c r="U514" s="387"/>
      <c r="V514" s="388"/>
      <c r="W514" s="37" t="s">
        <v>68</v>
      </c>
      <c r="X514" s="384">
        <f>IFERROR(SUM(X504:X512),"0")</f>
        <v>200</v>
      </c>
      <c r="Y514" s="384">
        <f>IFERROR(SUM(Y504:Y512),"0")</f>
        <v>204</v>
      </c>
      <c r="Z514" s="37"/>
      <c r="AA514" s="385"/>
      <c r="AB514" s="385"/>
      <c r="AC514" s="385"/>
    </row>
    <row r="515" spans="1:68" ht="14.25" hidden="1" customHeight="1" x14ac:dyDescent="0.25">
      <c r="A515" s="400" t="s">
        <v>104</v>
      </c>
      <c r="B515" s="394"/>
      <c r="C515" s="394"/>
      <c r="D515" s="394"/>
      <c r="E515" s="394"/>
      <c r="F515" s="394"/>
      <c r="G515" s="394"/>
      <c r="H515" s="394"/>
      <c r="I515" s="394"/>
      <c r="J515" s="394"/>
      <c r="K515" s="394"/>
      <c r="L515" s="394"/>
      <c r="M515" s="394"/>
      <c r="N515" s="394"/>
      <c r="O515" s="394"/>
      <c r="P515" s="394"/>
      <c r="Q515" s="394"/>
      <c r="R515" s="394"/>
      <c r="S515" s="394"/>
      <c r="T515" s="394"/>
      <c r="U515" s="394"/>
      <c r="V515" s="394"/>
      <c r="W515" s="394"/>
      <c r="X515" s="394"/>
      <c r="Y515" s="394"/>
      <c r="Z515" s="394"/>
      <c r="AA515" s="378"/>
      <c r="AB515" s="378"/>
      <c r="AC515" s="378"/>
    </row>
    <row r="516" spans="1:68" ht="27" hidden="1" customHeight="1" x14ac:dyDescent="0.25">
      <c r="A516" s="54" t="s">
        <v>730</v>
      </c>
      <c r="B516" s="54" t="s">
        <v>731</v>
      </c>
      <c r="C516" s="31">
        <v>4301020260</v>
      </c>
      <c r="D516" s="391">
        <v>4640242180526</v>
      </c>
      <c r="E516" s="392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81" t="s">
        <v>732</v>
      </c>
      <c r="Q516" s="397"/>
      <c r="R516" s="397"/>
      <c r="S516" s="397"/>
      <c r="T516" s="398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hidden="1" customHeight="1" x14ac:dyDescent="0.25">
      <c r="A517" s="54" t="s">
        <v>733</v>
      </c>
      <c r="B517" s="54" t="s">
        <v>734</v>
      </c>
      <c r="C517" s="31">
        <v>4301020269</v>
      </c>
      <c r="D517" s="391">
        <v>4640242180519</v>
      </c>
      <c r="E517" s="392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34" t="s">
        <v>735</v>
      </c>
      <c r="Q517" s="397"/>
      <c r="R517" s="397"/>
      <c r="S517" s="397"/>
      <c r="T517" s="398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736</v>
      </c>
      <c r="B518" s="54" t="s">
        <v>737</v>
      </c>
      <c r="C518" s="31">
        <v>4301020309</v>
      </c>
      <c r="D518" s="391">
        <v>4640242180090</v>
      </c>
      <c r="E518" s="392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399" t="s">
        <v>738</v>
      </c>
      <c r="Q518" s="397"/>
      <c r="R518" s="397"/>
      <c r="S518" s="397"/>
      <c r="T518" s="398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739</v>
      </c>
      <c r="B519" s="54" t="s">
        <v>740</v>
      </c>
      <c r="C519" s="31">
        <v>4301020314</v>
      </c>
      <c r="D519" s="391">
        <v>4640242180090</v>
      </c>
      <c r="E519" s="392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497" t="s">
        <v>741</v>
      </c>
      <c r="Q519" s="397"/>
      <c r="R519" s="397"/>
      <c r="S519" s="397"/>
      <c r="T519" s="398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742</v>
      </c>
      <c r="B520" s="54" t="s">
        <v>743</v>
      </c>
      <c r="C520" s="31">
        <v>4301020295</v>
      </c>
      <c r="D520" s="391">
        <v>4640242181363</v>
      </c>
      <c r="E520" s="392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30" t="s">
        <v>744</v>
      </c>
      <c r="Q520" s="397"/>
      <c r="R520" s="397"/>
      <c r="S520" s="397"/>
      <c r="T520" s="398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393"/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394"/>
      <c r="O521" s="395"/>
      <c r="P521" s="386" t="s">
        <v>69</v>
      </c>
      <c r="Q521" s="387"/>
      <c r="R521" s="387"/>
      <c r="S521" s="387"/>
      <c r="T521" s="387"/>
      <c r="U521" s="387"/>
      <c r="V521" s="388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hidden="1" x14ac:dyDescent="0.2">
      <c r="A522" s="394"/>
      <c r="B522" s="394"/>
      <c r="C522" s="394"/>
      <c r="D522" s="394"/>
      <c r="E522" s="394"/>
      <c r="F522" s="394"/>
      <c r="G522" s="394"/>
      <c r="H522" s="394"/>
      <c r="I522" s="394"/>
      <c r="J522" s="394"/>
      <c r="K522" s="394"/>
      <c r="L522" s="394"/>
      <c r="M522" s="394"/>
      <c r="N522" s="394"/>
      <c r="O522" s="395"/>
      <c r="P522" s="386" t="s">
        <v>69</v>
      </c>
      <c r="Q522" s="387"/>
      <c r="R522" s="387"/>
      <c r="S522" s="387"/>
      <c r="T522" s="387"/>
      <c r="U522" s="387"/>
      <c r="V522" s="388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hidden="1" customHeight="1" x14ac:dyDescent="0.25">
      <c r="A523" s="400" t="s">
        <v>63</v>
      </c>
      <c r="B523" s="394"/>
      <c r="C523" s="394"/>
      <c r="D523" s="394"/>
      <c r="E523" s="394"/>
      <c r="F523" s="394"/>
      <c r="G523" s="394"/>
      <c r="H523" s="394"/>
      <c r="I523" s="394"/>
      <c r="J523" s="394"/>
      <c r="K523" s="394"/>
      <c r="L523" s="394"/>
      <c r="M523" s="394"/>
      <c r="N523" s="394"/>
      <c r="O523" s="394"/>
      <c r="P523" s="394"/>
      <c r="Q523" s="394"/>
      <c r="R523" s="394"/>
      <c r="S523" s="394"/>
      <c r="T523" s="394"/>
      <c r="U523" s="394"/>
      <c r="V523" s="394"/>
      <c r="W523" s="394"/>
      <c r="X523" s="394"/>
      <c r="Y523" s="394"/>
      <c r="Z523" s="394"/>
      <c r="AA523" s="378"/>
      <c r="AB523" s="378"/>
      <c r="AC523" s="378"/>
    </row>
    <row r="524" spans="1:68" ht="27" hidden="1" customHeight="1" x14ac:dyDescent="0.25">
      <c r="A524" s="54" t="s">
        <v>745</v>
      </c>
      <c r="B524" s="54" t="s">
        <v>746</v>
      </c>
      <c r="C524" s="31">
        <v>4301031289</v>
      </c>
      <c r="D524" s="391">
        <v>4640242181615</v>
      </c>
      <c r="E524" s="392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6" t="s">
        <v>747</v>
      </c>
      <c r="Q524" s="397"/>
      <c r="R524" s="397"/>
      <c r="S524" s="397"/>
      <c r="T524" s="398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hidden="1" customHeight="1" x14ac:dyDescent="0.25">
      <c r="A525" s="54" t="s">
        <v>748</v>
      </c>
      <c r="B525" s="54" t="s">
        <v>749</v>
      </c>
      <c r="C525" s="31">
        <v>4301031285</v>
      </c>
      <c r="D525" s="391">
        <v>4640242181639</v>
      </c>
      <c r="E525" s="392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62" t="s">
        <v>750</v>
      </c>
      <c r="Q525" s="397"/>
      <c r="R525" s="397"/>
      <c r="S525" s="397"/>
      <c r="T525" s="398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751</v>
      </c>
      <c r="B526" s="54" t="s">
        <v>752</v>
      </c>
      <c r="C526" s="31">
        <v>4301031287</v>
      </c>
      <c r="D526" s="391">
        <v>4640242181622</v>
      </c>
      <c r="E526" s="392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5" t="s">
        <v>753</v>
      </c>
      <c r="Q526" s="397"/>
      <c r="R526" s="397"/>
      <c r="S526" s="397"/>
      <c r="T526" s="398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754</v>
      </c>
      <c r="B527" s="54" t="s">
        <v>755</v>
      </c>
      <c r="C527" s="31">
        <v>4301031280</v>
      </c>
      <c r="D527" s="391">
        <v>4640242180816</v>
      </c>
      <c r="E527" s="392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45" t="s">
        <v>756</v>
      </c>
      <c r="Q527" s="397"/>
      <c r="R527" s="397"/>
      <c r="S527" s="397"/>
      <c r="T527" s="398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hidden="1" customHeight="1" x14ac:dyDescent="0.25">
      <c r="A528" s="54" t="s">
        <v>757</v>
      </c>
      <c r="B528" s="54" t="s">
        <v>758</v>
      </c>
      <c r="C528" s="31">
        <v>4301031244</v>
      </c>
      <c r="D528" s="391">
        <v>4640242180595</v>
      </c>
      <c r="E528" s="392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97"/>
      <c r="R528" s="397"/>
      <c r="S528" s="397"/>
      <c r="T528" s="398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760</v>
      </c>
      <c r="B529" s="54" t="s">
        <v>761</v>
      </c>
      <c r="C529" s="31">
        <v>4301031321</v>
      </c>
      <c r="D529" s="391">
        <v>4640242180076</v>
      </c>
      <c r="E529" s="392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496" t="s">
        <v>762</v>
      </c>
      <c r="Q529" s="397"/>
      <c r="R529" s="397"/>
      <c r="S529" s="397"/>
      <c r="T529" s="398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763</v>
      </c>
      <c r="B530" s="54" t="s">
        <v>764</v>
      </c>
      <c r="C530" s="31">
        <v>4301031200</v>
      </c>
      <c r="D530" s="391">
        <v>4640242180489</v>
      </c>
      <c r="E530" s="392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54" t="s">
        <v>765</v>
      </c>
      <c r="Q530" s="397"/>
      <c r="R530" s="397"/>
      <c r="S530" s="397"/>
      <c r="T530" s="398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idden="1" x14ac:dyDescent="0.2">
      <c r="A531" s="393"/>
      <c r="B531" s="394"/>
      <c r="C531" s="394"/>
      <c r="D531" s="394"/>
      <c r="E531" s="394"/>
      <c r="F531" s="394"/>
      <c r="G531" s="394"/>
      <c r="H531" s="394"/>
      <c r="I531" s="394"/>
      <c r="J531" s="394"/>
      <c r="K531" s="394"/>
      <c r="L531" s="394"/>
      <c r="M531" s="394"/>
      <c r="N531" s="394"/>
      <c r="O531" s="395"/>
      <c r="P531" s="386" t="s">
        <v>69</v>
      </c>
      <c r="Q531" s="387"/>
      <c r="R531" s="387"/>
      <c r="S531" s="387"/>
      <c r="T531" s="387"/>
      <c r="U531" s="387"/>
      <c r="V531" s="388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hidden="1" x14ac:dyDescent="0.2">
      <c r="A532" s="394"/>
      <c r="B532" s="394"/>
      <c r="C532" s="394"/>
      <c r="D532" s="394"/>
      <c r="E532" s="394"/>
      <c r="F532" s="394"/>
      <c r="G532" s="394"/>
      <c r="H532" s="394"/>
      <c r="I532" s="394"/>
      <c r="J532" s="394"/>
      <c r="K532" s="394"/>
      <c r="L532" s="394"/>
      <c r="M532" s="394"/>
      <c r="N532" s="394"/>
      <c r="O532" s="395"/>
      <c r="P532" s="386" t="s">
        <v>69</v>
      </c>
      <c r="Q532" s="387"/>
      <c r="R532" s="387"/>
      <c r="S532" s="387"/>
      <c r="T532" s="387"/>
      <c r="U532" s="387"/>
      <c r="V532" s="388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hidden="1" customHeight="1" x14ac:dyDescent="0.25">
      <c r="A533" s="400" t="s">
        <v>71</v>
      </c>
      <c r="B533" s="394"/>
      <c r="C533" s="394"/>
      <c r="D533" s="394"/>
      <c r="E533" s="394"/>
      <c r="F533" s="394"/>
      <c r="G533" s="394"/>
      <c r="H533" s="394"/>
      <c r="I533" s="394"/>
      <c r="J533" s="394"/>
      <c r="K533" s="394"/>
      <c r="L533" s="394"/>
      <c r="M533" s="394"/>
      <c r="N533" s="394"/>
      <c r="O533" s="394"/>
      <c r="P533" s="394"/>
      <c r="Q533" s="394"/>
      <c r="R533" s="394"/>
      <c r="S533" s="394"/>
      <c r="T533" s="394"/>
      <c r="U533" s="394"/>
      <c r="V533" s="394"/>
      <c r="W533" s="394"/>
      <c r="X533" s="394"/>
      <c r="Y533" s="394"/>
      <c r="Z533" s="394"/>
      <c r="AA533" s="378"/>
      <c r="AB533" s="378"/>
      <c r="AC533" s="378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91">
        <v>4640242180533</v>
      </c>
      <c r="E534" s="392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9" t="s">
        <v>768</v>
      </c>
      <c r="Q534" s="397"/>
      <c r="R534" s="397"/>
      <c r="S534" s="397"/>
      <c r="T534" s="398"/>
      <c r="U534" s="34"/>
      <c r="V534" s="34"/>
      <c r="W534" s="35" t="s">
        <v>68</v>
      </c>
      <c r="X534" s="382">
        <v>600</v>
      </c>
      <c r="Y534" s="383">
        <f>IFERROR(IF(X534="",0,CEILING((X534/$H534),1)*$H534),"")</f>
        <v>600.6</v>
      </c>
      <c r="Z534" s="36">
        <f>IFERROR(IF(Y534=0,"",ROUNDUP(Y534/H534,0)*0.02175),"")</f>
        <v>1.67475</v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643.38461538461547</v>
      </c>
      <c r="BN534" s="64">
        <f>IFERROR(Y534*I534/H534,"0")</f>
        <v>644.02800000000002</v>
      </c>
      <c r="BO534" s="64">
        <f>IFERROR(1/J534*(X534/H534),"0")</f>
        <v>1.3736263736263734</v>
      </c>
      <c r="BP534" s="64">
        <f>IFERROR(1/J534*(Y534/H534),"0")</f>
        <v>1.375</v>
      </c>
    </row>
    <row r="535" spans="1:68" ht="27" hidden="1" customHeight="1" x14ac:dyDescent="0.25">
      <c r="A535" s="54" t="s">
        <v>769</v>
      </c>
      <c r="B535" s="54" t="s">
        <v>770</v>
      </c>
      <c r="C535" s="31">
        <v>4301051780</v>
      </c>
      <c r="D535" s="391">
        <v>4640242180106</v>
      </c>
      <c r="E535" s="392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42" t="s">
        <v>771</v>
      </c>
      <c r="Q535" s="397"/>
      <c r="R535" s="397"/>
      <c r="S535" s="397"/>
      <c r="T535" s="398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772</v>
      </c>
      <c r="B536" s="54" t="s">
        <v>773</v>
      </c>
      <c r="C536" s="31">
        <v>4301051510</v>
      </c>
      <c r="D536" s="391">
        <v>4640242180540</v>
      </c>
      <c r="E536" s="392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39" t="s">
        <v>774</v>
      </c>
      <c r="Q536" s="397"/>
      <c r="R536" s="397"/>
      <c r="S536" s="397"/>
      <c r="T536" s="39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393"/>
      <c r="B537" s="394"/>
      <c r="C537" s="394"/>
      <c r="D537" s="394"/>
      <c r="E537" s="394"/>
      <c r="F537" s="394"/>
      <c r="G537" s="394"/>
      <c r="H537" s="394"/>
      <c r="I537" s="394"/>
      <c r="J537" s="394"/>
      <c r="K537" s="394"/>
      <c r="L537" s="394"/>
      <c r="M537" s="394"/>
      <c r="N537" s="394"/>
      <c r="O537" s="395"/>
      <c r="P537" s="386" t="s">
        <v>69</v>
      </c>
      <c r="Q537" s="387"/>
      <c r="R537" s="387"/>
      <c r="S537" s="387"/>
      <c r="T537" s="387"/>
      <c r="U537" s="387"/>
      <c r="V537" s="388"/>
      <c r="W537" s="37" t="s">
        <v>70</v>
      </c>
      <c r="X537" s="384">
        <f>IFERROR(X534/H534,"0")+IFERROR(X535/H535,"0")+IFERROR(X536/H536,"0")</f>
        <v>76.92307692307692</v>
      </c>
      <c r="Y537" s="384">
        <f>IFERROR(Y534/H534,"0")+IFERROR(Y535/H535,"0")+IFERROR(Y536/H536,"0")</f>
        <v>77</v>
      </c>
      <c r="Z537" s="384">
        <f>IFERROR(IF(Z534="",0,Z534),"0")+IFERROR(IF(Z535="",0,Z535),"0")+IFERROR(IF(Z536="",0,Z536),"0")</f>
        <v>1.67475</v>
      </c>
      <c r="AA537" s="385"/>
      <c r="AB537" s="385"/>
      <c r="AC537" s="385"/>
    </row>
    <row r="538" spans="1:68" x14ac:dyDescent="0.2">
      <c r="A538" s="394"/>
      <c r="B538" s="394"/>
      <c r="C538" s="394"/>
      <c r="D538" s="394"/>
      <c r="E538" s="394"/>
      <c r="F538" s="394"/>
      <c r="G538" s="394"/>
      <c r="H538" s="394"/>
      <c r="I538" s="394"/>
      <c r="J538" s="394"/>
      <c r="K538" s="394"/>
      <c r="L538" s="394"/>
      <c r="M538" s="394"/>
      <c r="N538" s="394"/>
      <c r="O538" s="395"/>
      <c r="P538" s="386" t="s">
        <v>69</v>
      </c>
      <c r="Q538" s="387"/>
      <c r="R538" s="387"/>
      <c r="S538" s="387"/>
      <c r="T538" s="387"/>
      <c r="U538" s="387"/>
      <c r="V538" s="388"/>
      <c r="W538" s="37" t="s">
        <v>68</v>
      </c>
      <c r="X538" s="384">
        <f>IFERROR(SUM(X534:X536),"0")</f>
        <v>600</v>
      </c>
      <c r="Y538" s="384">
        <f>IFERROR(SUM(Y534:Y536),"0")</f>
        <v>600.6</v>
      </c>
      <c r="Z538" s="37"/>
      <c r="AA538" s="385"/>
      <c r="AB538" s="385"/>
      <c r="AC538" s="385"/>
    </row>
    <row r="539" spans="1:68" ht="14.25" hidden="1" customHeight="1" x14ac:dyDescent="0.25">
      <c r="A539" s="400" t="s">
        <v>237</v>
      </c>
      <c r="B539" s="394"/>
      <c r="C539" s="394"/>
      <c r="D539" s="394"/>
      <c r="E539" s="394"/>
      <c r="F539" s="394"/>
      <c r="G539" s="394"/>
      <c r="H539" s="394"/>
      <c r="I539" s="394"/>
      <c r="J539" s="394"/>
      <c r="K539" s="394"/>
      <c r="L539" s="394"/>
      <c r="M539" s="394"/>
      <c r="N539" s="394"/>
      <c r="O539" s="394"/>
      <c r="P539" s="394"/>
      <c r="Q539" s="394"/>
      <c r="R539" s="394"/>
      <c r="S539" s="394"/>
      <c r="T539" s="394"/>
      <c r="U539" s="394"/>
      <c r="V539" s="394"/>
      <c r="W539" s="394"/>
      <c r="X539" s="394"/>
      <c r="Y539" s="394"/>
      <c r="Z539" s="394"/>
      <c r="AA539" s="378"/>
      <c r="AB539" s="378"/>
      <c r="AC539" s="378"/>
    </row>
    <row r="540" spans="1:68" ht="27" hidden="1" customHeight="1" x14ac:dyDescent="0.25">
      <c r="A540" s="54" t="s">
        <v>775</v>
      </c>
      <c r="B540" s="54" t="s">
        <v>776</v>
      </c>
      <c r="C540" s="31">
        <v>4301060354</v>
      </c>
      <c r="D540" s="391">
        <v>4640242180120</v>
      </c>
      <c r="E540" s="392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23" t="s">
        <v>777</v>
      </c>
      <c r="Q540" s="397"/>
      <c r="R540" s="397"/>
      <c r="S540" s="397"/>
      <c r="T540" s="398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775</v>
      </c>
      <c r="B541" s="54" t="s">
        <v>778</v>
      </c>
      <c r="C541" s="31">
        <v>4301060408</v>
      </c>
      <c r="D541" s="391">
        <v>4640242180120</v>
      </c>
      <c r="E541" s="392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56" t="s">
        <v>779</v>
      </c>
      <c r="Q541" s="397"/>
      <c r="R541" s="397"/>
      <c r="S541" s="397"/>
      <c r="T541" s="398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780</v>
      </c>
      <c r="B542" s="54" t="s">
        <v>781</v>
      </c>
      <c r="C542" s="31">
        <v>4301060355</v>
      </c>
      <c r="D542" s="391">
        <v>4640242180137</v>
      </c>
      <c r="E542" s="392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82" t="s">
        <v>782</v>
      </c>
      <c r="Q542" s="397"/>
      <c r="R542" s="397"/>
      <c r="S542" s="397"/>
      <c r="T542" s="39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780</v>
      </c>
      <c r="B543" s="54" t="s">
        <v>783</v>
      </c>
      <c r="C543" s="31">
        <v>4301060407</v>
      </c>
      <c r="D543" s="391">
        <v>4640242180137</v>
      </c>
      <c r="E543" s="392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82" t="s">
        <v>784</v>
      </c>
      <c r="Q543" s="397"/>
      <c r="R543" s="397"/>
      <c r="S543" s="397"/>
      <c r="T543" s="398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393"/>
      <c r="B544" s="394"/>
      <c r="C544" s="394"/>
      <c r="D544" s="394"/>
      <c r="E544" s="394"/>
      <c r="F544" s="394"/>
      <c r="G544" s="394"/>
      <c r="H544" s="394"/>
      <c r="I544" s="394"/>
      <c r="J544" s="394"/>
      <c r="K544" s="394"/>
      <c r="L544" s="394"/>
      <c r="M544" s="394"/>
      <c r="N544" s="394"/>
      <c r="O544" s="395"/>
      <c r="P544" s="386" t="s">
        <v>69</v>
      </c>
      <c r="Q544" s="387"/>
      <c r="R544" s="387"/>
      <c r="S544" s="387"/>
      <c r="T544" s="387"/>
      <c r="U544" s="387"/>
      <c r="V544" s="388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hidden="1" x14ac:dyDescent="0.2">
      <c r="A545" s="394"/>
      <c r="B545" s="394"/>
      <c r="C545" s="394"/>
      <c r="D545" s="394"/>
      <c r="E545" s="394"/>
      <c r="F545" s="394"/>
      <c r="G545" s="394"/>
      <c r="H545" s="394"/>
      <c r="I545" s="394"/>
      <c r="J545" s="394"/>
      <c r="K545" s="394"/>
      <c r="L545" s="394"/>
      <c r="M545" s="394"/>
      <c r="N545" s="394"/>
      <c r="O545" s="395"/>
      <c r="P545" s="386" t="s">
        <v>69</v>
      </c>
      <c r="Q545" s="387"/>
      <c r="R545" s="387"/>
      <c r="S545" s="387"/>
      <c r="T545" s="387"/>
      <c r="U545" s="387"/>
      <c r="V545" s="388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684"/>
      <c r="B546" s="394"/>
      <c r="C546" s="394"/>
      <c r="D546" s="394"/>
      <c r="E546" s="394"/>
      <c r="F546" s="394"/>
      <c r="G546" s="394"/>
      <c r="H546" s="394"/>
      <c r="I546" s="394"/>
      <c r="J546" s="394"/>
      <c r="K546" s="394"/>
      <c r="L546" s="394"/>
      <c r="M546" s="394"/>
      <c r="N546" s="394"/>
      <c r="O546" s="586"/>
      <c r="P546" s="438" t="s">
        <v>785</v>
      </c>
      <c r="Q546" s="439"/>
      <c r="R546" s="439"/>
      <c r="S546" s="439"/>
      <c r="T546" s="439"/>
      <c r="U546" s="439"/>
      <c r="V546" s="440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17106.5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17245.87</v>
      </c>
      <c r="Z546" s="37"/>
      <c r="AA546" s="385"/>
      <c r="AB546" s="385"/>
      <c r="AC546" s="385"/>
    </row>
    <row r="547" spans="1:32" x14ac:dyDescent="0.2">
      <c r="A547" s="394"/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4"/>
      <c r="O547" s="586"/>
      <c r="P547" s="438" t="s">
        <v>786</v>
      </c>
      <c r="Q547" s="439"/>
      <c r="R547" s="439"/>
      <c r="S547" s="439"/>
      <c r="T547" s="439"/>
      <c r="U547" s="439"/>
      <c r="V547" s="440"/>
      <c r="W547" s="37" t="s">
        <v>68</v>
      </c>
      <c r="X547" s="384">
        <f>IFERROR(SUM(BM22:BM543),"0")</f>
        <v>18314.491989810958</v>
      </c>
      <c r="Y547" s="384">
        <f>IFERROR(SUM(BN22:BN543),"0")</f>
        <v>18461.597999999994</v>
      </c>
      <c r="Z547" s="37"/>
      <c r="AA547" s="385"/>
      <c r="AB547" s="385"/>
      <c r="AC547" s="385"/>
    </row>
    <row r="548" spans="1:32" x14ac:dyDescent="0.2">
      <c r="A548" s="394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394"/>
      <c r="O548" s="586"/>
      <c r="P548" s="438" t="s">
        <v>787</v>
      </c>
      <c r="Q548" s="439"/>
      <c r="R548" s="439"/>
      <c r="S548" s="439"/>
      <c r="T548" s="439"/>
      <c r="U548" s="439"/>
      <c r="V548" s="440"/>
      <c r="W548" s="37" t="s">
        <v>788</v>
      </c>
      <c r="X548" s="38">
        <f>ROUNDUP(SUM(BO22:BO543),0)</f>
        <v>35</v>
      </c>
      <c r="Y548" s="38">
        <f>ROUNDUP(SUM(BP22:BP543),0)</f>
        <v>35</v>
      </c>
      <c r="Z548" s="37"/>
      <c r="AA548" s="385"/>
      <c r="AB548" s="385"/>
      <c r="AC548" s="385"/>
    </row>
    <row r="549" spans="1:32" x14ac:dyDescent="0.2">
      <c r="A549" s="394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394"/>
      <c r="O549" s="586"/>
      <c r="P549" s="438" t="s">
        <v>789</v>
      </c>
      <c r="Q549" s="439"/>
      <c r="R549" s="439"/>
      <c r="S549" s="439"/>
      <c r="T549" s="439"/>
      <c r="U549" s="439"/>
      <c r="V549" s="440"/>
      <c r="W549" s="37" t="s">
        <v>68</v>
      </c>
      <c r="X549" s="384">
        <f>GrossWeightTotal+PalletQtyTotal*25</f>
        <v>19189.491989810958</v>
      </c>
      <c r="Y549" s="384">
        <f>GrossWeightTotalR+PalletQtyTotalR*25</f>
        <v>19336.597999999994</v>
      </c>
      <c r="Z549" s="37"/>
      <c r="AA549" s="385"/>
      <c r="AB549" s="385"/>
      <c r="AC549" s="385"/>
    </row>
    <row r="550" spans="1:32" x14ac:dyDescent="0.2">
      <c r="A550" s="394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394"/>
      <c r="O550" s="586"/>
      <c r="P550" s="438" t="s">
        <v>790</v>
      </c>
      <c r="Q550" s="439"/>
      <c r="R550" s="439"/>
      <c r="S550" s="439"/>
      <c r="T550" s="439"/>
      <c r="U550" s="439"/>
      <c r="V550" s="440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3278.3498940395489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3298</v>
      </c>
      <c r="Z550" s="37"/>
      <c r="AA550" s="385"/>
      <c r="AB550" s="385"/>
      <c r="AC550" s="385"/>
    </row>
    <row r="551" spans="1:32" ht="14.25" hidden="1" customHeight="1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394"/>
      <c r="O551" s="586"/>
      <c r="P551" s="438" t="s">
        <v>791</v>
      </c>
      <c r="Q551" s="439"/>
      <c r="R551" s="439"/>
      <c r="S551" s="439"/>
      <c r="T551" s="439"/>
      <c r="U551" s="439"/>
      <c r="V551" s="440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41.804640000000006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389" t="s">
        <v>102</v>
      </c>
      <c r="D553" s="441"/>
      <c r="E553" s="441"/>
      <c r="F553" s="442"/>
      <c r="G553" s="389" t="s">
        <v>257</v>
      </c>
      <c r="H553" s="441"/>
      <c r="I553" s="441"/>
      <c r="J553" s="441"/>
      <c r="K553" s="441"/>
      <c r="L553" s="441"/>
      <c r="M553" s="441"/>
      <c r="N553" s="441"/>
      <c r="O553" s="441"/>
      <c r="P553" s="441"/>
      <c r="Q553" s="442"/>
      <c r="R553" s="389" t="s">
        <v>498</v>
      </c>
      <c r="S553" s="442"/>
      <c r="T553" s="389" t="s">
        <v>554</v>
      </c>
      <c r="U553" s="441"/>
      <c r="V553" s="441"/>
      <c r="W553" s="442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710" t="s">
        <v>794</v>
      </c>
      <c r="B554" s="389" t="s">
        <v>62</v>
      </c>
      <c r="C554" s="389" t="s">
        <v>103</v>
      </c>
      <c r="D554" s="389" t="s">
        <v>111</v>
      </c>
      <c r="E554" s="389" t="s">
        <v>102</v>
      </c>
      <c r="F554" s="389" t="s">
        <v>247</v>
      </c>
      <c r="G554" s="389" t="s">
        <v>258</v>
      </c>
      <c r="H554" s="389" t="s">
        <v>270</v>
      </c>
      <c r="I554" s="389" t="s">
        <v>287</v>
      </c>
      <c r="J554" s="389" t="s">
        <v>363</v>
      </c>
      <c r="K554" s="389" t="s">
        <v>386</v>
      </c>
      <c r="L554" s="380"/>
      <c r="M554" s="389" t="s">
        <v>404</v>
      </c>
      <c r="N554" s="380"/>
      <c r="O554" s="389" t="s">
        <v>420</v>
      </c>
      <c r="P554" s="389" t="s">
        <v>484</v>
      </c>
      <c r="Q554" s="389" t="s">
        <v>487</v>
      </c>
      <c r="R554" s="389" t="s">
        <v>499</v>
      </c>
      <c r="S554" s="389" t="s">
        <v>533</v>
      </c>
      <c r="T554" s="389" t="s">
        <v>555</v>
      </c>
      <c r="U554" s="389" t="s">
        <v>616</v>
      </c>
      <c r="V554" s="389" t="s">
        <v>642</v>
      </c>
      <c r="W554" s="389" t="s">
        <v>649</v>
      </c>
      <c r="X554" s="389" t="s">
        <v>658</v>
      </c>
      <c r="Y554" s="389" t="s">
        <v>702</v>
      </c>
      <c r="AB554" s="52"/>
      <c r="AC554" s="52"/>
      <c r="AF554" s="380"/>
    </row>
    <row r="555" spans="1:32" ht="13.5" customHeight="1" thickBot="1" x14ac:dyDescent="0.25">
      <c r="A555" s="711"/>
      <c r="B555" s="390"/>
      <c r="C555" s="390"/>
      <c r="D555" s="390"/>
      <c r="E555" s="390"/>
      <c r="F555" s="390"/>
      <c r="G555" s="390"/>
      <c r="H555" s="390"/>
      <c r="I555" s="390"/>
      <c r="J555" s="390"/>
      <c r="K555" s="390"/>
      <c r="L555" s="380"/>
      <c r="M555" s="390"/>
      <c r="N555" s="380"/>
      <c r="O555" s="390"/>
      <c r="P555" s="390"/>
      <c r="Q555" s="390"/>
      <c r="R555" s="390"/>
      <c r="S555" s="390"/>
      <c r="T555" s="390"/>
      <c r="U555" s="390"/>
      <c r="V555" s="390"/>
      <c r="W555" s="390"/>
      <c r="X555" s="390"/>
      <c r="Y555" s="390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0</v>
      </c>
      <c r="D556" s="46">
        <f>IFERROR(Y57*1,"0")+IFERROR(Y58*1,"0")+IFERROR(Y59*1,"0")+IFERROR(Y60*1,"0")</f>
        <v>162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1835.1000000000001</v>
      </c>
      <c r="F556" s="46">
        <f>IFERROR(Y138*1,"0")+IFERROR(Y139*1,"0")+IFERROR(Y140*1,"0")+IFERROR(Y141*1,"0")+IFERROR(Y142*1,"0")</f>
        <v>3405.0000000000005</v>
      </c>
      <c r="G556" s="46">
        <f>IFERROR(Y148*1,"0")+IFERROR(Y149*1,"0")+IFERROR(Y150*1,"0")+IFERROR(Y151*1,"0")</f>
        <v>54</v>
      </c>
      <c r="H556" s="46">
        <f>IFERROR(Y156*1,"0")+IFERROR(Y157*1,"0")+IFERROR(Y158*1,"0")+IFERROR(Y159*1,"0")+IFERROR(Y160*1,"0")+IFERROR(Y161*1,"0")+IFERROR(Y162*1,"0")+IFERROR(Y163*1,"0")</f>
        <v>0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1077.5999999999999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46">
        <f>IFERROR(Y235*1,"0")+IFERROR(Y236*1,"0")+IFERROR(Y237*1,"0")+IFERROR(Y238*1,"0")+IFERROR(Y239*1,"0")+IFERROR(Y240*1,"0")+IFERROR(Y241*1,"0")+IFERROR(Y242*1,"0")</f>
        <v>0</v>
      </c>
      <c r="L556" s="380"/>
      <c r="M556" s="46">
        <f>IFERROR(Y247*1,"0")+IFERROR(Y248*1,"0")+IFERROR(Y249*1,"0")+IFERROR(Y250*1,"0")+IFERROR(Y251*1,"0")</f>
        <v>54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800.55000000000007</v>
      </c>
      <c r="P556" s="46">
        <f>IFERROR(Y301*1,"0")</f>
        <v>0</v>
      </c>
      <c r="Q556" s="46">
        <f>IFERROR(Y306*1,"0")+IFERROR(Y310*1,"0")+IFERROR(Y311*1,"0")+IFERROR(Y312*1,"0")+IFERROR(Y316*1,"0")</f>
        <v>640.20000000000005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1983.4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747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170.10000000000002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0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5512.3200000000015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804.6</v>
      </c>
      <c r="AB556" s="52"/>
      <c r="AC556" s="52"/>
      <c r="AF556" s="380"/>
    </row>
  </sheetData>
  <sheetProtection algorithmName="SHA-512" hashValue="948Wy61JhVmLbYZWrBnco4RYQLOtoAeVCphgy6Y/jefI5/+SYy53oKDcR0QH9nnxoD0NHh+hBalHh+xtHmWQVQ==" saltValue="oaxuW5lSW+JC/vYrGwhWmw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15,00"/>
        <filter val="1 070,00"/>
        <filter val="1 300,00"/>
        <filter val="1 600,00"/>
        <filter val="100,00"/>
        <filter val="102,50"/>
        <filter val="12,82"/>
        <filter val="150,00"/>
        <filter val="16,67"/>
        <filter val="164,10"/>
        <filter val="167,50"/>
        <filter val="17 106,50"/>
        <filter val="17,50"/>
        <filter val="18 314,49"/>
        <filter val="19 189,49"/>
        <filter val="2 000,00"/>
        <filter val="2 500,00"/>
        <filter val="20,24"/>
        <filter val="20,37"/>
        <filter val="200,00"/>
        <filter val="210,00"/>
        <filter val="240,00"/>
        <filter val="26,67"/>
        <filter val="3 278,35"/>
        <filter val="3 400,00"/>
        <filter val="3,33"/>
        <filter val="300,00"/>
        <filter val="303,03"/>
        <filter val="315,00"/>
        <filter val="35"/>
        <filter val="4,63"/>
        <filter val="40,00"/>
        <filter val="401,90"/>
        <filter val="420,00"/>
        <filter val="43,33"/>
        <filter val="44,05"/>
        <filter val="5,56"/>
        <filter val="50,00"/>
        <filter val="500,00"/>
        <filter val="540,00"/>
        <filter val="6,41"/>
        <filter val="600,00"/>
        <filter val="630,00"/>
        <filter val="630,95"/>
        <filter val="643,94"/>
        <filter val="67,50"/>
        <filter val="68,00"/>
        <filter val="700,00"/>
        <filter val="740,00"/>
        <filter val="76,01"/>
        <filter val="76,92"/>
        <filter val="8,50"/>
        <filter val="80,22"/>
        <filter val="800,00"/>
        <filter val="900,00"/>
        <filter val="94,70"/>
      </filters>
    </filterColumn>
  </autoFilter>
  <mergeCells count="999"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250:E250"/>
    <mergeCell ref="P554:P555"/>
    <mergeCell ref="P365:T365"/>
    <mergeCell ref="P544:V544"/>
    <mergeCell ref="G553:Q553"/>
    <mergeCell ref="D262:E262"/>
    <mergeCell ref="P368:T368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P83:T83"/>
    <mergeCell ref="A42:O43"/>
    <mergeCell ref="V12:W12"/>
    <mergeCell ref="D191:E191"/>
    <mergeCell ref="A355:O356"/>
    <mergeCell ref="D121:E121"/>
    <mergeCell ref="D192:E192"/>
    <mergeCell ref="D123:E123"/>
    <mergeCell ref="Y17:Y18"/>
    <mergeCell ref="U17:V17"/>
    <mergeCell ref="A8:C8"/>
    <mergeCell ref="P360:T360"/>
    <mergeCell ref="D32:E32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D84:E84"/>
    <mergeCell ref="D325:E325"/>
    <mergeCell ref="P208:T208"/>
    <mergeCell ref="D396:E396"/>
    <mergeCell ref="P23:V23"/>
    <mergeCell ref="D133:E133"/>
    <mergeCell ref="P381:V381"/>
    <mergeCell ref="P510:T510"/>
    <mergeCell ref="P308:V308"/>
    <mergeCell ref="P385:T385"/>
    <mergeCell ref="D331:E331"/>
    <mergeCell ref="D57:E57"/>
    <mergeCell ref="P124:T124"/>
    <mergeCell ref="D97:E97"/>
    <mergeCell ref="D395:E395"/>
    <mergeCell ref="P449:T449"/>
    <mergeCell ref="P496:V496"/>
    <mergeCell ref="P374:V374"/>
    <mergeCell ref="A255:Z255"/>
    <mergeCell ref="A128:Z128"/>
    <mergeCell ref="A497:Z497"/>
    <mergeCell ref="D483:E483"/>
    <mergeCell ref="P505:T505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D405:E405"/>
    <mergeCell ref="P288:T288"/>
    <mergeCell ref="D107:E107"/>
    <mergeCell ref="P65:T65"/>
    <mergeCell ref="P70:T70"/>
    <mergeCell ref="D342:E342"/>
    <mergeCell ref="Q6:R6"/>
    <mergeCell ref="A438:Z438"/>
    <mergeCell ref="P200:T200"/>
    <mergeCell ref="A422:O423"/>
    <mergeCell ref="D102:E102"/>
    <mergeCell ref="D196:E196"/>
    <mergeCell ref="A126:O127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D276:E276"/>
    <mergeCell ref="D105:E105"/>
    <mergeCell ref="D468:E468"/>
    <mergeCell ref="P303:V303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278:T278"/>
    <mergeCell ref="D150:E150"/>
    <mergeCell ref="P107:T107"/>
    <mergeCell ref="P101:T101"/>
    <mergeCell ref="D386:E386"/>
    <mergeCell ref="A246:Z246"/>
    <mergeCell ref="P415:T415"/>
    <mergeCell ref="D27:E27"/>
    <mergeCell ref="D29:E29"/>
    <mergeCell ref="P344:T344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G554:G555"/>
    <mergeCell ref="P359:T359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339:O340"/>
    <mergeCell ref="A539:Z539"/>
    <mergeCell ref="O554:O555"/>
    <mergeCell ref="P483:T483"/>
    <mergeCell ref="P478:T478"/>
    <mergeCell ref="P536:T536"/>
    <mergeCell ref="Q554:Q555"/>
    <mergeCell ref="P484:T484"/>
    <mergeCell ref="P513:V513"/>
    <mergeCell ref="P528:T528"/>
    <mergeCell ref="P294:T294"/>
    <mergeCell ref="H554:H555"/>
    <mergeCell ref="J554:J555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D540:E540"/>
    <mergeCell ref="P162:T162"/>
    <mergeCell ref="D83:E83"/>
    <mergeCell ref="P460:T460"/>
    <mergeCell ref="A86:O87"/>
    <mergeCell ref="P398:T398"/>
    <mergeCell ref="D512:E512"/>
    <mergeCell ref="P541:T541"/>
    <mergeCell ref="A475:O476"/>
    <mergeCell ref="D484:E484"/>
    <mergeCell ref="A226:O227"/>
    <mergeCell ref="D217:E217"/>
    <mergeCell ref="P222:T222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P535:T535"/>
    <mergeCell ref="P212:T21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P511:T511"/>
    <mergeCell ref="P227:V227"/>
    <mergeCell ref="P313:V313"/>
    <mergeCell ref="P93:V93"/>
    <mergeCell ref="P307:V307"/>
    <mergeCell ref="P444:V444"/>
    <mergeCell ref="P500:V500"/>
    <mergeCell ref="A13:M13"/>
    <mergeCell ref="A94:Z94"/>
    <mergeCell ref="P244:V244"/>
    <mergeCell ref="P437:V437"/>
    <mergeCell ref="P115:T115"/>
    <mergeCell ref="P231:V231"/>
    <mergeCell ref="A15:M15"/>
    <mergeCell ref="P302:V302"/>
    <mergeCell ref="P238:T238"/>
    <mergeCell ref="A61:O62"/>
    <mergeCell ref="P229:T229"/>
    <mergeCell ref="A419:Z419"/>
    <mergeCell ref="P77:T77"/>
    <mergeCell ref="P204:T204"/>
    <mergeCell ref="P179:T179"/>
    <mergeCell ref="D125:E125"/>
    <mergeCell ref="D435:E435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A12:M12"/>
    <mergeCell ref="D487:E487"/>
    <mergeCell ref="D343:E343"/>
    <mergeCell ref="A482:Z482"/>
    <mergeCell ref="P397:T397"/>
    <mergeCell ref="P74:T74"/>
    <mergeCell ref="P243:V243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Z17:Z18"/>
    <mergeCell ref="P33:T33"/>
    <mergeCell ref="D256:E256"/>
    <mergeCell ref="D85:E85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185:T185"/>
    <mergeCell ref="D106:E106"/>
    <mergeCell ref="P283:T283"/>
    <mergeCell ref="D31:E31"/>
    <mergeCell ref="D329:E329"/>
    <mergeCell ref="D158:E158"/>
    <mergeCell ref="J17:J18"/>
    <mergeCell ref="P282:T282"/>
    <mergeCell ref="P111:T111"/>
    <mergeCell ref="D225:E225"/>
    <mergeCell ref="P409:T409"/>
    <mergeCell ref="D200:E200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P52:T52"/>
    <mergeCell ref="A459:Z459"/>
    <mergeCell ref="P467:T467"/>
    <mergeCell ref="P469:T469"/>
    <mergeCell ref="P127:V127"/>
    <mergeCell ref="P431:T431"/>
    <mergeCell ref="D466:E466"/>
    <mergeCell ref="P197:T197"/>
    <mergeCell ref="D118:E118"/>
    <mergeCell ref="D52:E52"/>
    <mergeCell ref="D460:E460"/>
    <mergeCell ref="P277:T277"/>
    <mergeCell ref="D391:E391"/>
    <mergeCell ref="D82:E82"/>
    <mergeCell ref="P61:V61"/>
    <mergeCell ref="P104:T104"/>
    <mergeCell ref="P450:T450"/>
    <mergeCell ref="D456:E456"/>
    <mergeCell ref="P433:V433"/>
    <mergeCell ref="D416:E416"/>
    <mergeCell ref="P427:T427"/>
    <mergeCell ref="A233:Z233"/>
    <mergeCell ref="P181:T181"/>
    <mergeCell ref="A134:O135"/>
    <mergeCell ref="A53:O54"/>
    <mergeCell ref="A446:Z446"/>
    <mergeCell ref="P194:T194"/>
    <mergeCell ref="P250:T250"/>
    <mergeCell ref="P492:T492"/>
    <mergeCell ref="A461:O462"/>
    <mergeCell ref="D470:E470"/>
    <mergeCell ref="P331:T331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488:T488"/>
    <mergeCell ref="P72:T72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L17:L18"/>
    <mergeCell ref="D240:E240"/>
    <mergeCell ref="D511:E511"/>
    <mergeCell ref="P490:V490"/>
    <mergeCell ref="A424:Z424"/>
    <mergeCell ref="P499:V499"/>
    <mergeCell ref="D251:E251"/>
    <mergeCell ref="P355:V355"/>
    <mergeCell ref="D383:E383"/>
    <mergeCell ref="P232:V232"/>
    <mergeCell ref="P206:V206"/>
    <mergeCell ref="P275:T275"/>
    <mergeCell ref="H1:Q1"/>
    <mergeCell ref="P345:V345"/>
    <mergeCell ref="D284:E284"/>
    <mergeCell ref="D1:F1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P280:V280"/>
    <mergeCell ref="P109:V109"/>
    <mergeCell ref="A164:O165"/>
    <mergeCell ref="A166:Z166"/>
    <mergeCell ref="P297:V297"/>
    <mergeCell ref="P122:T122"/>
    <mergeCell ref="P291:V291"/>
    <mergeCell ref="A309:Z309"/>
    <mergeCell ref="D328:E328"/>
    <mergeCell ref="D157:E157"/>
    <mergeCell ref="A188:Z188"/>
    <mergeCell ref="P263:V263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A55:Z55"/>
    <mergeCell ref="D45:E45"/>
    <mergeCell ref="P24:V24"/>
    <mergeCell ref="A49:Z49"/>
    <mergeCell ref="A36:Z36"/>
    <mergeCell ref="D60:E60"/>
    <mergeCell ref="D78:E78"/>
    <mergeCell ref="D474:E474"/>
    <mergeCell ref="P443:T443"/>
    <mergeCell ref="D197:E197"/>
    <mergeCell ref="P38:V38"/>
    <mergeCell ref="A501:Z501"/>
    <mergeCell ref="P480:V480"/>
    <mergeCell ref="A305:Z305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P389:T389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P249:T249"/>
    <mergeCell ref="P520:T520"/>
    <mergeCell ref="P468:T468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798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14</v>
      </c>
      <c r="C10" s="47" t="s">
        <v>810</v>
      </c>
      <c r="D10" s="47" t="s">
        <v>811</v>
      </c>
      <c r="E10" s="47"/>
    </row>
    <row r="11" spans="2:8" x14ac:dyDescent="0.2">
      <c r="B11" s="47" t="s">
        <v>812</v>
      </c>
      <c r="C11" s="47" t="s">
        <v>813</v>
      </c>
      <c r="D11" s="47" t="s">
        <v>814</v>
      </c>
      <c r="E11" s="47"/>
    </row>
    <row r="13" spans="2:8" x14ac:dyDescent="0.2">
      <c r="B13" s="47" t="s">
        <v>815</v>
      </c>
      <c r="C13" s="47" t="s">
        <v>799</v>
      </c>
      <c r="D13" s="47"/>
      <c r="E13" s="47"/>
    </row>
    <row r="15" spans="2:8" x14ac:dyDescent="0.2">
      <c r="B15" s="47" t="s">
        <v>816</v>
      </c>
      <c r="C15" s="47" t="s">
        <v>802</v>
      </c>
      <c r="D15" s="47"/>
      <c r="E15" s="47"/>
    </row>
    <row r="17" spans="2:5" x14ac:dyDescent="0.2">
      <c r="B17" s="47" t="s">
        <v>817</v>
      </c>
      <c r="C17" s="47" t="s">
        <v>805</v>
      </c>
      <c r="D17" s="47"/>
      <c r="E17" s="47"/>
    </row>
    <row r="19" spans="2:5" x14ac:dyDescent="0.2">
      <c r="B19" s="47" t="s">
        <v>818</v>
      </c>
      <c r="C19" s="47" t="s">
        <v>808</v>
      </c>
      <c r="D19" s="47"/>
      <c r="E19" s="47"/>
    </row>
    <row r="21" spans="2:5" x14ac:dyDescent="0.2">
      <c r="B21" s="47" t="s">
        <v>819</v>
      </c>
      <c r="C21" s="47" t="s">
        <v>810</v>
      </c>
      <c r="D21" s="47"/>
      <c r="E21" s="47"/>
    </row>
    <row r="23" spans="2:5" x14ac:dyDescent="0.2">
      <c r="B23" s="47" t="s">
        <v>820</v>
      </c>
      <c r="C23" s="47" t="s">
        <v>813</v>
      </c>
      <c r="D23" s="47"/>
      <c r="E23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  <row r="33" spans="2:5" x14ac:dyDescent="0.2">
      <c r="B33" s="47" t="s">
        <v>829</v>
      </c>
      <c r="C33" s="47"/>
      <c r="D33" s="47"/>
      <c r="E33" s="47"/>
    </row>
    <row r="34" spans="2:5" x14ac:dyDescent="0.2">
      <c r="B34" s="47" t="s">
        <v>830</v>
      </c>
      <c r="C34" s="47"/>
      <c r="D34" s="47"/>
      <c r="E34" s="47"/>
    </row>
    <row r="35" spans="2:5" x14ac:dyDescent="0.2">
      <c r="B35" s="47" t="s">
        <v>831</v>
      </c>
      <c r="C35" s="47"/>
      <c r="D35" s="47"/>
      <c r="E35" s="47"/>
    </row>
  </sheetData>
  <sheetProtection algorithmName="SHA-512" hashValue="rv9vRJaubHtQ4C6H0xemdMg1y/gpK1gLqwc0UvOoopYx7uKT2Ur9Hq2mifwWReCszD1NEVW07SJI8CIY7ANwzA==" saltValue="FG6u1L/JFdpIaSoCbHVj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2024-07-31T11:05:43Z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