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ECEF83-512D-40AE-ABEB-634EAAE5D9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X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X481" i="1"/>
  <c r="Y480" i="1"/>
  <c r="X480" i="1"/>
  <c r="BP479" i="1"/>
  <c r="BO479" i="1"/>
  <c r="BN479" i="1"/>
  <c r="BM479" i="1"/>
  <c r="Z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X457" i="1"/>
  <c r="BO456" i="1"/>
  <c r="BM456" i="1"/>
  <c r="Y456" i="1"/>
  <c r="P456" i="1"/>
  <c r="BO455" i="1"/>
  <c r="BM455" i="1"/>
  <c r="Y455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Y417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BO394" i="1"/>
  <c r="BM394" i="1"/>
  <c r="Y394" i="1"/>
  <c r="P394" i="1"/>
  <c r="BO393" i="1"/>
  <c r="BM393" i="1"/>
  <c r="Y393" i="1"/>
  <c r="BO392" i="1"/>
  <c r="BM392" i="1"/>
  <c r="Y392" i="1"/>
  <c r="P392" i="1"/>
  <c r="BO391" i="1"/>
  <c r="BM391" i="1"/>
  <c r="Y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Z355" i="1" s="1"/>
  <c r="Y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556" i="1" s="1"/>
  <c r="P301" i="1"/>
  <c r="X298" i="1"/>
  <c r="X297" i="1"/>
  <c r="BO296" i="1"/>
  <c r="BM296" i="1"/>
  <c r="Y296" i="1"/>
  <c r="BP296" i="1" s="1"/>
  <c r="P296" i="1"/>
  <c r="BO295" i="1"/>
  <c r="BN295" i="1"/>
  <c r="BM295" i="1"/>
  <c r="Z295" i="1"/>
  <c r="Y295" i="1"/>
  <c r="BP295" i="1" s="1"/>
  <c r="P295" i="1"/>
  <c r="BO294" i="1"/>
  <c r="BM294" i="1"/>
  <c r="Y294" i="1"/>
  <c r="Y297" i="1" s="1"/>
  <c r="P294" i="1"/>
  <c r="X292" i="1"/>
  <c r="X291" i="1"/>
  <c r="BO290" i="1"/>
  <c r="BM290" i="1"/>
  <c r="Y290" i="1"/>
  <c r="BP290" i="1" s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Y285" i="1" s="1"/>
  <c r="X280" i="1"/>
  <c r="X279" i="1"/>
  <c r="BO278" i="1"/>
  <c r="BM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P272" i="1"/>
  <c r="X270" i="1"/>
  <c r="X269" i="1"/>
  <c r="BO268" i="1"/>
  <c r="BM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X264" i="1"/>
  <c r="X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BO247" i="1"/>
  <c r="BM247" i="1"/>
  <c r="Y247" i="1"/>
  <c r="X244" i="1"/>
  <c r="X243" i="1"/>
  <c r="BO242" i="1"/>
  <c r="BM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BO235" i="1"/>
  <c r="BM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O209" i="1"/>
  <c r="BM209" i="1"/>
  <c r="Y209" i="1"/>
  <c r="BP209" i="1" s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BO192" i="1"/>
  <c r="BM192" i="1"/>
  <c r="Y192" i="1"/>
  <c r="BP192" i="1" s="1"/>
  <c r="P192" i="1"/>
  <c r="BP191" i="1"/>
  <c r="BO191" i="1"/>
  <c r="BN191" i="1"/>
  <c r="BM191" i="1"/>
  <c r="Z191" i="1"/>
  <c r="Y191" i="1"/>
  <c r="BP190" i="1"/>
  <c r="BO190" i="1"/>
  <c r="BN190" i="1"/>
  <c r="BM190" i="1"/>
  <c r="Z190" i="1"/>
  <c r="Y190" i="1"/>
  <c r="P190" i="1"/>
  <c r="BO189" i="1"/>
  <c r="BM189" i="1"/>
  <c r="Y189" i="1"/>
  <c r="P189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X176" i="1"/>
  <c r="X175" i="1"/>
  <c r="BO174" i="1"/>
  <c r="BM174" i="1"/>
  <c r="Y174" i="1"/>
  <c r="P174" i="1"/>
  <c r="BO173" i="1"/>
  <c r="BM173" i="1"/>
  <c r="Y173" i="1"/>
  <c r="Y176" i="1" s="1"/>
  <c r="P173" i="1"/>
  <c r="X171" i="1"/>
  <c r="X170" i="1"/>
  <c r="BO169" i="1"/>
  <c r="BM169" i="1"/>
  <c r="Y169" i="1"/>
  <c r="BP169" i="1" s="1"/>
  <c r="P169" i="1"/>
  <c r="BO168" i="1"/>
  <c r="BM168" i="1"/>
  <c r="Y168" i="1"/>
  <c r="P168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G556" i="1" s="1"/>
  <c r="P148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D556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23" i="1"/>
  <c r="BO22" i="1"/>
  <c r="X548" i="1" s="1"/>
  <c r="BM22" i="1"/>
  <c r="Y22" i="1"/>
  <c r="B556" i="1" s="1"/>
  <c r="P22" i="1"/>
  <c r="H10" i="1"/>
  <c r="A9" i="1"/>
  <c r="F10" i="1" s="1"/>
  <c r="D7" i="1"/>
  <c r="Q6" i="1"/>
  <c r="P2" i="1"/>
  <c r="BP182" i="1" l="1"/>
  <c r="BN182" i="1"/>
  <c r="Z182" i="1"/>
  <c r="BP199" i="1"/>
  <c r="BN199" i="1"/>
  <c r="Z199" i="1"/>
  <c r="BP201" i="1"/>
  <c r="BN201" i="1"/>
  <c r="Z201" i="1"/>
  <c r="BP203" i="1"/>
  <c r="BN203" i="1"/>
  <c r="Z203" i="1"/>
  <c r="BP211" i="1"/>
  <c r="BN211" i="1"/>
  <c r="Z211" i="1"/>
  <c r="BP220" i="1"/>
  <c r="BN220" i="1"/>
  <c r="Z220" i="1"/>
  <c r="BP256" i="1"/>
  <c r="BN256" i="1"/>
  <c r="Z256" i="1"/>
  <c r="BP258" i="1"/>
  <c r="BN258" i="1"/>
  <c r="Z258" i="1"/>
  <c r="BP260" i="1"/>
  <c r="BN260" i="1"/>
  <c r="Z260" i="1"/>
  <c r="Y318" i="1"/>
  <c r="Y317" i="1"/>
  <c r="BP316" i="1"/>
  <c r="BN316" i="1"/>
  <c r="Z316" i="1"/>
  <c r="Z317" i="1" s="1"/>
  <c r="BP322" i="1"/>
  <c r="BN322" i="1"/>
  <c r="Z322" i="1"/>
  <c r="BP344" i="1"/>
  <c r="BN344" i="1"/>
  <c r="Z344" i="1"/>
  <c r="BP416" i="1"/>
  <c r="BN416" i="1"/>
  <c r="Z416" i="1"/>
  <c r="BP471" i="1"/>
  <c r="BN471" i="1"/>
  <c r="Z471" i="1"/>
  <c r="Z29" i="1"/>
  <c r="BN29" i="1"/>
  <c r="Z30" i="1"/>
  <c r="BN30" i="1"/>
  <c r="Z31" i="1"/>
  <c r="BN31" i="1"/>
  <c r="E556" i="1"/>
  <c r="Z72" i="1"/>
  <c r="BN72" i="1"/>
  <c r="Z82" i="1"/>
  <c r="BN82" i="1"/>
  <c r="Z85" i="1"/>
  <c r="BN85" i="1"/>
  <c r="Y92" i="1"/>
  <c r="Z104" i="1"/>
  <c r="BN104" i="1"/>
  <c r="Z116" i="1"/>
  <c r="BN116" i="1"/>
  <c r="Z132" i="1"/>
  <c r="BN132" i="1"/>
  <c r="Z161" i="1"/>
  <c r="BN161" i="1"/>
  <c r="BP168" i="1"/>
  <c r="BN168" i="1"/>
  <c r="Z168" i="1"/>
  <c r="BP198" i="1"/>
  <c r="BN198" i="1"/>
  <c r="Z198" i="1"/>
  <c r="BP200" i="1"/>
  <c r="BN200" i="1"/>
  <c r="Z200" i="1"/>
  <c r="BP202" i="1"/>
  <c r="BN202" i="1"/>
  <c r="Z202" i="1"/>
  <c r="BP210" i="1"/>
  <c r="BN210" i="1"/>
  <c r="Z210" i="1"/>
  <c r="BP212" i="1"/>
  <c r="BN212" i="1"/>
  <c r="Z212" i="1"/>
  <c r="BP221" i="1"/>
  <c r="BN221" i="1"/>
  <c r="Z221" i="1"/>
  <c r="BP257" i="1"/>
  <c r="BN257" i="1"/>
  <c r="Z257" i="1"/>
  <c r="BP259" i="1"/>
  <c r="BN259" i="1"/>
  <c r="Z259" i="1"/>
  <c r="BP272" i="1"/>
  <c r="BN272" i="1"/>
  <c r="Z272" i="1"/>
  <c r="BP330" i="1"/>
  <c r="BN330" i="1"/>
  <c r="Z330" i="1"/>
  <c r="BP367" i="1"/>
  <c r="BN367" i="1"/>
  <c r="Z367" i="1"/>
  <c r="BP487" i="1"/>
  <c r="BN487" i="1"/>
  <c r="Z487" i="1"/>
  <c r="Y214" i="1"/>
  <c r="Y252" i="1"/>
  <c r="BP114" i="1"/>
  <c r="BN114" i="1"/>
  <c r="Z114" i="1"/>
  <c r="BP130" i="1"/>
  <c r="BN130" i="1"/>
  <c r="Z130" i="1"/>
  <c r="BP159" i="1"/>
  <c r="BN159" i="1"/>
  <c r="Z159" i="1"/>
  <c r="BP174" i="1"/>
  <c r="BN174" i="1"/>
  <c r="Z174" i="1"/>
  <c r="BP184" i="1"/>
  <c r="BN184" i="1"/>
  <c r="Z184" i="1"/>
  <c r="X547" i="1"/>
  <c r="X549" i="1" s="1"/>
  <c r="X550" i="1"/>
  <c r="Z27" i="1"/>
  <c r="BN27" i="1"/>
  <c r="Z33" i="1"/>
  <c r="BN33" i="1"/>
  <c r="Z58" i="1"/>
  <c r="BN58" i="1"/>
  <c r="Z66" i="1"/>
  <c r="BN66" i="1"/>
  <c r="Z70" i="1"/>
  <c r="BN70" i="1"/>
  <c r="Z74" i="1"/>
  <c r="BN74" i="1"/>
  <c r="Z80" i="1"/>
  <c r="BN80" i="1"/>
  <c r="Z89" i="1"/>
  <c r="BN89" i="1"/>
  <c r="BP89" i="1"/>
  <c r="Y108" i="1"/>
  <c r="Z102" i="1"/>
  <c r="BN102" i="1"/>
  <c r="BP106" i="1"/>
  <c r="BN106" i="1"/>
  <c r="Z106" i="1"/>
  <c r="BP118" i="1"/>
  <c r="BN118" i="1"/>
  <c r="Z118" i="1"/>
  <c r="F556" i="1"/>
  <c r="BP139" i="1"/>
  <c r="BN139" i="1"/>
  <c r="Z139" i="1"/>
  <c r="BP163" i="1"/>
  <c r="BN163" i="1"/>
  <c r="Z163" i="1"/>
  <c r="BP180" i="1"/>
  <c r="BN180" i="1"/>
  <c r="Z180" i="1"/>
  <c r="BP196" i="1"/>
  <c r="BN196" i="1"/>
  <c r="Z196" i="1"/>
  <c r="BP218" i="1"/>
  <c r="BN218" i="1"/>
  <c r="Z218" i="1"/>
  <c r="Y231" i="1"/>
  <c r="BP229" i="1"/>
  <c r="BN229" i="1"/>
  <c r="Z229" i="1"/>
  <c r="BP242" i="1"/>
  <c r="BN242" i="1"/>
  <c r="Z242" i="1"/>
  <c r="BP268" i="1"/>
  <c r="BN268" i="1"/>
  <c r="Z268" i="1"/>
  <c r="BP278" i="1"/>
  <c r="BN278" i="1"/>
  <c r="Z278" i="1"/>
  <c r="Y291" i="1"/>
  <c r="BP288" i="1"/>
  <c r="BN288" i="1"/>
  <c r="Z288" i="1"/>
  <c r="BP312" i="1"/>
  <c r="BN312" i="1"/>
  <c r="Z312" i="1"/>
  <c r="BP328" i="1"/>
  <c r="BN328" i="1"/>
  <c r="Z328" i="1"/>
  <c r="Y346" i="1"/>
  <c r="BP342" i="1"/>
  <c r="BN342" i="1"/>
  <c r="Z342" i="1"/>
  <c r="Y345" i="1"/>
  <c r="BP217" i="1"/>
  <c r="BN217" i="1"/>
  <c r="Z217" i="1"/>
  <c r="BP223" i="1"/>
  <c r="BN223" i="1"/>
  <c r="Z223" i="1"/>
  <c r="BP237" i="1"/>
  <c r="BN237" i="1"/>
  <c r="Z237" i="1"/>
  <c r="BP262" i="1"/>
  <c r="BN262" i="1"/>
  <c r="Z262" i="1"/>
  <c r="BP274" i="1"/>
  <c r="BN274" i="1"/>
  <c r="Z274" i="1"/>
  <c r="BP283" i="1"/>
  <c r="BN283" i="1"/>
  <c r="Z283" i="1"/>
  <c r="BP289" i="1"/>
  <c r="BN289" i="1"/>
  <c r="Z289" i="1"/>
  <c r="BP373" i="1"/>
  <c r="BN373" i="1"/>
  <c r="Z373" i="1"/>
  <c r="Y380" i="1"/>
  <c r="BP379" i="1"/>
  <c r="BN379" i="1"/>
  <c r="Z379" i="1"/>
  <c r="Z380" i="1" s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BP428" i="1"/>
  <c r="BN428" i="1"/>
  <c r="Z428" i="1"/>
  <c r="BP449" i="1"/>
  <c r="BN449" i="1"/>
  <c r="Z449" i="1"/>
  <c r="Y462" i="1"/>
  <c r="Y461" i="1"/>
  <c r="BP460" i="1"/>
  <c r="BN460" i="1"/>
  <c r="Z460" i="1"/>
  <c r="Z461" i="1" s="1"/>
  <c r="X556" i="1"/>
  <c r="BP466" i="1"/>
  <c r="BN466" i="1"/>
  <c r="Z466" i="1"/>
  <c r="BP473" i="1"/>
  <c r="BN473" i="1"/>
  <c r="Z473" i="1"/>
  <c r="BP493" i="1"/>
  <c r="BN493" i="1"/>
  <c r="Z493" i="1"/>
  <c r="Y126" i="1"/>
  <c r="H556" i="1"/>
  <c r="Y186" i="1"/>
  <c r="Y205" i="1"/>
  <c r="K556" i="1"/>
  <c r="Y270" i="1"/>
  <c r="Y280" i="1"/>
  <c r="BP324" i="1"/>
  <c r="BN324" i="1"/>
  <c r="Z324" i="1"/>
  <c r="BP332" i="1"/>
  <c r="BN332" i="1"/>
  <c r="Z332" i="1"/>
  <c r="BP360" i="1"/>
  <c r="BN360" i="1"/>
  <c r="Z360" i="1"/>
  <c r="BP365" i="1"/>
  <c r="BN365" i="1"/>
  <c r="Z365" i="1"/>
  <c r="BP384" i="1"/>
  <c r="BN384" i="1"/>
  <c r="Z384" i="1"/>
  <c r="BP392" i="1"/>
  <c r="BN392" i="1"/>
  <c r="Z392" i="1"/>
  <c r="BP396" i="1"/>
  <c r="BN396" i="1"/>
  <c r="Z396" i="1"/>
  <c r="Y418" i="1"/>
  <c r="BP414" i="1"/>
  <c r="BN414" i="1"/>
  <c r="Z414" i="1"/>
  <c r="BP429" i="1"/>
  <c r="BN429" i="1"/>
  <c r="Z429" i="1"/>
  <c r="BP455" i="1"/>
  <c r="BN455" i="1"/>
  <c r="Z455" i="1"/>
  <c r="BP469" i="1"/>
  <c r="BN469" i="1"/>
  <c r="Z469" i="1"/>
  <c r="BP485" i="1"/>
  <c r="BN485" i="1"/>
  <c r="Z485" i="1"/>
  <c r="R556" i="1"/>
  <c r="Y62" i="1"/>
  <c r="Y86" i="1"/>
  <c r="Y93" i="1"/>
  <c r="Y109" i="1"/>
  <c r="Y127" i="1"/>
  <c r="Y135" i="1"/>
  <c r="Y144" i="1"/>
  <c r="Y153" i="1"/>
  <c r="Y164" i="1"/>
  <c r="Y171" i="1"/>
  <c r="Y175" i="1"/>
  <c r="Y187" i="1"/>
  <c r="Y206" i="1"/>
  <c r="Y213" i="1"/>
  <c r="Y226" i="1"/>
  <c r="Y232" i="1"/>
  <c r="Y243" i="1"/>
  <c r="Y253" i="1"/>
  <c r="Y263" i="1"/>
  <c r="Y269" i="1"/>
  <c r="Y279" i="1"/>
  <c r="Y286" i="1"/>
  <c r="Y292" i="1"/>
  <c r="Y298" i="1"/>
  <c r="Y303" i="1"/>
  <c r="Q556" i="1"/>
  <c r="Y308" i="1"/>
  <c r="BP311" i="1"/>
  <c r="BN311" i="1"/>
  <c r="Z311" i="1"/>
  <c r="Z313" i="1" s="1"/>
  <c r="BP325" i="1"/>
  <c r="BN325" i="1"/>
  <c r="Z325" i="1"/>
  <c r="BP329" i="1"/>
  <c r="BN329" i="1"/>
  <c r="Z329" i="1"/>
  <c r="BP333" i="1"/>
  <c r="BN333" i="1"/>
  <c r="Z333" i="1"/>
  <c r="Y335" i="1"/>
  <c r="Y340" i="1"/>
  <c r="BP337" i="1"/>
  <c r="BN337" i="1"/>
  <c r="Z337" i="1"/>
  <c r="Z339" i="1" s="1"/>
  <c r="BP349" i="1"/>
  <c r="BN349" i="1"/>
  <c r="Z349" i="1"/>
  <c r="Z350" i="1" s="1"/>
  <c r="Y351" i="1"/>
  <c r="BP359" i="1"/>
  <c r="BN359" i="1"/>
  <c r="Z359" i="1"/>
  <c r="Z361" i="1" s="1"/>
  <c r="U556" i="1"/>
  <c r="Y422" i="1"/>
  <c r="BP421" i="1"/>
  <c r="BN421" i="1"/>
  <c r="Z421" i="1"/>
  <c r="Z422" i="1" s="1"/>
  <c r="Y423" i="1"/>
  <c r="Y432" i="1"/>
  <c r="BP425" i="1"/>
  <c r="BN425" i="1"/>
  <c r="Z425" i="1"/>
  <c r="BP427" i="1"/>
  <c r="BN427" i="1"/>
  <c r="Z427" i="1"/>
  <c r="BP431" i="1"/>
  <c r="BN431" i="1"/>
  <c r="Z431" i="1"/>
  <c r="Y433" i="1"/>
  <c r="Y436" i="1"/>
  <c r="BP435" i="1"/>
  <c r="BN435" i="1"/>
  <c r="Z435" i="1"/>
  <c r="Z436" i="1" s="1"/>
  <c r="Y437" i="1"/>
  <c r="Y440" i="1"/>
  <c r="BP439" i="1"/>
  <c r="BN439" i="1"/>
  <c r="Z439" i="1"/>
  <c r="Z440" i="1" s="1"/>
  <c r="Y441" i="1"/>
  <c r="Y444" i="1"/>
  <c r="BP443" i="1"/>
  <c r="BN443" i="1"/>
  <c r="Z443" i="1"/>
  <c r="Z444" i="1" s="1"/>
  <c r="Y445" i="1"/>
  <c r="Y451" i="1"/>
  <c r="BP448" i="1"/>
  <c r="BN448" i="1"/>
  <c r="Z448" i="1"/>
  <c r="Y452" i="1"/>
  <c r="BP468" i="1"/>
  <c r="BN468" i="1"/>
  <c r="Z468" i="1"/>
  <c r="BP472" i="1"/>
  <c r="BN472" i="1"/>
  <c r="Z472" i="1"/>
  <c r="BP484" i="1"/>
  <c r="BN484" i="1"/>
  <c r="Z484" i="1"/>
  <c r="BP488" i="1"/>
  <c r="BN488" i="1"/>
  <c r="Z488" i="1"/>
  <c r="Y490" i="1"/>
  <c r="Y495" i="1"/>
  <c r="BP492" i="1"/>
  <c r="BN492" i="1"/>
  <c r="Z492" i="1"/>
  <c r="Y496" i="1"/>
  <c r="M556" i="1"/>
  <c r="H9" i="1"/>
  <c r="A10" i="1"/>
  <c r="Y24" i="1"/>
  <c r="Y34" i="1"/>
  <c r="Y54" i="1"/>
  <c r="F9" i="1"/>
  <c r="J9" i="1"/>
  <c r="Z22" i="1"/>
  <c r="Z23" i="1" s="1"/>
  <c r="BN22" i="1"/>
  <c r="BP22" i="1"/>
  <c r="Y23" i="1"/>
  <c r="X546" i="1"/>
  <c r="Z26" i="1"/>
  <c r="BN26" i="1"/>
  <c r="BP26" i="1"/>
  <c r="Z28" i="1"/>
  <c r="BN28" i="1"/>
  <c r="Z32" i="1"/>
  <c r="BN32" i="1"/>
  <c r="C556" i="1"/>
  <c r="Z52" i="1"/>
  <c r="Z53" i="1" s="1"/>
  <c r="BN52" i="1"/>
  <c r="Y53" i="1"/>
  <c r="Z57" i="1"/>
  <c r="BN57" i="1"/>
  <c r="BP57" i="1"/>
  <c r="Z59" i="1"/>
  <c r="BN59" i="1"/>
  <c r="Z60" i="1"/>
  <c r="BN60" i="1"/>
  <c r="Y61" i="1"/>
  <c r="Z65" i="1"/>
  <c r="BN65" i="1"/>
  <c r="BP65" i="1"/>
  <c r="Z67" i="1"/>
  <c r="BN67" i="1"/>
  <c r="Z69" i="1"/>
  <c r="BN69" i="1"/>
  <c r="Z71" i="1"/>
  <c r="BN71" i="1"/>
  <c r="Z73" i="1"/>
  <c r="BN73" i="1"/>
  <c r="Z75" i="1"/>
  <c r="BN75" i="1"/>
  <c r="Z77" i="1"/>
  <c r="BN77" i="1"/>
  <c r="Z78" i="1"/>
  <c r="BN78" i="1"/>
  <c r="Z79" i="1"/>
  <c r="BN79" i="1"/>
  <c r="Z81" i="1"/>
  <c r="BN81" i="1"/>
  <c r="Z83" i="1"/>
  <c r="BN83" i="1"/>
  <c r="Z84" i="1"/>
  <c r="BN84" i="1"/>
  <c r="Y87" i="1"/>
  <c r="Z90" i="1"/>
  <c r="BN90" i="1"/>
  <c r="Z91" i="1"/>
  <c r="BN91" i="1"/>
  <c r="Z101" i="1"/>
  <c r="BN101" i="1"/>
  <c r="Z103" i="1"/>
  <c r="BN103" i="1"/>
  <c r="Z105" i="1"/>
  <c r="BN105" i="1"/>
  <c r="Z107" i="1"/>
  <c r="BN107" i="1"/>
  <c r="Z111" i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Z129" i="1"/>
  <c r="BN129" i="1"/>
  <c r="BP129" i="1"/>
  <c r="Z131" i="1"/>
  <c r="BN131" i="1"/>
  <c r="Z133" i="1"/>
  <c r="BN133" i="1"/>
  <c r="Z138" i="1"/>
  <c r="BN138" i="1"/>
  <c r="BP138" i="1"/>
  <c r="Z140" i="1"/>
  <c r="BN140" i="1"/>
  <c r="Z142" i="1"/>
  <c r="BN142" i="1"/>
  <c r="Y143" i="1"/>
  <c r="Z148" i="1"/>
  <c r="BN148" i="1"/>
  <c r="BP148" i="1"/>
  <c r="Z149" i="1"/>
  <c r="BN149" i="1"/>
  <c r="Z150" i="1"/>
  <c r="BN150" i="1"/>
  <c r="Z151" i="1"/>
  <c r="BN151" i="1"/>
  <c r="Y152" i="1"/>
  <c r="Z156" i="1"/>
  <c r="BN156" i="1"/>
  <c r="BP156" i="1"/>
  <c r="Z158" i="1"/>
  <c r="BN158" i="1"/>
  <c r="Z160" i="1"/>
  <c r="BN160" i="1"/>
  <c r="Z162" i="1"/>
  <c r="BN162" i="1"/>
  <c r="Y165" i="1"/>
  <c r="I556" i="1"/>
  <c r="Z169" i="1"/>
  <c r="Z170" i="1" s="1"/>
  <c r="BN169" i="1"/>
  <c r="Y170" i="1"/>
  <c r="Z173" i="1"/>
  <c r="Z175" i="1" s="1"/>
  <c r="BN173" i="1"/>
  <c r="BP173" i="1"/>
  <c r="Z179" i="1"/>
  <c r="BN179" i="1"/>
  <c r="Z181" i="1"/>
  <c r="BN181" i="1"/>
  <c r="Z183" i="1"/>
  <c r="BN183" i="1"/>
  <c r="Z185" i="1"/>
  <c r="BN185" i="1"/>
  <c r="Z189" i="1"/>
  <c r="BN189" i="1"/>
  <c r="BP189" i="1"/>
  <c r="Z192" i="1"/>
  <c r="BN192" i="1"/>
  <c r="Z193" i="1"/>
  <c r="BN193" i="1"/>
  <c r="Z195" i="1"/>
  <c r="BN195" i="1"/>
  <c r="Z197" i="1"/>
  <c r="BN197" i="1"/>
  <c r="Z204" i="1"/>
  <c r="BN204" i="1"/>
  <c r="Z208" i="1"/>
  <c r="BN208" i="1"/>
  <c r="BP208" i="1"/>
  <c r="Z209" i="1"/>
  <c r="BN209" i="1"/>
  <c r="J556" i="1"/>
  <c r="Z219" i="1"/>
  <c r="BN219" i="1"/>
  <c r="Z222" i="1"/>
  <c r="BN222" i="1"/>
  <c r="Z224" i="1"/>
  <c r="BN224" i="1"/>
  <c r="Y227" i="1"/>
  <c r="Z230" i="1"/>
  <c r="Z231" i="1" s="1"/>
  <c r="BN230" i="1"/>
  <c r="Z235" i="1"/>
  <c r="BN235" i="1"/>
  <c r="BP235" i="1"/>
  <c r="Z236" i="1"/>
  <c r="BN236" i="1"/>
  <c r="Z238" i="1"/>
  <c r="BN238" i="1"/>
  <c r="Z241" i="1"/>
  <c r="BN241" i="1"/>
  <c r="Y244" i="1"/>
  <c r="Z247" i="1"/>
  <c r="BN247" i="1"/>
  <c r="BP247" i="1"/>
  <c r="Z248" i="1"/>
  <c r="BN248" i="1"/>
  <c r="Z249" i="1"/>
  <c r="BN249" i="1"/>
  <c r="Z250" i="1"/>
  <c r="BN250" i="1"/>
  <c r="Z251" i="1"/>
  <c r="BN251" i="1"/>
  <c r="O556" i="1"/>
  <c r="Z261" i="1"/>
  <c r="Z263" i="1" s="1"/>
  <c r="BN261" i="1"/>
  <c r="Y264" i="1"/>
  <c r="Z267" i="1"/>
  <c r="BN267" i="1"/>
  <c r="Z273" i="1"/>
  <c r="BN273" i="1"/>
  <c r="Z275" i="1"/>
  <c r="BN275" i="1"/>
  <c r="Z277" i="1"/>
  <c r="BN277" i="1"/>
  <c r="Z282" i="1"/>
  <c r="BN282" i="1"/>
  <c r="BP282" i="1"/>
  <c r="Z284" i="1"/>
  <c r="BN284" i="1"/>
  <c r="Z290" i="1"/>
  <c r="Z291" i="1" s="1"/>
  <c r="BN290" i="1"/>
  <c r="Z294" i="1"/>
  <c r="BN294" i="1"/>
  <c r="BP294" i="1"/>
  <c r="Z296" i="1"/>
  <c r="BN296" i="1"/>
  <c r="Z301" i="1"/>
  <c r="Z302" i="1" s="1"/>
  <c r="BN301" i="1"/>
  <c r="BP301" i="1"/>
  <c r="Y302" i="1"/>
  <c r="Z306" i="1"/>
  <c r="Z307" i="1" s="1"/>
  <c r="BN306" i="1"/>
  <c r="BP306" i="1"/>
  <c r="Y307" i="1"/>
  <c r="Y314" i="1"/>
  <c r="Y313" i="1"/>
  <c r="BP323" i="1"/>
  <c r="BN323" i="1"/>
  <c r="Z323" i="1"/>
  <c r="BP327" i="1"/>
  <c r="BN327" i="1"/>
  <c r="Z327" i="1"/>
  <c r="BP331" i="1"/>
  <c r="BN331" i="1"/>
  <c r="Z331" i="1"/>
  <c r="Y339" i="1"/>
  <c r="BP343" i="1"/>
  <c r="BN343" i="1"/>
  <c r="Z343" i="1"/>
  <c r="Y350" i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Y411" i="1"/>
  <c r="V556" i="1"/>
  <c r="Y334" i="1"/>
  <c r="S556" i="1"/>
  <c r="Y356" i="1"/>
  <c r="Y361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T556" i="1"/>
  <c r="Y406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Z417" i="1" s="1"/>
  <c r="BP426" i="1"/>
  <c r="BN426" i="1"/>
  <c r="Z426" i="1"/>
  <c r="BP430" i="1"/>
  <c r="BN430" i="1"/>
  <c r="Z430" i="1"/>
  <c r="BP450" i="1"/>
  <c r="BN450" i="1"/>
  <c r="Z450" i="1"/>
  <c r="BP456" i="1"/>
  <c r="BN456" i="1"/>
  <c r="Z456" i="1"/>
  <c r="Z457" i="1" s="1"/>
  <c r="Y458" i="1"/>
  <c r="BP467" i="1"/>
  <c r="BN467" i="1"/>
  <c r="Z467" i="1"/>
  <c r="BP470" i="1"/>
  <c r="BN470" i="1"/>
  <c r="Z470" i="1"/>
  <c r="BP474" i="1"/>
  <c r="BN474" i="1"/>
  <c r="Z474" i="1"/>
  <c r="Y476" i="1"/>
  <c r="Y481" i="1"/>
  <c r="BP478" i="1"/>
  <c r="BN478" i="1"/>
  <c r="Z478" i="1"/>
  <c r="Z480" i="1" s="1"/>
  <c r="Y489" i="1"/>
  <c r="BP486" i="1"/>
  <c r="BN486" i="1"/>
  <c r="Z486" i="1"/>
  <c r="BP494" i="1"/>
  <c r="BN494" i="1"/>
  <c r="Z494" i="1"/>
  <c r="Y500" i="1"/>
  <c r="Y499" i="1"/>
  <c r="BP498" i="1"/>
  <c r="BN498" i="1"/>
  <c r="Z498" i="1"/>
  <c r="Z499" i="1" s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Y545" i="1"/>
  <c r="BP542" i="1"/>
  <c r="BN542" i="1"/>
  <c r="Z542" i="1"/>
  <c r="Y381" i="1"/>
  <c r="W556" i="1"/>
  <c r="Y457" i="1"/>
  <c r="Y475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Z345" i="1" l="1"/>
  <c r="Z475" i="1"/>
  <c r="Z186" i="1"/>
  <c r="Z374" i="1"/>
  <c r="Z369" i="1"/>
  <c r="Z406" i="1"/>
  <c r="Z285" i="1"/>
  <c r="Z279" i="1"/>
  <c r="Z269" i="1"/>
  <c r="Z226" i="1"/>
  <c r="Z213" i="1"/>
  <c r="Z164" i="1"/>
  <c r="Z152" i="1"/>
  <c r="Z143" i="1"/>
  <c r="Z126" i="1"/>
  <c r="Z108" i="1"/>
  <c r="Z92" i="1"/>
  <c r="Z86" i="1"/>
  <c r="Z61" i="1"/>
  <c r="Z489" i="1"/>
  <c r="Z513" i="1"/>
  <c r="Z544" i="1"/>
  <c r="Z531" i="1"/>
  <c r="Z297" i="1"/>
  <c r="Z252" i="1"/>
  <c r="Z243" i="1"/>
  <c r="Z205" i="1"/>
  <c r="Z134" i="1"/>
  <c r="Z34" i="1"/>
  <c r="Y550" i="1"/>
  <c r="Y547" i="1"/>
  <c r="Y546" i="1"/>
  <c r="Z334" i="1"/>
  <c r="Y548" i="1"/>
  <c r="Z495" i="1"/>
  <c r="Z451" i="1"/>
  <c r="Z432" i="1"/>
  <c r="Z551" i="1" l="1"/>
  <c r="Y549" i="1"/>
</calcChain>
</file>

<file path=xl/sharedStrings.xml><?xml version="1.0" encoding="utf-8"?>
<sst xmlns="http://schemas.openxmlformats.org/spreadsheetml/2006/main" count="2438" uniqueCount="829">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</sst>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3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6" t="s">
        <v>0</v>
      </c>
      <c r="E1" s="408"/>
      <c r="F1" s="408"/>
      <c r="G1" s="12" t="s">
        <v>1</v>
      </c>
      <c r="H1" s="466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4"/>
      <c r="Q3" s="394"/>
      <c r="R3" s="394"/>
      <c r="S3" s="394"/>
      <c r="T3" s="394"/>
      <c r="U3" s="394"/>
      <c r="V3" s="394"/>
      <c r="W3" s="394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38" t="s">
        <v>8</v>
      </c>
      <c r="B5" s="439"/>
      <c r="C5" s="440"/>
      <c r="D5" s="469"/>
      <c r="E5" s="470"/>
      <c r="F5" s="731" t="s">
        <v>9</v>
      </c>
      <c r="G5" s="440"/>
      <c r="H5" s="469" t="s">
        <v>828</v>
      </c>
      <c r="I5" s="664"/>
      <c r="J5" s="664"/>
      <c r="K5" s="664"/>
      <c r="L5" s="664"/>
      <c r="M5" s="470"/>
      <c r="N5" s="58"/>
      <c r="P5" s="24" t="s">
        <v>10</v>
      </c>
      <c r="Q5" s="746">
        <v>45506</v>
      </c>
      <c r="R5" s="537"/>
      <c r="T5" s="585" t="s">
        <v>11</v>
      </c>
      <c r="U5" s="586"/>
      <c r="V5" s="589" t="s">
        <v>12</v>
      </c>
      <c r="W5" s="537"/>
      <c r="AB5" s="51"/>
      <c r="AC5" s="51"/>
      <c r="AD5" s="51"/>
      <c r="AE5" s="51"/>
    </row>
    <row r="6" spans="1:32" s="375" customFormat="1" ht="24" customHeight="1" x14ac:dyDescent="0.2">
      <c r="A6" s="538" t="s">
        <v>13</v>
      </c>
      <c r="B6" s="439"/>
      <c r="C6" s="44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7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Пятница</v>
      </c>
      <c r="R6" s="392"/>
      <c r="T6" s="594" t="s">
        <v>16</v>
      </c>
      <c r="U6" s="586"/>
      <c r="V6" s="618" t="s">
        <v>17</v>
      </c>
      <c r="W6" s="420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4"/>
      <c r="U7" s="586"/>
      <c r="V7" s="619"/>
      <c r="W7" s="620"/>
      <c r="AB7" s="51"/>
      <c r="AC7" s="51"/>
      <c r="AD7" s="51"/>
      <c r="AE7" s="51"/>
    </row>
    <row r="8" spans="1:32" s="375" customFormat="1" ht="25.5" customHeight="1" x14ac:dyDescent="0.2">
      <c r="A8" s="763" t="s">
        <v>18</v>
      </c>
      <c r="B8" s="387"/>
      <c r="C8" s="388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44">
        <v>0.45833333333333331</v>
      </c>
      <c r="R8" s="448"/>
      <c r="T8" s="394"/>
      <c r="U8" s="586"/>
      <c r="V8" s="619"/>
      <c r="W8" s="620"/>
      <c r="AB8" s="51"/>
      <c r="AC8" s="51"/>
      <c r="AD8" s="51"/>
      <c r="AE8" s="51"/>
    </row>
    <row r="9" spans="1:32" s="375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51"/>
      <c r="E9" s="423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423"/>
      <c r="N9" s="373"/>
      <c r="P9" s="26" t="s">
        <v>20</v>
      </c>
      <c r="Q9" s="532"/>
      <c r="R9" s="533"/>
      <c r="T9" s="394"/>
      <c r="U9" s="586"/>
      <c r="V9" s="621"/>
      <c r="W9" s="622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51"/>
      <c r="E10" s="423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47" t="str">
        <f>IFERROR(VLOOKUP($D$10,Proxy,2,FALSE),"")</f>
        <v/>
      </c>
      <c r="I10" s="394"/>
      <c r="J10" s="394"/>
      <c r="K10" s="394"/>
      <c r="L10" s="394"/>
      <c r="M10" s="394"/>
      <c r="N10" s="374"/>
      <c r="P10" s="26" t="s">
        <v>21</v>
      </c>
      <c r="Q10" s="595"/>
      <c r="R10" s="596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6"/>
      <c r="R11" s="537"/>
      <c r="U11" s="24" t="s">
        <v>26</v>
      </c>
      <c r="V11" s="692" t="s">
        <v>27</v>
      </c>
      <c r="W11" s="533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7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40"/>
      <c r="N12" s="62"/>
      <c r="P12" s="24" t="s">
        <v>29</v>
      </c>
      <c r="Q12" s="544"/>
      <c r="R12" s="448"/>
      <c r="S12" s="23"/>
      <c r="U12" s="24"/>
      <c r="V12" s="408"/>
      <c r="W12" s="394"/>
      <c r="AB12" s="51"/>
      <c r="AC12" s="51"/>
      <c r="AD12" s="51"/>
      <c r="AE12" s="51"/>
    </row>
    <row r="13" spans="1:32" s="375" customFormat="1" ht="23.25" customHeight="1" x14ac:dyDescent="0.2">
      <c r="A13" s="567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40"/>
      <c r="N13" s="62"/>
      <c r="O13" s="26"/>
      <c r="P13" s="26" t="s">
        <v>31</v>
      </c>
      <c r="Q13" s="692"/>
      <c r="R13" s="5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7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4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40"/>
      <c r="N15" s="63"/>
      <c r="P15" s="55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2" t="s">
        <v>35</v>
      </c>
      <c r="B17" s="432" t="s">
        <v>36</v>
      </c>
      <c r="C17" s="548" t="s">
        <v>37</v>
      </c>
      <c r="D17" s="432" t="s">
        <v>38</v>
      </c>
      <c r="E17" s="504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32" t="s">
        <v>49</v>
      </c>
      <c r="Q17" s="503"/>
      <c r="R17" s="503"/>
      <c r="S17" s="503"/>
      <c r="T17" s="504"/>
      <c r="U17" s="762" t="s">
        <v>50</v>
      </c>
      <c r="V17" s="440"/>
      <c r="W17" s="432" t="s">
        <v>51</v>
      </c>
      <c r="X17" s="432" t="s">
        <v>52</v>
      </c>
      <c r="Y17" s="760" t="s">
        <v>53</v>
      </c>
      <c r="Z17" s="432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6"/>
      <c r="AF17" s="727"/>
      <c r="AG17" s="525"/>
      <c r="BD17" s="631" t="s">
        <v>59</v>
      </c>
    </row>
    <row r="18" spans="1:68" ht="14.25" customHeight="1" x14ac:dyDescent="0.2">
      <c r="A18" s="433"/>
      <c r="B18" s="433"/>
      <c r="C18" s="433"/>
      <c r="D18" s="505"/>
      <c r="E18" s="50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505"/>
      <c r="Q18" s="506"/>
      <c r="R18" s="506"/>
      <c r="S18" s="506"/>
      <c r="T18" s="507"/>
      <c r="U18" s="376" t="s">
        <v>60</v>
      </c>
      <c r="V18" s="376" t="s">
        <v>61</v>
      </c>
      <c r="W18" s="433"/>
      <c r="X18" s="433"/>
      <c r="Y18" s="761"/>
      <c r="Z18" s="433"/>
      <c r="AA18" s="645"/>
      <c r="AB18" s="645"/>
      <c r="AC18" s="645"/>
      <c r="AD18" s="728"/>
      <c r="AE18" s="729"/>
      <c r="AF18" s="730"/>
      <c r="AG18" s="526"/>
      <c r="BD18" s="394"/>
    </row>
    <row r="19" spans="1:68" ht="27.75" hidden="1" customHeight="1" x14ac:dyDescent="0.2">
      <c r="A19" s="462" t="s">
        <v>62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427" t="s">
        <v>62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77"/>
      <c r="AB20" s="377"/>
      <c r="AC20" s="377"/>
    </row>
    <row r="21" spans="1:68" ht="14.25" hidden="1" customHeight="1" x14ac:dyDescent="0.25">
      <c r="A21" s="400" t="s">
        <v>63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1">
        <v>4680115885004</v>
      </c>
      <c r="E22" s="392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3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5"/>
      <c r="P23" s="386" t="s">
        <v>69</v>
      </c>
      <c r="Q23" s="387"/>
      <c r="R23" s="387"/>
      <c r="S23" s="387"/>
      <c r="T23" s="387"/>
      <c r="U23" s="387"/>
      <c r="V23" s="38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5"/>
      <c r="P24" s="386" t="s">
        <v>69</v>
      </c>
      <c r="Q24" s="387"/>
      <c r="R24" s="387"/>
      <c r="S24" s="387"/>
      <c r="T24" s="387"/>
      <c r="U24" s="387"/>
      <c r="V24" s="38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400" t="s">
        <v>71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1">
        <v>4607091383881</v>
      </c>
      <c r="E26" s="392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7"/>
      <c r="R26" s="397"/>
      <c r="S26" s="397"/>
      <c r="T26" s="398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1">
        <v>4607091388237</v>
      </c>
      <c r="E27" s="392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7"/>
      <c r="R27" s="397"/>
      <c r="S27" s="397"/>
      <c r="T27" s="39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1">
        <v>4607091383935</v>
      </c>
      <c r="E28" s="392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7"/>
      <c r="R28" s="397"/>
      <c r="S28" s="397"/>
      <c r="T28" s="39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7"/>
      <c r="R29" s="397"/>
      <c r="S29" s="397"/>
      <c r="T29" s="39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1">
        <v>4680115881990</v>
      </c>
      <c r="E30" s="392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15" t="s">
        <v>82</v>
      </c>
      <c r="Q30" s="397"/>
      <c r="R30" s="397"/>
      <c r="S30" s="397"/>
      <c r="T30" s="39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1">
        <v>4680115881853</v>
      </c>
      <c r="E31" s="392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">
        <v>85</v>
      </c>
      <c r="Q31" s="397"/>
      <c r="R31" s="397"/>
      <c r="S31" s="397"/>
      <c r="T31" s="39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1">
        <v>4607091383911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7"/>
      <c r="R32" s="397"/>
      <c r="S32" s="397"/>
      <c r="T32" s="39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1">
        <v>4607091388244</v>
      </c>
      <c r="E33" s="392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7"/>
      <c r="R33" s="397"/>
      <c r="S33" s="397"/>
      <c r="T33" s="39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3"/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5"/>
      <c r="P34" s="386" t="s">
        <v>69</v>
      </c>
      <c r="Q34" s="387"/>
      <c r="R34" s="387"/>
      <c r="S34" s="387"/>
      <c r="T34" s="387"/>
      <c r="U34" s="387"/>
      <c r="V34" s="388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94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5"/>
      <c r="P35" s="386" t="s">
        <v>69</v>
      </c>
      <c r="Q35" s="387"/>
      <c r="R35" s="387"/>
      <c r="S35" s="387"/>
      <c r="T35" s="387"/>
      <c r="U35" s="387"/>
      <c r="V35" s="388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400" t="s">
        <v>90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4"/>
      <c r="W36" s="394"/>
      <c r="X36" s="394"/>
      <c r="Y36" s="394"/>
      <c r="Z36" s="394"/>
      <c r="AA36" s="378"/>
      <c r="AB36" s="378"/>
      <c r="AC36" s="378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91">
        <v>4607091388503</v>
      </c>
      <c r="E37" s="392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7"/>
      <c r="R37" s="397"/>
      <c r="S37" s="397"/>
      <c r="T37" s="398"/>
      <c r="U37" s="34"/>
      <c r="V37" s="34"/>
      <c r="W37" s="35" t="s">
        <v>68</v>
      </c>
      <c r="X37" s="382">
        <v>10</v>
      </c>
      <c r="Y37" s="383">
        <f>IFERROR(IF(X37="",0,CEILING((X37/$H37),1)*$H37),"")</f>
        <v>10.199999999999999</v>
      </c>
      <c r="Z37" s="36">
        <f>IFERROR(IF(Y37=0,"",ROUNDUP(Y37/H37,0)*0.00753),"")</f>
        <v>0.12801000000000001</v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14.033333333333333</v>
      </c>
      <c r="BN37" s="64">
        <f>IFERROR(Y37*I37/H37,"0")</f>
        <v>14.313999999999998</v>
      </c>
      <c r="BO37" s="64">
        <f>IFERROR(1/J37*(X37/H37),"0")</f>
        <v>0.10683760683760685</v>
      </c>
      <c r="BP37" s="64">
        <f>IFERROR(1/J37*(Y37/H37),"0")</f>
        <v>0.10897435897435898</v>
      </c>
    </row>
    <row r="38" spans="1:68" x14ac:dyDescent="0.2">
      <c r="A38" s="393"/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5"/>
      <c r="P38" s="386" t="s">
        <v>69</v>
      </c>
      <c r="Q38" s="387"/>
      <c r="R38" s="387"/>
      <c r="S38" s="387"/>
      <c r="T38" s="387"/>
      <c r="U38" s="387"/>
      <c r="V38" s="388"/>
      <c r="W38" s="37" t="s">
        <v>70</v>
      </c>
      <c r="X38" s="384">
        <f>IFERROR(X37/H37,"0")</f>
        <v>16.666666666666668</v>
      </c>
      <c r="Y38" s="384">
        <f>IFERROR(Y37/H37,"0")</f>
        <v>17</v>
      </c>
      <c r="Z38" s="384">
        <f>IFERROR(IF(Z37="",0,Z37),"0")</f>
        <v>0.12801000000000001</v>
      </c>
      <c r="AA38" s="385"/>
      <c r="AB38" s="385"/>
      <c r="AC38" s="385"/>
    </row>
    <row r="39" spans="1:68" x14ac:dyDescent="0.2">
      <c r="A39" s="394"/>
      <c r="B39" s="394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  <c r="N39" s="394"/>
      <c r="O39" s="395"/>
      <c r="P39" s="386" t="s">
        <v>69</v>
      </c>
      <c r="Q39" s="387"/>
      <c r="R39" s="387"/>
      <c r="S39" s="387"/>
      <c r="T39" s="387"/>
      <c r="U39" s="387"/>
      <c r="V39" s="388"/>
      <c r="W39" s="37" t="s">
        <v>68</v>
      </c>
      <c r="X39" s="384">
        <f>IFERROR(SUM(X37:X37),"0")</f>
        <v>10</v>
      </c>
      <c r="Y39" s="384">
        <f>IFERROR(SUM(Y37:Y37),"0")</f>
        <v>10.199999999999999</v>
      </c>
      <c r="Z39" s="37"/>
      <c r="AA39" s="385"/>
      <c r="AB39" s="385"/>
      <c r="AC39" s="385"/>
    </row>
    <row r="40" spans="1:68" ht="14.25" hidden="1" customHeight="1" x14ac:dyDescent="0.25">
      <c r="A40" s="400" t="s">
        <v>95</v>
      </c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94"/>
      <c r="AA40" s="378"/>
      <c r="AB40" s="378"/>
      <c r="AC40" s="378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1">
        <v>4607091388282</v>
      </c>
      <c r="E41" s="392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7"/>
      <c r="R41" s="397"/>
      <c r="S41" s="397"/>
      <c r="T41" s="398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3"/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5"/>
      <c r="P42" s="386" t="s">
        <v>69</v>
      </c>
      <c r="Q42" s="387"/>
      <c r="R42" s="387"/>
      <c r="S42" s="387"/>
      <c r="T42" s="387"/>
      <c r="U42" s="387"/>
      <c r="V42" s="388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4"/>
      <c r="O43" s="395"/>
      <c r="P43" s="386" t="s">
        <v>69</v>
      </c>
      <c r="Q43" s="387"/>
      <c r="R43" s="387"/>
      <c r="S43" s="387"/>
      <c r="T43" s="387"/>
      <c r="U43" s="387"/>
      <c r="V43" s="388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400" t="s">
        <v>99</v>
      </c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78"/>
      <c r="AB44" s="378"/>
      <c r="AC44" s="378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1">
        <v>4607091389111</v>
      </c>
      <c r="E45" s="392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7"/>
      <c r="R45" s="397"/>
      <c r="S45" s="397"/>
      <c r="T45" s="398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3"/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5"/>
      <c r="P46" s="386" t="s">
        <v>69</v>
      </c>
      <c r="Q46" s="387"/>
      <c r="R46" s="387"/>
      <c r="S46" s="387"/>
      <c r="T46" s="387"/>
      <c r="U46" s="387"/>
      <c r="V46" s="388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94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5"/>
      <c r="P47" s="386" t="s">
        <v>69</v>
      </c>
      <c r="Q47" s="387"/>
      <c r="R47" s="387"/>
      <c r="S47" s="387"/>
      <c r="T47" s="387"/>
      <c r="U47" s="387"/>
      <c r="V47" s="388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2" t="s">
        <v>102</v>
      </c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3"/>
      <c r="Y48" s="463"/>
      <c r="Z48" s="463"/>
      <c r="AA48" s="48"/>
      <c r="AB48" s="48"/>
      <c r="AC48" s="48"/>
    </row>
    <row r="49" spans="1:68" ht="16.5" hidden="1" customHeight="1" x14ac:dyDescent="0.25">
      <c r="A49" s="427" t="s">
        <v>103</v>
      </c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77"/>
      <c r="AB49" s="377"/>
      <c r="AC49" s="377"/>
    </row>
    <row r="50" spans="1:68" ht="14.25" hidden="1" customHeight="1" x14ac:dyDescent="0.25">
      <c r="A50" s="400" t="s">
        <v>104</v>
      </c>
      <c r="B50" s="394"/>
      <c r="C50" s="394"/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4"/>
      <c r="V50" s="394"/>
      <c r="W50" s="394"/>
      <c r="X50" s="394"/>
      <c r="Y50" s="394"/>
      <c r="Z50" s="394"/>
      <c r="AA50" s="378"/>
      <c r="AB50" s="378"/>
      <c r="AC50" s="378"/>
    </row>
    <row r="51" spans="1:68" ht="27" hidden="1" customHeight="1" x14ac:dyDescent="0.25">
      <c r="A51" s="54" t="s">
        <v>105</v>
      </c>
      <c r="B51" s="54" t="s">
        <v>106</v>
      </c>
      <c r="C51" s="31">
        <v>4301020234</v>
      </c>
      <c r="D51" s="391">
        <v>4680115881440</v>
      </c>
      <c r="E51" s="392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7"/>
      <c r="R51" s="397"/>
      <c r="S51" s="397"/>
      <c r="T51" s="398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4301020232</v>
      </c>
      <c r="D52" s="391">
        <v>4680115881433</v>
      </c>
      <c r="E52" s="392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7"/>
      <c r="R52" s="397"/>
      <c r="S52" s="397"/>
      <c r="T52" s="398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393"/>
      <c r="B53" s="394"/>
      <c r="C53" s="394"/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5"/>
      <c r="P53" s="386" t="s">
        <v>69</v>
      </c>
      <c r="Q53" s="387"/>
      <c r="R53" s="387"/>
      <c r="S53" s="387"/>
      <c r="T53" s="387"/>
      <c r="U53" s="387"/>
      <c r="V53" s="388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hidden="1" x14ac:dyDescent="0.2">
      <c r="A54" s="394"/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5"/>
      <c r="P54" s="386" t="s">
        <v>69</v>
      </c>
      <c r="Q54" s="387"/>
      <c r="R54" s="387"/>
      <c r="S54" s="387"/>
      <c r="T54" s="387"/>
      <c r="U54" s="387"/>
      <c r="V54" s="388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hidden="1" customHeight="1" x14ac:dyDescent="0.25">
      <c r="A55" s="427" t="s">
        <v>111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377"/>
      <c r="AB55" s="377"/>
      <c r="AC55" s="377"/>
    </row>
    <row r="56" spans="1:68" ht="14.25" hidden="1" customHeight="1" x14ac:dyDescent="0.25">
      <c r="A56" s="400" t="s">
        <v>112</v>
      </c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  <c r="AA56" s="378"/>
      <c r="AB56" s="378"/>
      <c r="AC56" s="378"/>
    </row>
    <row r="57" spans="1:68" ht="27" hidden="1" customHeight="1" x14ac:dyDescent="0.25">
      <c r="A57" s="54" t="s">
        <v>113</v>
      </c>
      <c r="B57" s="54" t="s">
        <v>114</v>
      </c>
      <c r="C57" s="31">
        <v>4301011452</v>
      </c>
      <c r="D57" s="391">
        <v>4680115881426</v>
      </c>
      <c r="E57" s="392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7"/>
      <c r="R57" s="397"/>
      <c r="S57" s="397"/>
      <c r="T57" s="398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91">
        <v>4680115881426</v>
      </c>
      <c r="E58" s="392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7"/>
      <c r="R58" s="397"/>
      <c r="S58" s="397"/>
      <c r="T58" s="398"/>
      <c r="U58" s="34"/>
      <c r="V58" s="34"/>
      <c r="W58" s="35" t="s">
        <v>68</v>
      </c>
      <c r="X58" s="382">
        <v>300</v>
      </c>
      <c r="Y58" s="383">
        <f>IFERROR(IF(X58="",0,CEILING((X58/$H58),1)*$H58),"")</f>
        <v>302.40000000000003</v>
      </c>
      <c r="Z58" s="36">
        <f>IFERROR(IF(Y58=0,"",ROUNDUP(Y58/H58,0)*0.02039),"")</f>
        <v>0.57091999999999998</v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313.33333333333331</v>
      </c>
      <c r="BN58" s="64">
        <f>IFERROR(Y58*I58/H58,"0")</f>
        <v>315.83999999999997</v>
      </c>
      <c r="BO58" s="64">
        <f>IFERROR(1/J58*(X58/H58),"0")</f>
        <v>0.57870370370370361</v>
      </c>
      <c r="BP58" s="64">
        <f>IFERROR(1/J58*(Y58/H58),"0")</f>
        <v>0.58333333333333326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91">
        <v>4680115881419</v>
      </c>
      <c r="E59" s="392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7"/>
      <c r="R59" s="397"/>
      <c r="S59" s="397"/>
      <c r="T59" s="398"/>
      <c r="U59" s="34"/>
      <c r="V59" s="34"/>
      <c r="W59" s="35" t="s">
        <v>68</v>
      </c>
      <c r="X59" s="382">
        <v>150</v>
      </c>
      <c r="Y59" s="383">
        <f>IFERROR(IF(X59="",0,CEILING((X59/$H59),1)*$H59),"")</f>
        <v>153</v>
      </c>
      <c r="Z59" s="36">
        <f>IFERROR(IF(Y59=0,"",ROUNDUP(Y59/H59,0)*0.00937),"")</f>
        <v>0.31857999999999997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158</v>
      </c>
      <c r="BN59" s="64">
        <f>IFERROR(Y59*I59/H59,"0")</f>
        <v>161.16</v>
      </c>
      <c r="BO59" s="64">
        <f>IFERROR(1/J59*(X59/H59),"0")</f>
        <v>0.27777777777777779</v>
      </c>
      <c r="BP59" s="64">
        <f>IFERROR(1/J59*(Y59/H59),"0")</f>
        <v>0.28333333333333333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91">
        <v>4680115881525</v>
      </c>
      <c r="E60" s="392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7" t="s">
        <v>122</v>
      </c>
      <c r="Q60" s="397"/>
      <c r="R60" s="397"/>
      <c r="S60" s="397"/>
      <c r="T60" s="398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5"/>
      <c r="P61" s="386" t="s">
        <v>69</v>
      </c>
      <c r="Q61" s="387"/>
      <c r="R61" s="387"/>
      <c r="S61" s="387"/>
      <c r="T61" s="387"/>
      <c r="U61" s="387"/>
      <c r="V61" s="388"/>
      <c r="W61" s="37" t="s">
        <v>70</v>
      </c>
      <c r="X61" s="384">
        <f>IFERROR(X57/H57,"0")+IFERROR(X58/H58,"0")+IFERROR(X59/H59,"0")+IFERROR(X60/H60,"0")</f>
        <v>61.111111111111114</v>
      </c>
      <c r="Y61" s="384">
        <f>IFERROR(Y57/H57,"0")+IFERROR(Y58/H58,"0")+IFERROR(Y59/H59,"0")+IFERROR(Y60/H60,"0")</f>
        <v>62</v>
      </c>
      <c r="Z61" s="384">
        <f>IFERROR(IF(Z57="",0,Z57),"0")+IFERROR(IF(Z58="",0,Z58),"0")+IFERROR(IF(Z59="",0,Z59),"0")+IFERROR(IF(Z60="",0,Z60),"0")</f>
        <v>0.88949999999999996</v>
      </c>
      <c r="AA61" s="385"/>
      <c r="AB61" s="385"/>
      <c r="AC61" s="385"/>
    </row>
    <row r="62" spans="1:68" x14ac:dyDescent="0.2">
      <c r="A62" s="394"/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5"/>
      <c r="P62" s="386" t="s">
        <v>69</v>
      </c>
      <c r="Q62" s="387"/>
      <c r="R62" s="387"/>
      <c r="S62" s="387"/>
      <c r="T62" s="387"/>
      <c r="U62" s="387"/>
      <c r="V62" s="388"/>
      <c r="W62" s="37" t="s">
        <v>68</v>
      </c>
      <c r="X62" s="384">
        <f>IFERROR(SUM(X57:X60),"0")</f>
        <v>450</v>
      </c>
      <c r="Y62" s="384">
        <f>IFERROR(SUM(Y57:Y60),"0")</f>
        <v>455.40000000000003</v>
      </c>
      <c r="Z62" s="37"/>
      <c r="AA62" s="385"/>
      <c r="AB62" s="385"/>
      <c r="AC62" s="385"/>
    </row>
    <row r="63" spans="1:68" ht="16.5" hidden="1" customHeight="1" x14ac:dyDescent="0.25">
      <c r="A63" s="427" t="s">
        <v>102</v>
      </c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394"/>
      <c r="Q63" s="394"/>
      <c r="R63" s="394"/>
      <c r="S63" s="394"/>
      <c r="T63" s="394"/>
      <c r="U63" s="394"/>
      <c r="V63" s="394"/>
      <c r="W63" s="394"/>
      <c r="X63" s="394"/>
      <c r="Y63" s="394"/>
      <c r="Z63" s="394"/>
      <c r="AA63" s="377"/>
      <c r="AB63" s="377"/>
      <c r="AC63" s="377"/>
    </row>
    <row r="64" spans="1:68" ht="14.25" hidden="1" customHeight="1" x14ac:dyDescent="0.25">
      <c r="A64" s="400" t="s">
        <v>112</v>
      </c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78"/>
      <c r="AB64" s="378"/>
      <c r="AC64" s="378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91">
        <v>4607091382945</v>
      </c>
      <c r="E65" s="392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7"/>
      <c r="R65" s="397"/>
      <c r="S65" s="397"/>
      <c r="T65" s="398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hidden="1" customHeight="1" x14ac:dyDescent="0.25">
      <c r="A66" s="54" t="s">
        <v>125</v>
      </c>
      <c r="B66" s="54" t="s">
        <v>126</v>
      </c>
      <c r="C66" s="31">
        <v>4301011380</v>
      </c>
      <c r="D66" s="391">
        <v>4607091385670</v>
      </c>
      <c r="E66" s="392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97"/>
      <c r="R66" s="397"/>
      <c r="S66" s="397"/>
      <c r="T66" s="398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91">
        <v>4607091385670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97"/>
      <c r="R67" s="397"/>
      <c r="S67" s="397"/>
      <c r="T67" s="398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91">
        <v>4680115883956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7"/>
      <c r="R68" s="397"/>
      <c r="S68" s="397"/>
      <c r="T68" s="398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91">
        <v>4680115881327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7"/>
      <c r="R69" s="397"/>
      <c r="S69" s="397"/>
      <c r="T69" s="398"/>
      <c r="U69" s="34"/>
      <c r="V69" s="34"/>
      <c r="W69" s="35" t="s">
        <v>68</v>
      </c>
      <c r="X69" s="382">
        <v>600</v>
      </c>
      <c r="Y69" s="383">
        <f t="shared" si="6"/>
        <v>604.80000000000007</v>
      </c>
      <c r="Z69" s="36">
        <f t="shared" si="7"/>
        <v>1.218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626.66666666666663</v>
      </c>
      <c r="BN69" s="64">
        <f t="shared" si="9"/>
        <v>631.67999999999995</v>
      </c>
      <c r="BO69" s="64">
        <f t="shared" si="10"/>
        <v>0.99206349206349187</v>
      </c>
      <c r="BP69" s="64">
        <f t="shared" si="11"/>
        <v>1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91">
        <v>4680115882133</v>
      </c>
      <c r="E70" s="392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7"/>
      <c r="R70" s="397"/>
      <c r="S70" s="397"/>
      <c r="T70" s="398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hidden="1" customHeight="1" x14ac:dyDescent="0.25">
      <c r="A71" s="54" t="s">
        <v>133</v>
      </c>
      <c r="B71" s="54" t="s">
        <v>135</v>
      </c>
      <c r="C71" s="31">
        <v>4301011703</v>
      </c>
      <c r="D71" s="391">
        <v>4680115882133</v>
      </c>
      <c r="E71" s="392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7"/>
      <c r="R71" s="397"/>
      <c r="S71" s="397"/>
      <c r="T71" s="398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4301011192</v>
      </c>
      <c r="D72" s="391">
        <v>4607091382952</v>
      </c>
      <c r="E72" s="392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7"/>
      <c r="R72" s="397"/>
      <c r="S72" s="397"/>
      <c r="T72" s="398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4301011382</v>
      </c>
      <c r="D73" s="391">
        <v>4607091385687</v>
      </c>
      <c r="E73" s="392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7"/>
      <c r="R73" s="397"/>
      <c r="S73" s="397"/>
      <c r="T73" s="398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91">
        <v>4680115882539</v>
      </c>
      <c r="E74" s="392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7"/>
      <c r="R74" s="397"/>
      <c r="S74" s="397"/>
      <c r="T74" s="398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91">
        <v>4607091384604</v>
      </c>
      <c r="E75" s="392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7"/>
      <c r="R75" s="397"/>
      <c r="S75" s="397"/>
      <c r="T75" s="398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91">
        <v>4680115880283</v>
      </c>
      <c r="E76" s="392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7"/>
      <c r="R76" s="397"/>
      <c r="S76" s="397"/>
      <c r="T76" s="398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91">
        <v>4680115883949</v>
      </c>
      <c r="E77" s="392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7"/>
      <c r="R77" s="397"/>
      <c r="S77" s="397"/>
      <c r="T77" s="398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91">
        <v>4680115881518</v>
      </c>
      <c r="E78" s="392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35" t="s">
        <v>150</v>
      </c>
      <c r="Q78" s="397"/>
      <c r="R78" s="397"/>
      <c r="S78" s="397"/>
      <c r="T78" s="398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hidden="1" customHeight="1" x14ac:dyDescent="0.25">
      <c r="A79" s="54" t="s">
        <v>151</v>
      </c>
      <c r="B79" s="54" t="s">
        <v>152</v>
      </c>
      <c r="C79" s="31">
        <v>4301012007</v>
      </c>
      <c r="D79" s="391">
        <v>4680115881303</v>
      </c>
      <c r="E79" s="392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5" t="s">
        <v>153</v>
      </c>
      <c r="Q79" s="397"/>
      <c r="R79" s="397"/>
      <c r="S79" s="397"/>
      <c r="T79" s="398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hidden="1" customHeight="1" x14ac:dyDescent="0.25">
      <c r="A80" s="54" t="s">
        <v>154</v>
      </c>
      <c r="B80" s="54" t="s">
        <v>155</v>
      </c>
      <c r="C80" s="31">
        <v>4301011562</v>
      </c>
      <c r="D80" s="391">
        <v>4680115882577</v>
      </c>
      <c r="E80" s="392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7"/>
      <c r="R80" s="397"/>
      <c r="S80" s="397"/>
      <c r="T80" s="398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91">
        <v>4680115882577</v>
      </c>
      <c r="E81" s="392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7"/>
      <c r="R81" s="397"/>
      <c r="S81" s="397"/>
      <c r="T81" s="398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91">
        <v>4680115882720</v>
      </c>
      <c r="E82" s="392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7"/>
      <c r="R82" s="397"/>
      <c r="S82" s="397"/>
      <c r="T82" s="398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91">
        <v>4680115880269</v>
      </c>
      <c r="E83" s="392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7"/>
      <c r="R83" s="397"/>
      <c r="S83" s="397"/>
      <c r="T83" s="398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hidden="1" customHeight="1" x14ac:dyDescent="0.25">
      <c r="A84" s="54" t="s">
        <v>161</v>
      </c>
      <c r="B84" s="54" t="s">
        <v>162</v>
      </c>
      <c r="C84" s="31">
        <v>4301011995</v>
      </c>
      <c r="D84" s="391">
        <v>4680115880429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9" t="s">
        <v>163</v>
      </c>
      <c r="Q84" s="397"/>
      <c r="R84" s="397"/>
      <c r="S84" s="397"/>
      <c r="T84" s="398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91">
        <v>4680115881457</v>
      </c>
      <c r="E85" s="392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7"/>
      <c r="R85" s="397"/>
      <c r="S85" s="397"/>
      <c r="T85" s="398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3"/>
      <c r="B86" s="394"/>
      <c r="C86" s="394"/>
      <c r="D86" s="394"/>
      <c r="E86" s="394"/>
      <c r="F86" s="394"/>
      <c r="G86" s="394"/>
      <c r="H86" s="394"/>
      <c r="I86" s="394"/>
      <c r="J86" s="394"/>
      <c r="K86" s="394"/>
      <c r="L86" s="394"/>
      <c r="M86" s="394"/>
      <c r="N86" s="394"/>
      <c r="O86" s="395"/>
      <c r="P86" s="386" t="s">
        <v>69</v>
      </c>
      <c r="Q86" s="387"/>
      <c r="R86" s="387"/>
      <c r="S86" s="387"/>
      <c r="T86" s="387"/>
      <c r="U86" s="387"/>
      <c r="V86" s="388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55.55555555555555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56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1.218</v>
      </c>
      <c r="AA86" s="385"/>
      <c r="AB86" s="385"/>
      <c r="AC86" s="385"/>
    </row>
    <row r="87" spans="1:68" x14ac:dyDescent="0.2">
      <c r="A87" s="394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4"/>
      <c r="O87" s="395"/>
      <c r="P87" s="386" t="s">
        <v>69</v>
      </c>
      <c r="Q87" s="387"/>
      <c r="R87" s="387"/>
      <c r="S87" s="387"/>
      <c r="T87" s="387"/>
      <c r="U87" s="387"/>
      <c r="V87" s="388"/>
      <c r="W87" s="37" t="s">
        <v>68</v>
      </c>
      <c r="X87" s="384">
        <f>IFERROR(SUM(X65:X85),"0")</f>
        <v>600</v>
      </c>
      <c r="Y87" s="384">
        <f>IFERROR(SUM(Y65:Y85),"0")</f>
        <v>604.80000000000007</v>
      </c>
      <c r="Z87" s="37"/>
      <c r="AA87" s="385"/>
      <c r="AB87" s="385"/>
      <c r="AC87" s="385"/>
    </row>
    <row r="88" spans="1:68" ht="14.25" hidden="1" customHeight="1" x14ac:dyDescent="0.25">
      <c r="A88" s="400" t="s">
        <v>104</v>
      </c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94"/>
      <c r="AA88" s="378"/>
      <c r="AB88" s="378"/>
      <c r="AC88" s="378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91">
        <v>4680115881488</v>
      </c>
      <c r="E89" s="392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7"/>
      <c r="R89" s="397"/>
      <c r="S89" s="397"/>
      <c r="T89" s="398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91">
        <v>4680115882775</v>
      </c>
      <c r="E90" s="392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7"/>
      <c r="R90" s="397"/>
      <c r="S90" s="397"/>
      <c r="T90" s="398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91">
        <v>4680115880658</v>
      </c>
      <c r="E91" s="392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15" t="s">
        <v>172</v>
      </c>
      <c r="Q91" s="397"/>
      <c r="R91" s="397"/>
      <c r="S91" s="397"/>
      <c r="T91" s="398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393"/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5"/>
      <c r="P92" s="386" t="s">
        <v>69</v>
      </c>
      <c r="Q92" s="387"/>
      <c r="R92" s="387"/>
      <c r="S92" s="387"/>
      <c r="T92" s="387"/>
      <c r="U92" s="387"/>
      <c r="V92" s="388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94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4"/>
      <c r="O93" s="395"/>
      <c r="P93" s="386" t="s">
        <v>69</v>
      </c>
      <c r="Q93" s="387"/>
      <c r="R93" s="387"/>
      <c r="S93" s="387"/>
      <c r="T93" s="387"/>
      <c r="U93" s="387"/>
      <c r="V93" s="388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400" t="s">
        <v>63</v>
      </c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4"/>
      <c r="O94" s="394"/>
      <c r="P94" s="394"/>
      <c r="Q94" s="394"/>
      <c r="R94" s="394"/>
      <c r="S94" s="394"/>
      <c r="T94" s="394"/>
      <c r="U94" s="394"/>
      <c r="V94" s="394"/>
      <c r="W94" s="394"/>
      <c r="X94" s="394"/>
      <c r="Y94" s="394"/>
      <c r="Z94" s="394"/>
      <c r="AA94" s="378"/>
      <c r="AB94" s="378"/>
      <c r="AC94" s="378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91">
        <v>4680115885066</v>
      </c>
      <c r="E95" s="392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44" t="s">
        <v>175</v>
      </c>
      <c r="Q95" s="397"/>
      <c r="R95" s="397"/>
      <c r="S95" s="397"/>
      <c r="T95" s="398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91">
        <v>4680115885073</v>
      </c>
      <c r="E96" s="392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36" t="s">
        <v>179</v>
      </c>
      <c r="Q96" s="397"/>
      <c r="R96" s="397"/>
      <c r="S96" s="397"/>
      <c r="T96" s="398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91">
        <v>4680115885042</v>
      </c>
      <c r="E97" s="392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75" t="s">
        <v>182</v>
      </c>
      <c r="Q97" s="397"/>
      <c r="R97" s="397"/>
      <c r="S97" s="397"/>
      <c r="T97" s="398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91">
        <v>4680115885059</v>
      </c>
      <c r="E98" s="392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7" t="s">
        <v>185</v>
      </c>
      <c r="Q98" s="397"/>
      <c r="R98" s="397"/>
      <c r="S98" s="397"/>
      <c r="T98" s="398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91">
        <v>4680115885080</v>
      </c>
      <c r="E99" s="392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8" t="s">
        <v>188</v>
      </c>
      <c r="Q99" s="397"/>
      <c r="R99" s="397"/>
      <c r="S99" s="397"/>
      <c r="T99" s="398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91">
        <v>4680115885097</v>
      </c>
      <c r="E100" s="392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3" t="s">
        <v>191</v>
      </c>
      <c r="Q100" s="397"/>
      <c r="R100" s="397"/>
      <c r="S100" s="397"/>
      <c r="T100" s="398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91">
        <v>4607091387667</v>
      </c>
      <c r="E101" s="392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7"/>
      <c r="R101" s="397"/>
      <c r="S101" s="397"/>
      <c r="T101" s="398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91">
        <v>4607091387636</v>
      </c>
      <c r="E102" s="392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7"/>
      <c r="R102" s="397"/>
      <c r="S102" s="397"/>
      <c r="T102" s="398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91">
        <v>4607091382426</v>
      </c>
      <c r="E103" s="392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7"/>
      <c r="R103" s="397"/>
      <c r="S103" s="397"/>
      <c r="T103" s="398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91">
        <v>4607091386547</v>
      </c>
      <c r="E104" s="392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7"/>
      <c r="R104" s="397"/>
      <c r="S104" s="397"/>
      <c r="T104" s="398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91">
        <v>4607091382464</v>
      </c>
      <c r="E105" s="392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7"/>
      <c r="R105" s="397"/>
      <c r="S105" s="397"/>
      <c r="T105" s="398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91">
        <v>4680115883444</v>
      </c>
      <c r="E106" s="392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7"/>
      <c r="R106" s="397"/>
      <c r="S106" s="397"/>
      <c r="T106" s="398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hidden="1" customHeight="1" x14ac:dyDescent="0.25">
      <c r="A107" s="54" t="s">
        <v>202</v>
      </c>
      <c r="B107" s="54" t="s">
        <v>204</v>
      </c>
      <c r="C107" s="31">
        <v>4301031234</v>
      </c>
      <c r="D107" s="391">
        <v>4680115883444</v>
      </c>
      <c r="E107" s="392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7"/>
      <c r="R107" s="397"/>
      <c r="S107" s="397"/>
      <c r="T107" s="398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hidden="1" x14ac:dyDescent="0.2">
      <c r="A108" s="393"/>
      <c r="B108" s="394"/>
      <c r="C108" s="394"/>
      <c r="D108" s="394"/>
      <c r="E108" s="394"/>
      <c r="F108" s="394"/>
      <c r="G108" s="394"/>
      <c r="H108" s="394"/>
      <c r="I108" s="394"/>
      <c r="J108" s="394"/>
      <c r="K108" s="394"/>
      <c r="L108" s="394"/>
      <c r="M108" s="394"/>
      <c r="N108" s="394"/>
      <c r="O108" s="395"/>
      <c r="P108" s="386" t="s">
        <v>69</v>
      </c>
      <c r="Q108" s="387"/>
      <c r="R108" s="387"/>
      <c r="S108" s="387"/>
      <c r="T108" s="387"/>
      <c r="U108" s="387"/>
      <c r="V108" s="388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hidden="1" x14ac:dyDescent="0.2">
      <c r="A109" s="394"/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5"/>
      <c r="P109" s="386" t="s">
        <v>69</v>
      </c>
      <c r="Q109" s="387"/>
      <c r="R109" s="387"/>
      <c r="S109" s="387"/>
      <c r="T109" s="387"/>
      <c r="U109" s="387"/>
      <c r="V109" s="388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hidden="1" customHeight="1" x14ac:dyDescent="0.25">
      <c r="A110" s="400" t="s">
        <v>71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378"/>
      <c r="AB110" s="378"/>
      <c r="AC110" s="378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91">
        <v>4607091386967</v>
      </c>
      <c r="E111" s="392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7"/>
      <c r="R111" s="397"/>
      <c r="S111" s="397"/>
      <c r="T111" s="398"/>
      <c r="U111" s="34"/>
      <c r="V111" s="34"/>
      <c r="W111" s="35" t="s">
        <v>68</v>
      </c>
      <c r="X111" s="382">
        <v>600</v>
      </c>
      <c r="Y111" s="383">
        <f t="shared" ref="Y111:Y125" si="18">IFERROR(IF(X111="",0,CEILING((X111/$H111),1)*$H111),"")</f>
        <v>607.5</v>
      </c>
      <c r="Z111" s="36">
        <f>IFERROR(IF(Y111=0,"",ROUNDUP(Y111/H111,0)*0.02175),"")</f>
        <v>1.6312499999999999</v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641.77777777777771</v>
      </c>
      <c r="BN111" s="64">
        <f t="shared" ref="BN111:BN125" si="20">IFERROR(Y111*I111/H111,"0")</f>
        <v>649.80000000000007</v>
      </c>
      <c r="BO111" s="64">
        <f t="shared" ref="BO111:BO125" si="21">IFERROR(1/J111*(X111/H111),"0")</f>
        <v>1.3227513227513228</v>
      </c>
      <c r="BP111" s="64">
        <f t="shared" ref="BP111:BP125" si="22">IFERROR(1/J111*(Y111/H111),"0")</f>
        <v>1.3392857142857142</v>
      </c>
    </row>
    <row r="112" spans="1:68" ht="27" hidden="1" customHeight="1" x14ac:dyDescent="0.25">
      <c r="A112" s="54" t="s">
        <v>205</v>
      </c>
      <c r="B112" s="54" t="s">
        <v>207</v>
      </c>
      <c r="C112" s="31">
        <v>4301051543</v>
      </c>
      <c r="D112" s="391">
        <v>4607091386967</v>
      </c>
      <c r="E112" s="392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7"/>
      <c r="R112" s="397"/>
      <c r="S112" s="397"/>
      <c r="T112" s="398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hidden="1" customHeight="1" x14ac:dyDescent="0.25">
      <c r="A113" s="54" t="s">
        <v>208</v>
      </c>
      <c r="B113" s="54" t="s">
        <v>209</v>
      </c>
      <c r="C113" s="31">
        <v>4301051611</v>
      </c>
      <c r="D113" s="391">
        <v>4607091385304</v>
      </c>
      <c r="E113" s="392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7"/>
      <c r="R113" s="397"/>
      <c r="S113" s="397"/>
      <c r="T113" s="398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91">
        <v>4607091386264</v>
      </c>
      <c r="E114" s="392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7"/>
      <c r="R114" s="397"/>
      <c r="S114" s="397"/>
      <c r="T114" s="398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91">
        <v>4680115882584</v>
      </c>
      <c r="E115" s="392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7"/>
      <c r="R115" s="397"/>
      <c r="S115" s="397"/>
      <c r="T115" s="398"/>
      <c r="U115" s="34"/>
      <c r="V115" s="34"/>
      <c r="W115" s="35" t="s">
        <v>68</v>
      </c>
      <c r="X115" s="382">
        <v>50</v>
      </c>
      <c r="Y115" s="383">
        <f t="shared" si="18"/>
        <v>50.160000000000004</v>
      </c>
      <c r="Z115" s="36">
        <f>IFERROR(IF(Y115=0,"",ROUNDUP(Y115/H115,0)*0.00753),"")</f>
        <v>0.14307</v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55.454545454545453</v>
      </c>
      <c r="BN115" s="64">
        <f t="shared" si="20"/>
        <v>55.631999999999998</v>
      </c>
      <c r="BO115" s="64">
        <f t="shared" si="21"/>
        <v>0.12140637140637139</v>
      </c>
      <c r="BP115" s="64">
        <f t="shared" si="22"/>
        <v>0.12179487179487179</v>
      </c>
    </row>
    <row r="116" spans="1:68" ht="16.5" hidden="1" customHeight="1" x14ac:dyDescent="0.25">
      <c r="A116" s="54" t="s">
        <v>212</v>
      </c>
      <c r="B116" s="54" t="s">
        <v>214</v>
      </c>
      <c r="C116" s="31">
        <v>4301051476</v>
      </c>
      <c r="D116" s="391">
        <v>4680115882584</v>
      </c>
      <c r="E116" s="392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7"/>
      <c r="R116" s="397"/>
      <c r="S116" s="397"/>
      <c r="T116" s="398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91">
        <v>4607091385731</v>
      </c>
      <c r="E117" s="392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7"/>
      <c r="R117" s="397"/>
      <c r="S117" s="397"/>
      <c r="T117" s="398"/>
      <c r="U117" s="34"/>
      <c r="V117" s="34"/>
      <c r="W117" s="35" t="s">
        <v>68</v>
      </c>
      <c r="X117" s="382">
        <v>300</v>
      </c>
      <c r="Y117" s="383">
        <f t="shared" si="18"/>
        <v>302.40000000000003</v>
      </c>
      <c r="Z117" s="36">
        <f>IFERROR(IF(Y117=0,"",ROUNDUP(Y117/H117,0)*0.00753),"")</f>
        <v>0.84336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330.22222222222223</v>
      </c>
      <c r="BN117" s="64">
        <f t="shared" si="20"/>
        <v>332.86400000000003</v>
      </c>
      <c r="BO117" s="64">
        <f t="shared" si="21"/>
        <v>0.71225071225071213</v>
      </c>
      <c r="BP117" s="64">
        <f t="shared" si="22"/>
        <v>0.71794871794871795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91">
        <v>4680115880894</v>
      </c>
      <c r="E118" s="392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7"/>
      <c r="R118" s="397"/>
      <c r="S118" s="397"/>
      <c r="T118" s="398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91">
        <v>4680115880214</v>
      </c>
      <c r="E119" s="392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7"/>
      <c r="R119" s="397"/>
      <c r="S119" s="397"/>
      <c r="T119" s="398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91">
        <v>4680115885233</v>
      </c>
      <c r="E120" s="392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7" t="s">
        <v>223</v>
      </c>
      <c r="Q120" s="397"/>
      <c r="R120" s="397"/>
      <c r="S120" s="397"/>
      <c r="T120" s="398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91">
        <v>4680115884915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16" t="s">
        <v>226</v>
      </c>
      <c r="Q121" s="397"/>
      <c r="R121" s="397"/>
      <c r="S121" s="397"/>
      <c r="T121" s="398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91">
        <v>4607091385427</v>
      </c>
      <c r="E122" s="392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7"/>
      <c r="R122" s="397"/>
      <c r="S122" s="397"/>
      <c r="T122" s="398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91">
        <v>4680115882645</v>
      </c>
      <c r="E123" s="392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7"/>
      <c r="R123" s="397"/>
      <c r="S123" s="397"/>
      <c r="T123" s="398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91">
        <v>4680115884311</v>
      </c>
      <c r="E124" s="392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59" t="s">
        <v>233</v>
      </c>
      <c r="Q124" s="397"/>
      <c r="R124" s="397"/>
      <c r="S124" s="397"/>
      <c r="T124" s="398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91">
        <v>4680115884403</v>
      </c>
      <c r="E125" s="392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97"/>
      <c r="R125" s="397"/>
      <c r="S125" s="397"/>
      <c r="T125" s="398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3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5"/>
      <c r="P126" s="386" t="s">
        <v>69</v>
      </c>
      <c r="Q126" s="387"/>
      <c r="R126" s="387"/>
      <c r="S126" s="387"/>
      <c r="T126" s="387"/>
      <c r="U126" s="387"/>
      <c r="V126" s="388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204.1245791245791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206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2.61768</v>
      </c>
      <c r="AA126" s="385"/>
      <c r="AB126" s="385"/>
      <c r="AC126" s="385"/>
    </row>
    <row r="127" spans="1:68" x14ac:dyDescent="0.2">
      <c r="A127" s="394"/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4"/>
      <c r="M127" s="394"/>
      <c r="N127" s="394"/>
      <c r="O127" s="395"/>
      <c r="P127" s="386" t="s">
        <v>69</v>
      </c>
      <c r="Q127" s="387"/>
      <c r="R127" s="387"/>
      <c r="S127" s="387"/>
      <c r="T127" s="387"/>
      <c r="U127" s="387"/>
      <c r="V127" s="388"/>
      <c r="W127" s="37" t="s">
        <v>68</v>
      </c>
      <c r="X127" s="384">
        <f>IFERROR(SUM(X111:X125),"0")</f>
        <v>950</v>
      </c>
      <c r="Y127" s="384">
        <f>IFERROR(SUM(Y111:Y125),"0")</f>
        <v>960.06</v>
      </c>
      <c r="Z127" s="37"/>
      <c r="AA127" s="385"/>
      <c r="AB127" s="385"/>
      <c r="AC127" s="385"/>
    </row>
    <row r="128" spans="1:68" ht="14.25" hidden="1" customHeight="1" x14ac:dyDescent="0.25">
      <c r="A128" s="400" t="s">
        <v>237</v>
      </c>
      <c r="B128" s="394"/>
      <c r="C128" s="394"/>
      <c r="D128" s="394"/>
      <c r="E128" s="394"/>
      <c r="F128" s="394"/>
      <c r="G128" s="394"/>
      <c r="H128" s="394"/>
      <c r="I128" s="394"/>
      <c r="J128" s="394"/>
      <c r="K128" s="394"/>
      <c r="L128" s="394"/>
      <c r="M128" s="394"/>
      <c r="N128" s="394"/>
      <c r="O128" s="394"/>
      <c r="P128" s="394"/>
      <c r="Q128" s="394"/>
      <c r="R128" s="394"/>
      <c r="S128" s="394"/>
      <c r="T128" s="394"/>
      <c r="U128" s="394"/>
      <c r="V128" s="394"/>
      <c r="W128" s="394"/>
      <c r="X128" s="394"/>
      <c r="Y128" s="394"/>
      <c r="Z128" s="394"/>
      <c r="AA128" s="378"/>
      <c r="AB128" s="378"/>
      <c r="AC128" s="378"/>
    </row>
    <row r="129" spans="1:68" ht="27" hidden="1" customHeight="1" x14ac:dyDescent="0.25">
      <c r="A129" s="54" t="s">
        <v>238</v>
      </c>
      <c r="B129" s="54" t="s">
        <v>239</v>
      </c>
      <c r="C129" s="31">
        <v>4301060371</v>
      </c>
      <c r="D129" s="391">
        <v>4680115881532</v>
      </c>
      <c r="E129" s="392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97"/>
      <c r="R129" s="397"/>
      <c r="S129" s="397"/>
      <c r="T129" s="39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4301060366</v>
      </c>
      <c r="D130" s="391">
        <v>4680115881532</v>
      </c>
      <c r="E130" s="392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97"/>
      <c r="R130" s="397"/>
      <c r="S130" s="397"/>
      <c r="T130" s="398"/>
      <c r="U130" s="34"/>
      <c r="V130" s="34"/>
      <c r="W130" s="35" t="s">
        <v>68</v>
      </c>
      <c r="X130" s="382">
        <v>100</v>
      </c>
      <c r="Y130" s="383">
        <f>IFERROR(IF(X130="",0,CEILING((X130/$H130),1)*$H130),"")</f>
        <v>101.39999999999999</v>
      </c>
      <c r="Z130" s="36">
        <f>IFERROR(IF(Y130=0,"",ROUNDUP(Y130/H130,0)*0.02175),"")</f>
        <v>0.28275</v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106.15384615384615</v>
      </c>
      <c r="BN130" s="64">
        <f>IFERROR(Y130*I130/H130,"0")</f>
        <v>107.63999999999999</v>
      </c>
      <c r="BO130" s="64">
        <f>IFERROR(1/J130*(X130/H130),"0")</f>
        <v>0.22893772893772893</v>
      </c>
      <c r="BP130" s="64">
        <f>IFERROR(1/J130*(Y130/H130),"0")</f>
        <v>0.23214285714285712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91">
        <v>4680115882652</v>
      </c>
      <c r="E131" s="392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1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7"/>
      <c r="R131" s="397"/>
      <c r="S131" s="397"/>
      <c r="T131" s="398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91">
        <v>4680115880238</v>
      </c>
      <c r="E132" s="392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7"/>
      <c r="R132" s="397"/>
      <c r="S132" s="397"/>
      <c r="T132" s="398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91">
        <v>4680115881464</v>
      </c>
      <c r="E133" s="392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7"/>
      <c r="R133" s="397"/>
      <c r="S133" s="397"/>
      <c r="T133" s="398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3"/>
      <c r="B134" s="394"/>
      <c r="C134" s="394"/>
      <c r="D134" s="394"/>
      <c r="E134" s="394"/>
      <c r="F134" s="394"/>
      <c r="G134" s="394"/>
      <c r="H134" s="394"/>
      <c r="I134" s="394"/>
      <c r="J134" s="394"/>
      <c r="K134" s="394"/>
      <c r="L134" s="394"/>
      <c r="M134" s="394"/>
      <c r="N134" s="394"/>
      <c r="O134" s="395"/>
      <c r="P134" s="386" t="s">
        <v>69</v>
      </c>
      <c r="Q134" s="387"/>
      <c r="R134" s="387"/>
      <c r="S134" s="387"/>
      <c r="T134" s="387"/>
      <c r="U134" s="387"/>
      <c r="V134" s="388"/>
      <c r="W134" s="37" t="s">
        <v>70</v>
      </c>
      <c r="X134" s="384">
        <f>IFERROR(X129/H129,"0")+IFERROR(X130/H130,"0")+IFERROR(X131/H131,"0")+IFERROR(X132/H132,"0")+IFERROR(X133/H133,"0")</f>
        <v>12.820512820512821</v>
      </c>
      <c r="Y134" s="384">
        <f>IFERROR(Y129/H129,"0")+IFERROR(Y130/H130,"0")+IFERROR(Y131/H131,"0")+IFERROR(Y132/H132,"0")+IFERROR(Y133/H133,"0")</f>
        <v>13</v>
      </c>
      <c r="Z134" s="384">
        <f>IFERROR(IF(Z129="",0,Z129),"0")+IFERROR(IF(Z130="",0,Z130),"0")+IFERROR(IF(Z131="",0,Z131),"0")+IFERROR(IF(Z132="",0,Z132),"0")+IFERROR(IF(Z133="",0,Z133),"0")</f>
        <v>0.28275</v>
      </c>
      <c r="AA134" s="385"/>
      <c r="AB134" s="385"/>
      <c r="AC134" s="385"/>
    </row>
    <row r="135" spans="1:68" x14ac:dyDescent="0.2">
      <c r="A135" s="394"/>
      <c r="B135" s="394"/>
      <c r="C135" s="394"/>
      <c r="D135" s="394"/>
      <c r="E135" s="394"/>
      <c r="F135" s="394"/>
      <c r="G135" s="394"/>
      <c r="H135" s="394"/>
      <c r="I135" s="394"/>
      <c r="J135" s="394"/>
      <c r="K135" s="394"/>
      <c r="L135" s="394"/>
      <c r="M135" s="394"/>
      <c r="N135" s="394"/>
      <c r="O135" s="395"/>
      <c r="P135" s="386" t="s">
        <v>69</v>
      </c>
      <c r="Q135" s="387"/>
      <c r="R135" s="387"/>
      <c r="S135" s="387"/>
      <c r="T135" s="387"/>
      <c r="U135" s="387"/>
      <c r="V135" s="388"/>
      <c r="W135" s="37" t="s">
        <v>68</v>
      </c>
      <c r="X135" s="384">
        <f>IFERROR(SUM(X129:X133),"0")</f>
        <v>100</v>
      </c>
      <c r="Y135" s="384">
        <f>IFERROR(SUM(Y129:Y133),"0")</f>
        <v>101.39999999999999</v>
      </c>
      <c r="Z135" s="37"/>
      <c r="AA135" s="385"/>
      <c r="AB135" s="385"/>
      <c r="AC135" s="385"/>
    </row>
    <row r="136" spans="1:68" ht="16.5" hidden="1" customHeight="1" x14ac:dyDescent="0.25">
      <c r="A136" s="427" t="s">
        <v>247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394"/>
      <c r="Z136" s="394"/>
      <c r="AA136" s="377"/>
      <c r="AB136" s="377"/>
      <c r="AC136" s="377"/>
    </row>
    <row r="137" spans="1:68" ht="14.25" hidden="1" customHeight="1" x14ac:dyDescent="0.25">
      <c r="A137" s="400" t="s">
        <v>71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378"/>
      <c r="AB137" s="378"/>
      <c r="AC137" s="378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91">
        <v>4607091385168</v>
      </c>
      <c r="E138" s="392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4"/>
      <c r="V138" s="34"/>
      <c r="W138" s="35" t="s">
        <v>68</v>
      </c>
      <c r="X138" s="382">
        <v>1000</v>
      </c>
      <c r="Y138" s="383">
        <f>IFERROR(IF(X138="",0,CEILING((X138/$H138),1)*$H138),"")</f>
        <v>1004.4</v>
      </c>
      <c r="Z138" s="36">
        <f>IFERROR(IF(Y138=0,"",ROUNDUP(Y138/H138,0)*0.02175),"")</f>
        <v>2.6969999999999996</v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1068.8888888888889</v>
      </c>
      <c r="BN138" s="64">
        <f>IFERROR(Y138*I138/H138,"0")</f>
        <v>1073.5920000000001</v>
      </c>
      <c r="BO138" s="64">
        <f>IFERROR(1/J138*(X138/H138),"0")</f>
        <v>2.2045855379188715</v>
      </c>
      <c r="BP138" s="64">
        <f>IFERROR(1/J138*(Y138/H138),"0")</f>
        <v>2.214285714285714</v>
      </c>
    </row>
    <row r="139" spans="1:68" ht="27" hidden="1" customHeight="1" x14ac:dyDescent="0.25">
      <c r="A139" s="54" t="s">
        <v>248</v>
      </c>
      <c r="B139" s="54" t="s">
        <v>250</v>
      </c>
      <c r="C139" s="31">
        <v>4301051612</v>
      </c>
      <c r="D139" s="391">
        <v>4607091385168</v>
      </c>
      <c r="E139" s="392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4"/>
      <c r="V139" s="34"/>
      <c r="W139" s="35" t="s">
        <v>68</v>
      </c>
      <c r="X139" s="382">
        <v>0</v>
      </c>
      <c r="Y139" s="383">
        <f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91">
        <v>4607091383256</v>
      </c>
      <c r="E140" s="392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91">
        <v>4607091385748</v>
      </c>
      <c r="E141" s="392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4"/>
      <c r="V141" s="34"/>
      <c r="W141" s="35" t="s">
        <v>68</v>
      </c>
      <c r="X141" s="382">
        <v>500</v>
      </c>
      <c r="Y141" s="383">
        <f>IFERROR(IF(X141="",0,CEILING((X141/$H141),1)*$H141),"")</f>
        <v>502.20000000000005</v>
      </c>
      <c r="Z141" s="36">
        <f>IFERROR(IF(Y141=0,"",ROUNDUP(Y141/H141,0)*0.00753),"")</f>
        <v>1.4005799999999999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550.37037037037032</v>
      </c>
      <c r="BN141" s="64">
        <f>IFERROR(Y141*I141/H141,"0")</f>
        <v>552.79200000000003</v>
      </c>
      <c r="BO141" s="64">
        <f>IFERROR(1/J141*(X141/H141),"0")</f>
        <v>1.1870845204178535</v>
      </c>
      <c r="BP141" s="64">
        <f>IFERROR(1/J141*(Y141/H141),"0")</f>
        <v>1.1923076923076923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91">
        <v>4680115884533</v>
      </c>
      <c r="E142" s="392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3"/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5"/>
      <c r="P143" s="386" t="s">
        <v>69</v>
      </c>
      <c r="Q143" s="387"/>
      <c r="R143" s="387"/>
      <c r="S143" s="387"/>
      <c r="T143" s="387"/>
      <c r="U143" s="387"/>
      <c r="V143" s="388"/>
      <c r="W143" s="37" t="s">
        <v>70</v>
      </c>
      <c r="X143" s="384">
        <f>IFERROR(X138/H138,"0")+IFERROR(X139/H139,"0")+IFERROR(X140/H140,"0")+IFERROR(X141/H141,"0")+IFERROR(X142/H142,"0")</f>
        <v>308.64197530864197</v>
      </c>
      <c r="Y143" s="384">
        <f>IFERROR(Y138/H138,"0")+IFERROR(Y139/H139,"0")+IFERROR(Y140/H140,"0")+IFERROR(Y141/H141,"0")+IFERROR(Y142/H142,"0")</f>
        <v>310</v>
      </c>
      <c r="Z143" s="384">
        <f>IFERROR(IF(Z138="",0,Z138),"0")+IFERROR(IF(Z139="",0,Z139),"0")+IFERROR(IF(Z140="",0,Z140),"0")+IFERROR(IF(Z141="",0,Z141),"0")+IFERROR(IF(Z142="",0,Z142),"0")</f>
        <v>4.0975799999999998</v>
      </c>
      <c r="AA143" s="385"/>
      <c r="AB143" s="385"/>
      <c r="AC143" s="385"/>
    </row>
    <row r="144" spans="1:68" x14ac:dyDescent="0.2">
      <c r="A144" s="394"/>
      <c r="B144" s="394"/>
      <c r="C144" s="394"/>
      <c r="D144" s="394"/>
      <c r="E144" s="394"/>
      <c r="F144" s="394"/>
      <c r="G144" s="394"/>
      <c r="H144" s="394"/>
      <c r="I144" s="394"/>
      <c r="J144" s="394"/>
      <c r="K144" s="394"/>
      <c r="L144" s="394"/>
      <c r="M144" s="394"/>
      <c r="N144" s="394"/>
      <c r="O144" s="395"/>
      <c r="P144" s="386" t="s">
        <v>69</v>
      </c>
      <c r="Q144" s="387"/>
      <c r="R144" s="387"/>
      <c r="S144" s="387"/>
      <c r="T144" s="387"/>
      <c r="U144" s="387"/>
      <c r="V144" s="388"/>
      <c r="W144" s="37" t="s">
        <v>68</v>
      </c>
      <c r="X144" s="384">
        <f>IFERROR(SUM(X138:X142),"0")</f>
        <v>1500</v>
      </c>
      <c r="Y144" s="384">
        <f>IFERROR(SUM(Y138:Y142),"0")</f>
        <v>1506.6</v>
      </c>
      <c r="Z144" s="37"/>
      <c r="AA144" s="385"/>
      <c r="AB144" s="385"/>
      <c r="AC144" s="385"/>
    </row>
    <row r="145" spans="1:68" ht="27.75" hidden="1" customHeight="1" x14ac:dyDescent="0.2">
      <c r="A145" s="462" t="s">
        <v>257</v>
      </c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3"/>
      <c r="P145" s="463"/>
      <c r="Q145" s="463"/>
      <c r="R145" s="463"/>
      <c r="S145" s="463"/>
      <c r="T145" s="463"/>
      <c r="U145" s="463"/>
      <c r="V145" s="463"/>
      <c r="W145" s="463"/>
      <c r="X145" s="463"/>
      <c r="Y145" s="463"/>
      <c r="Z145" s="463"/>
      <c r="AA145" s="48"/>
      <c r="AB145" s="48"/>
      <c r="AC145" s="48"/>
    </row>
    <row r="146" spans="1:68" ht="16.5" hidden="1" customHeight="1" x14ac:dyDescent="0.25">
      <c r="A146" s="427" t="s">
        <v>258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377"/>
      <c r="AB146" s="377"/>
      <c r="AC146" s="377"/>
    </row>
    <row r="147" spans="1:68" ht="14.25" hidden="1" customHeight="1" x14ac:dyDescent="0.25">
      <c r="A147" s="400" t="s">
        <v>112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378"/>
      <c r="AB147" s="378"/>
      <c r="AC147" s="378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91">
        <v>4607091383423</v>
      </c>
      <c r="E148" s="392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7"/>
      <c r="R148" s="397"/>
      <c r="S148" s="397"/>
      <c r="T148" s="39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91">
        <v>4680115885707</v>
      </c>
      <c r="E149" s="392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7"/>
      <c r="R149" s="397"/>
      <c r="S149" s="397"/>
      <c r="T149" s="39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91">
        <v>4680115885660</v>
      </c>
      <c r="E150" s="392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09" t="s">
        <v>266</v>
      </c>
      <c r="Q150" s="397"/>
      <c r="R150" s="397"/>
      <c r="S150" s="397"/>
      <c r="T150" s="398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91">
        <v>4680115885691</v>
      </c>
      <c r="E151" s="392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44" t="s">
        <v>269</v>
      </c>
      <c r="Q151" s="397"/>
      <c r="R151" s="397"/>
      <c r="S151" s="397"/>
      <c r="T151" s="398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3"/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5"/>
      <c r="P152" s="386" t="s">
        <v>69</v>
      </c>
      <c r="Q152" s="387"/>
      <c r="R152" s="387"/>
      <c r="S152" s="387"/>
      <c r="T152" s="387"/>
      <c r="U152" s="387"/>
      <c r="V152" s="388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4"/>
      <c r="N153" s="394"/>
      <c r="O153" s="395"/>
      <c r="P153" s="386" t="s">
        <v>69</v>
      </c>
      <c r="Q153" s="387"/>
      <c r="R153" s="387"/>
      <c r="S153" s="387"/>
      <c r="T153" s="387"/>
      <c r="U153" s="387"/>
      <c r="V153" s="388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27" t="s">
        <v>270</v>
      </c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4"/>
      <c r="N154" s="394"/>
      <c r="O154" s="394"/>
      <c r="P154" s="394"/>
      <c r="Q154" s="394"/>
      <c r="R154" s="394"/>
      <c r="S154" s="394"/>
      <c r="T154" s="394"/>
      <c r="U154" s="394"/>
      <c r="V154" s="394"/>
      <c r="W154" s="394"/>
      <c r="X154" s="394"/>
      <c r="Y154" s="394"/>
      <c r="Z154" s="394"/>
      <c r="AA154" s="377"/>
      <c r="AB154" s="377"/>
      <c r="AC154" s="377"/>
    </row>
    <row r="155" spans="1:68" ht="14.25" hidden="1" customHeight="1" x14ac:dyDescent="0.25">
      <c r="A155" s="400" t="s">
        <v>63</v>
      </c>
      <c r="B155" s="394"/>
      <c r="C155" s="394"/>
      <c r="D155" s="394"/>
      <c r="E155" s="394"/>
      <c r="F155" s="394"/>
      <c r="G155" s="394"/>
      <c r="H155" s="394"/>
      <c r="I155" s="394"/>
      <c r="J155" s="394"/>
      <c r="K155" s="394"/>
      <c r="L155" s="394"/>
      <c r="M155" s="394"/>
      <c r="N155" s="394"/>
      <c r="O155" s="394"/>
      <c r="P155" s="394"/>
      <c r="Q155" s="394"/>
      <c r="R155" s="394"/>
      <c r="S155" s="394"/>
      <c r="T155" s="394"/>
      <c r="U155" s="394"/>
      <c r="V155" s="394"/>
      <c r="W155" s="394"/>
      <c r="X155" s="394"/>
      <c r="Y155" s="394"/>
      <c r="Z155" s="394"/>
      <c r="AA155" s="378"/>
      <c r="AB155" s="378"/>
      <c r="AC155" s="378"/>
    </row>
    <row r="156" spans="1:68" ht="27" hidden="1" customHeight="1" x14ac:dyDescent="0.25">
      <c r="A156" s="54" t="s">
        <v>271</v>
      </c>
      <c r="B156" s="54" t="s">
        <v>272</v>
      </c>
      <c r="C156" s="31">
        <v>4301031191</v>
      </c>
      <c r="D156" s="391">
        <v>4680115880993</v>
      </c>
      <c r="E156" s="392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7"/>
      <c r="R156" s="397"/>
      <c r="S156" s="397"/>
      <c r="T156" s="398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hidden="1" customHeight="1" x14ac:dyDescent="0.25">
      <c r="A157" s="54" t="s">
        <v>273</v>
      </c>
      <c r="B157" s="54" t="s">
        <v>274</v>
      </c>
      <c r="C157" s="31">
        <v>4301031204</v>
      </c>
      <c r="D157" s="391">
        <v>4680115881761</v>
      </c>
      <c r="E157" s="392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7"/>
      <c r="R157" s="397"/>
      <c r="S157" s="397"/>
      <c r="T157" s="398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hidden="1" customHeight="1" x14ac:dyDescent="0.25">
      <c r="A158" s="54" t="s">
        <v>275</v>
      </c>
      <c r="B158" s="54" t="s">
        <v>276</v>
      </c>
      <c r="C158" s="31">
        <v>4301031201</v>
      </c>
      <c r="D158" s="391">
        <v>4680115881563</v>
      </c>
      <c r="E158" s="392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7"/>
      <c r="R158" s="397"/>
      <c r="S158" s="397"/>
      <c r="T158" s="398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hidden="1" customHeight="1" x14ac:dyDescent="0.25">
      <c r="A159" s="54" t="s">
        <v>277</v>
      </c>
      <c r="B159" s="54" t="s">
        <v>278</v>
      </c>
      <c r="C159" s="31">
        <v>4301031199</v>
      </c>
      <c r="D159" s="391">
        <v>4680115880986</v>
      </c>
      <c r="E159" s="392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7"/>
      <c r="R159" s="397"/>
      <c r="S159" s="397"/>
      <c r="T159" s="398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91">
        <v>4680115881785</v>
      </c>
      <c r="E160" s="392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7"/>
      <c r="R160" s="397"/>
      <c r="S160" s="397"/>
      <c r="T160" s="398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4301031202</v>
      </c>
      <c r="D161" s="391">
        <v>4680115881679</v>
      </c>
      <c r="E161" s="392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7"/>
      <c r="R161" s="397"/>
      <c r="S161" s="397"/>
      <c r="T161" s="398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91">
        <v>4680115880191</v>
      </c>
      <c r="E162" s="392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7"/>
      <c r="R162" s="397"/>
      <c r="S162" s="397"/>
      <c r="T162" s="398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91">
        <v>4680115883963</v>
      </c>
      <c r="E163" s="392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7"/>
      <c r="R163" s="397"/>
      <c r="S163" s="397"/>
      <c r="T163" s="398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hidden="1" x14ac:dyDescent="0.2">
      <c r="A164" s="393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4"/>
      <c r="N164" s="394"/>
      <c r="O164" s="395"/>
      <c r="P164" s="386" t="s">
        <v>69</v>
      </c>
      <c r="Q164" s="387"/>
      <c r="R164" s="387"/>
      <c r="S164" s="387"/>
      <c r="T164" s="387"/>
      <c r="U164" s="387"/>
      <c r="V164" s="388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0</v>
      </c>
      <c r="Y164" s="384">
        <f>IFERROR(Y156/H156,"0")+IFERROR(Y157/H157,"0")+IFERROR(Y158/H158,"0")+IFERROR(Y159/H159,"0")+IFERROR(Y160/H160,"0")+IFERROR(Y161/H161,"0")+IFERROR(Y162/H162,"0")+IFERROR(Y163/H163,"0")</f>
        <v>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385"/>
      <c r="AB164" s="385"/>
      <c r="AC164" s="385"/>
    </row>
    <row r="165" spans="1:68" hidden="1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4"/>
      <c r="N165" s="394"/>
      <c r="O165" s="395"/>
      <c r="P165" s="386" t="s">
        <v>69</v>
      </c>
      <c r="Q165" s="387"/>
      <c r="R165" s="387"/>
      <c r="S165" s="387"/>
      <c r="T165" s="387"/>
      <c r="U165" s="387"/>
      <c r="V165" s="388"/>
      <c r="W165" s="37" t="s">
        <v>68</v>
      </c>
      <c r="X165" s="384">
        <f>IFERROR(SUM(X156:X163),"0")</f>
        <v>0</v>
      </c>
      <c r="Y165" s="384">
        <f>IFERROR(SUM(Y156:Y163),"0")</f>
        <v>0</v>
      </c>
      <c r="Z165" s="37"/>
      <c r="AA165" s="385"/>
      <c r="AB165" s="385"/>
      <c r="AC165" s="385"/>
    </row>
    <row r="166" spans="1:68" ht="16.5" hidden="1" customHeight="1" x14ac:dyDescent="0.25">
      <c r="A166" s="427" t="s">
        <v>287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377"/>
      <c r="AB166" s="377"/>
      <c r="AC166" s="377"/>
    </row>
    <row r="167" spans="1:68" ht="14.25" hidden="1" customHeight="1" x14ac:dyDescent="0.25">
      <c r="A167" s="400" t="s">
        <v>112</v>
      </c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4"/>
      <c r="O167" s="394"/>
      <c r="P167" s="394"/>
      <c r="Q167" s="394"/>
      <c r="R167" s="394"/>
      <c r="S167" s="394"/>
      <c r="T167" s="394"/>
      <c r="U167" s="394"/>
      <c r="V167" s="394"/>
      <c r="W167" s="394"/>
      <c r="X167" s="394"/>
      <c r="Y167" s="394"/>
      <c r="Z167" s="394"/>
      <c r="AA167" s="378"/>
      <c r="AB167" s="378"/>
      <c r="AC167" s="378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91">
        <v>4680115881402</v>
      </c>
      <c r="E168" s="392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7"/>
      <c r="R168" s="397"/>
      <c r="S168" s="397"/>
      <c r="T168" s="398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91">
        <v>4680115881396</v>
      </c>
      <c r="E169" s="392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7"/>
      <c r="R169" s="397"/>
      <c r="S169" s="397"/>
      <c r="T169" s="398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393"/>
      <c r="B170" s="394"/>
      <c r="C170" s="394"/>
      <c r="D170" s="394"/>
      <c r="E170" s="394"/>
      <c r="F170" s="394"/>
      <c r="G170" s="394"/>
      <c r="H170" s="394"/>
      <c r="I170" s="394"/>
      <c r="J170" s="394"/>
      <c r="K170" s="394"/>
      <c r="L170" s="394"/>
      <c r="M170" s="394"/>
      <c r="N170" s="394"/>
      <c r="O170" s="395"/>
      <c r="P170" s="386" t="s">
        <v>69</v>
      </c>
      <c r="Q170" s="387"/>
      <c r="R170" s="387"/>
      <c r="S170" s="387"/>
      <c r="T170" s="387"/>
      <c r="U170" s="387"/>
      <c r="V170" s="388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4"/>
      <c r="O171" s="395"/>
      <c r="P171" s="386" t="s">
        <v>69</v>
      </c>
      <c r="Q171" s="387"/>
      <c r="R171" s="387"/>
      <c r="S171" s="387"/>
      <c r="T171" s="387"/>
      <c r="U171" s="387"/>
      <c r="V171" s="388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400" t="s">
        <v>104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94"/>
      <c r="AA172" s="378"/>
      <c r="AB172" s="378"/>
      <c r="AC172" s="378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91">
        <v>4680115882935</v>
      </c>
      <c r="E173" s="392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7"/>
      <c r="R173" s="397"/>
      <c r="S173" s="397"/>
      <c r="T173" s="39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91">
        <v>4680115880764</v>
      </c>
      <c r="E174" s="392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7"/>
      <c r="R174" s="397"/>
      <c r="S174" s="397"/>
      <c r="T174" s="39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3"/>
      <c r="B175" s="394"/>
      <c r="C175" s="394"/>
      <c r="D175" s="394"/>
      <c r="E175" s="394"/>
      <c r="F175" s="394"/>
      <c r="G175" s="394"/>
      <c r="H175" s="394"/>
      <c r="I175" s="394"/>
      <c r="J175" s="394"/>
      <c r="K175" s="394"/>
      <c r="L175" s="394"/>
      <c r="M175" s="394"/>
      <c r="N175" s="394"/>
      <c r="O175" s="395"/>
      <c r="P175" s="386" t="s">
        <v>69</v>
      </c>
      <c r="Q175" s="387"/>
      <c r="R175" s="387"/>
      <c r="S175" s="387"/>
      <c r="T175" s="387"/>
      <c r="U175" s="387"/>
      <c r="V175" s="388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4"/>
      <c r="B176" s="394"/>
      <c r="C176" s="394"/>
      <c r="D176" s="394"/>
      <c r="E176" s="394"/>
      <c r="F176" s="394"/>
      <c r="G176" s="394"/>
      <c r="H176" s="394"/>
      <c r="I176" s="394"/>
      <c r="J176" s="394"/>
      <c r="K176" s="394"/>
      <c r="L176" s="394"/>
      <c r="M176" s="394"/>
      <c r="N176" s="394"/>
      <c r="O176" s="395"/>
      <c r="P176" s="386" t="s">
        <v>69</v>
      </c>
      <c r="Q176" s="387"/>
      <c r="R176" s="387"/>
      <c r="S176" s="387"/>
      <c r="T176" s="387"/>
      <c r="U176" s="387"/>
      <c r="V176" s="388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400" t="s">
        <v>63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378"/>
      <c r="AB177" s="378"/>
      <c r="AC177" s="378"/>
    </row>
    <row r="178" spans="1:68" ht="27" hidden="1" customHeight="1" x14ac:dyDescent="0.25">
      <c r="A178" s="54" t="s">
        <v>296</v>
      </c>
      <c r="B178" s="54" t="s">
        <v>297</v>
      </c>
      <c r="C178" s="31">
        <v>4301031224</v>
      </c>
      <c r="D178" s="391">
        <v>4680115882683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7"/>
      <c r="R178" s="397"/>
      <c r="S178" s="397"/>
      <c r="T178" s="398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91">
        <v>4680115882690</v>
      </c>
      <c r="E179" s="392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7"/>
      <c r="R179" s="397"/>
      <c r="S179" s="397"/>
      <c r="T179" s="398"/>
      <c r="U179" s="34"/>
      <c r="V179" s="34"/>
      <c r="W179" s="35" t="s">
        <v>68</v>
      </c>
      <c r="X179" s="382">
        <v>100</v>
      </c>
      <c r="Y179" s="383">
        <f t="shared" si="28"/>
        <v>102.60000000000001</v>
      </c>
      <c r="Z179" s="36">
        <f>IFERROR(IF(Y179=0,"",ROUNDUP(Y179/H179,0)*0.00937),"")</f>
        <v>0.17802999999999999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103.88888888888889</v>
      </c>
      <c r="BN179" s="64">
        <f t="shared" si="30"/>
        <v>106.59000000000002</v>
      </c>
      <c r="BO179" s="64">
        <f t="shared" si="31"/>
        <v>0.15432098765432098</v>
      </c>
      <c r="BP179" s="64">
        <f t="shared" si="32"/>
        <v>0.15833333333333333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4301031220</v>
      </c>
      <c r="D180" s="391">
        <v>4680115882669</v>
      </c>
      <c r="E180" s="392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7"/>
      <c r="R180" s="397"/>
      <c r="S180" s="397"/>
      <c r="T180" s="398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4301031221</v>
      </c>
      <c r="D181" s="391">
        <v>4680115882676</v>
      </c>
      <c r="E181" s="392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7"/>
      <c r="R181" s="397"/>
      <c r="S181" s="397"/>
      <c r="T181" s="398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91">
        <v>4680115884014</v>
      </c>
      <c r="E182" s="392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7"/>
      <c r="R182" s="397"/>
      <c r="S182" s="397"/>
      <c r="T182" s="398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91">
        <v>4680115884007</v>
      </c>
      <c r="E183" s="392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7"/>
      <c r="R183" s="397"/>
      <c r="S183" s="397"/>
      <c r="T183" s="398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91">
        <v>4680115884038</v>
      </c>
      <c r="E184" s="392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7"/>
      <c r="R184" s="397"/>
      <c r="S184" s="397"/>
      <c r="T184" s="398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91">
        <v>4680115884021</v>
      </c>
      <c r="E185" s="392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7"/>
      <c r="R185" s="397"/>
      <c r="S185" s="397"/>
      <c r="T185" s="398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3"/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5"/>
      <c r="P186" s="386" t="s">
        <v>69</v>
      </c>
      <c r="Q186" s="387"/>
      <c r="R186" s="387"/>
      <c r="S186" s="387"/>
      <c r="T186" s="387"/>
      <c r="U186" s="387"/>
      <c r="V186" s="388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18.518518518518519</v>
      </c>
      <c r="Y186" s="384">
        <f>IFERROR(Y178/H178,"0")+IFERROR(Y179/H179,"0")+IFERROR(Y180/H180,"0")+IFERROR(Y181/H181,"0")+IFERROR(Y182/H182,"0")+IFERROR(Y183/H183,"0")+IFERROR(Y184/H184,"0")+IFERROR(Y185/H185,"0")</f>
        <v>19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0.17802999999999999</v>
      </c>
      <c r="AA186" s="385"/>
      <c r="AB186" s="385"/>
      <c r="AC186" s="385"/>
    </row>
    <row r="187" spans="1:68" x14ac:dyDescent="0.2">
      <c r="A187" s="394"/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4"/>
      <c r="M187" s="394"/>
      <c r="N187" s="394"/>
      <c r="O187" s="395"/>
      <c r="P187" s="386" t="s">
        <v>69</v>
      </c>
      <c r="Q187" s="387"/>
      <c r="R187" s="387"/>
      <c r="S187" s="387"/>
      <c r="T187" s="387"/>
      <c r="U187" s="387"/>
      <c r="V187" s="388"/>
      <c r="W187" s="37" t="s">
        <v>68</v>
      </c>
      <c r="X187" s="384">
        <f>IFERROR(SUM(X178:X185),"0")</f>
        <v>100</v>
      </c>
      <c r="Y187" s="384">
        <f>IFERROR(SUM(Y178:Y185),"0")</f>
        <v>102.60000000000001</v>
      </c>
      <c r="Z187" s="37"/>
      <c r="AA187" s="385"/>
      <c r="AB187" s="385"/>
      <c r="AC187" s="385"/>
    </row>
    <row r="188" spans="1:68" ht="14.25" hidden="1" customHeight="1" x14ac:dyDescent="0.25">
      <c r="A188" s="400" t="s">
        <v>71</v>
      </c>
      <c r="B188" s="394"/>
      <c r="C188" s="394"/>
      <c r="D188" s="394"/>
      <c r="E188" s="394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  <c r="AA188" s="378"/>
      <c r="AB188" s="378"/>
      <c r="AC188" s="378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91">
        <v>4680115881556</v>
      </c>
      <c r="E189" s="392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7"/>
      <c r="R189" s="397"/>
      <c r="S189" s="397"/>
      <c r="T189" s="398"/>
      <c r="U189" s="34"/>
      <c r="V189" s="34"/>
      <c r="W189" s="35" t="s">
        <v>68</v>
      </c>
      <c r="X189" s="382">
        <v>100</v>
      </c>
      <c r="Y189" s="383">
        <f t="shared" ref="Y189:Y204" si="33">IFERROR(IF(X189="",0,CEILING((X189/$H189),1)*$H189),"")</f>
        <v>100</v>
      </c>
      <c r="Z189" s="36">
        <f>IFERROR(IF(Y189=0,"",ROUNDUP(Y189/H189,0)*0.01196),"")</f>
        <v>0.29899999999999999</v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110.2</v>
      </c>
      <c r="BN189" s="64">
        <f t="shared" ref="BN189:BN204" si="35">IFERROR(Y189*I189/H189,"0")</f>
        <v>110.2</v>
      </c>
      <c r="BO189" s="64">
        <f t="shared" ref="BO189:BO204" si="36">IFERROR(1/J189*(X189/H189),"0")</f>
        <v>0.24038461538461539</v>
      </c>
      <c r="BP189" s="64">
        <f t="shared" ref="BP189:BP204" si="37">IFERROR(1/J189*(Y189/H189),"0")</f>
        <v>0.24038461538461539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91">
        <v>4680115881594</v>
      </c>
      <c r="E190" s="392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7"/>
      <c r="R190" s="397"/>
      <c r="S190" s="397"/>
      <c r="T190" s="398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91">
        <v>4680115880962</v>
      </c>
      <c r="E191" s="392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97"/>
      <c r="R191" s="397"/>
      <c r="S191" s="397"/>
      <c r="T191" s="398"/>
      <c r="U191" s="34"/>
      <c r="V191" s="34"/>
      <c r="W191" s="35" t="s">
        <v>68</v>
      </c>
      <c r="X191" s="382">
        <v>100</v>
      </c>
      <c r="Y191" s="383">
        <f t="shared" si="33"/>
        <v>101.39999999999999</v>
      </c>
      <c r="Z191" s="36">
        <f>IFERROR(IF(Y191=0,"",ROUNDUP(Y191/H191,0)*0.02175),"")</f>
        <v>0.28275</v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107.23076923076924</v>
      </c>
      <c r="BN191" s="64">
        <f t="shared" si="35"/>
        <v>108.732</v>
      </c>
      <c r="BO191" s="64">
        <f t="shared" si="36"/>
        <v>0.22893772893772893</v>
      </c>
      <c r="BP191" s="64">
        <f t="shared" si="37"/>
        <v>0.23214285714285712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91">
        <v>4680115881617</v>
      </c>
      <c r="E192" s="392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7"/>
      <c r="R192" s="397"/>
      <c r="S192" s="397"/>
      <c r="T192" s="398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91">
        <v>4680115880573</v>
      </c>
      <c r="E193" s="392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8" t="s">
        <v>323</v>
      </c>
      <c r="Q193" s="397"/>
      <c r="R193" s="397"/>
      <c r="S193" s="397"/>
      <c r="T193" s="398"/>
      <c r="U193" s="34"/>
      <c r="V193" s="34"/>
      <c r="W193" s="35" t="s">
        <v>68</v>
      </c>
      <c r="X193" s="382">
        <v>500</v>
      </c>
      <c r="Y193" s="383">
        <f t="shared" si="33"/>
        <v>504.59999999999997</v>
      </c>
      <c r="Z193" s="36">
        <f>IFERROR(IF(Y193=0,"",ROUNDUP(Y193/H193,0)*0.02175),"")</f>
        <v>1.2614999999999998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532.41379310344837</v>
      </c>
      <c r="BN193" s="64">
        <f t="shared" si="35"/>
        <v>537.31200000000001</v>
      </c>
      <c r="BO193" s="64">
        <f t="shared" si="36"/>
        <v>1.0262725779967159</v>
      </c>
      <c r="BP193" s="64">
        <f t="shared" si="37"/>
        <v>1.0357142857142856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4301051487</v>
      </c>
      <c r="D194" s="391">
        <v>4680115881228</v>
      </c>
      <c r="E194" s="392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7"/>
      <c r="R194" s="397"/>
      <c r="S194" s="397"/>
      <c r="T194" s="398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91">
        <v>4680115881037</v>
      </c>
      <c r="E195" s="392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7"/>
      <c r="R195" s="397"/>
      <c r="S195" s="397"/>
      <c r="T195" s="398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91">
        <v>4680115881211</v>
      </c>
      <c r="E196" s="392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7"/>
      <c r="R196" s="397"/>
      <c r="S196" s="397"/>
      <c r="T196" s="398"/>
      <c r="U196" s="34"/>
      <c r="V196" s="34"/>
      <c r="W196" s="35" t="s">
        <v>68</v>
      </c>
      <c r="X196" s="382">
        <v>200</v>
      </c>
      <c r="Y196" s="383">
        <f t="shared" si="33"/>
        <v>201.6</v>
      </c>
      <c r="Z196" s="36">
        <f>IFERROR(IF(Y196=0,"",ROUNDUP(Y196/H196,0)*0.00753),"")</f>
        <v>0.63251999999999997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216.66666666666669</v>
      </c>
      <c r="BN196" s="64">
        <f t="shared" si="35"/>
        <v>218.4</v>
      </c>
      <c r="BO196" s="64">
        <f t="shared" si="36"/>
        <v>0.53418803418803418</v>
      </c>
      <c r="BP196" s="64">
        <f t="shared" si="37"/>
        <v>0.53846153846153844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91">
        <v>4680115881020</v>
      </c>
      <c r="E197" s="392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7"/>
      <c r="R197" s="397"/>
      <c r="S197" s="397"/>
      <c r="T197" s="398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91">
        <v>4680115882195</v>
      </c>
      <c r="E198" s="392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7"/>
      <c r="R198" s="397"/>
      <c r="S198" s="397"/>
      <c r="T198" s="398"/>
      <c r="U198" s="34"/>
      <c r="V198" s="34"/>
      <c r="W198" s="35" t="s">
        <v>68</v>
      </c>
      <c r="X198" s="382">
        <v>250</v>
      </c>
      <c r="Y198" s="383">
        <f t="shared" si="33"/>
        <v>252</v>
      </c>
      <c r="Z198" s="36">
        <f t="shared" ref="Z198:Z204" si="38">IFERROR(IF(Y198=0,"",ROUNDUP(Y198/H198,0)*0.00753),"")</f>
        <v>0.79065000000000007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280.20833333333337</v>
      </c>
      <c r="BN198" s="64">
        <f t="shared" si="35"/>
        <v>282.45</v>
      </c>
      <c r="BO198" s="64">
        <f t="shared" si="36"/>
        <v>0.66773504273504269</v>
      </c>
      <c r="BP198" s="64">
        <f t="shared" si="37"/>
        <v>0.67307692307692302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91">
        <v>4680115882607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97"/>
      <c r="R199" s="397"/>
      <c r="S199" s="397"/>
      <c r="T199" s="398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91">
        <v>4680115880092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97"/>
      <c r="R200" s="397"/>
      <c r="S200" s="397"/>
      <c r="T200" s="398"/>
      <c r="U200" s="34"/>
      <c r="V200" s="34"/>
      <c r="W200" s="35" t="s">
        <v>68</v>
      </c>
      <c r="X200" s="382">
        <v>600</v>
      </c>
      <c r="Y200" s="383">
        <f t="shared" si="33"/>
        <v>600</v>
      </c>
      <c r="Z200" s="36">
        <f t="shared" si="38"/>
        <v>1.8825000000000001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668</v>
      </c>
      <c r="BN200" s="64">
        <f t="shared" si="35"/>
        <v>668</v>
      </c>
      <c r="BO200" s="64">
        <f t="shared" si="36"/>
        <v>1.6025641025641024</v>
      </c>
      <c r="BP200" s="64">
        <f t="shared" si="37"/>
        <v>1.6025641025641024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91">
        <v>4680115880221</v>
      </c>
      <c r="E201" s="392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0" t="s">
        <v>342</v>
      </c>
      <c r="Q201" s="397"/>
      <c r="R201" s="397"/>
      <c r="S201" s="397"/>
      <c r="T201" s="398"/>
      <c r="U201" s="34"/>
      <c r="V201" s="34"/>
      <c r="W201" s="35" t="s">
        <v>68</v>
      </c>
      <c r="X201" s="382">
        <v>600</v>
      </c>
      <c r="Y201" s="383">
        <f t="shared" si="33"/>
        <v>600</v>
      </c>
      <c r="Z201" s="36">
        <f t="shared" si="38"/>
        <v>1.8825000000000001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668</v>
      </c>
      <c r="BN201" s="64">
        <f t="shared" si="35"/>
        <v>668</v>
      </c>
      <c r="BO201" s="64">
        <f t="shared" si="36"/>
        <v>1.6025641025641024</v>
      </c>
      <c r="BP201" s="64">
        <f t="shared" si="37"/>
        <v>1.6025641025641024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91">
        <v>4680115882942</v>
      </c>
      <c r="E202" s="392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97"/>
      <c r="R202" s="397"/>
      <c r="S202" s="397"/>
      <c r="T202" s="398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91">
        <v>4680115880504</v>
      </c>
      <c r="E203" s="392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8" t="s">
        <v>348</v>
      </c>
      <c r="Q203" s="397"/>
      <c r="R203" s="397"/>
      <c r="S203" s="397"/>
      <c r="T203" s="398"/>
      <c r="U203" s="34"/>
      <c r="V203" s="34"/>
      <c r="W203" s="35" t="s">
        <v>68</v>
      </c>
      <c r="X203" s="382">
        <v>100</v>
      </c>
      <c r="Y203" s="383">
        <f t="shared" si="33"/>
        <v>100.8</v>
      </c>
      <c r="Z203" s="36">
        <f t="shared" si="38"/>
        <v>0.31625999999999999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111.33333333333333</v>
      </c>
      <c r="BN203" s="64">
        <f t="shared" si="35"/>
        <v>112.224</v>
      </c>
      <c r="BO203" s="64">
        <f t="shared" si="36"/>
        <v>0.26709401709401709</v>
      </c>
      <c r="BP203" s="64">
        <f t="shared" si="37"/>
        <v>0.26923076923076922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91">
        <v>4680115882164</v>
      </c>
      <c r="E204" s="392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7"/>
      <c r="R204" s="397"/>
      <c r="S204" s="397"/>
      <c r="T204" s="398"/>
      <c r="U204" s="34"/>
      <c r="V204" s="34"/>
      <c r="W204" s="35" t="s">
        <v>68</v>
      </c>
      <c r="X204" s="382">
        <v>200</v>
      </c>
      <c r="Y204" s="383">
        <f t="shared" si="33"/>
        <v>201.6</v>
      </c>
      <c r="Z204" s="36">
        <f t="shared" si="38"/>
        <v>0.63251999999999997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223.16666666666669</v>
      </c>
      <c r="BN204" s="64">
        <f t="shared" si="35"/>
        <v>224.95199999999997</v>
      </c>
      <c r="BO204" s="64">
        <f t="shared" si="36"/>
        <v>0.53418803418803418</v>
      </c>
      <c r="BP204" s="64">
        <f t="shared" si="37"/>
        <v>0.53846153846153844</v>
      </c>
    </row>
    <row r="205" spans="1:68" x14ac:dyDescent="0.2">
      <c r="A205" s="393"/>
      <c r="B205" s="394"/>
      <c r="C205" s="394"/>
      <c r="D205" s="394"/>
      <c r="E205" s="394"/>
      <c r="F205" s="394"/>
      <c r="G205" s="394"/>
      <c r="H205" s="394"/>
      <c r="I205" s="394"/>
      <c r="J205" s="394"/>
      <c r="K205" s="394"/>
      <c r="L205" s="394"/>
      <c r="M205" s="394"/>
      <c r="N205" s="394"/>
      <c r="O205" s="395"/>
      <c r="P205" s="386" t="s">
        <v>69</v>
      </c>
      <c r="Q205" s="387"/>
      <c r="R205" s="387"/>
      <c r="S205" s="387"/>
      <c r="T205" s="387"/>
      <c r="U205" s="387"/>
      <c r="V205" s="388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907.79177718832898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911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7.9802</v>
      </c>
      <c r="AA205" s="385"/>
      <c r="AB205" s="385"/>
      <c r="AC205" s="385"/>
    </row>
    <row r="206" spans="1:68" x14ac:dyDescent="0.2">
      <c r="A206" s="394"/>
      <c r="B206" s="394"/>
      <c r="C206" s="394"/>
      <c r="D206" s="394"/>
      <c r="E206" s="394"/>
      <c r="F206" s="394"/>
      <c r="G206" s="394"/>
      <c r="H206" s="394"/>
      <c r="I206" s="394"/>
      <c r="J206" s="394"/>
      <c r="K206" s="394"/>
      <c r="L206" s="394"/>
      <c r="M206" s="394"/>
      <c r="N206" s="394"/>
      <c r="O206" s="395"/>
      <c r="P206" s="386" t="s">
        <v>69</v>
      </c>
      <c r="Q206" s="387"/>
      <c r="R206" s="387"/>
      <c r="S206" s="387"/>
      <c r="T206" s="387"/>
      <c r="U206" s="387"/>
      <c r="V206" s="388"/>
      <c r="W206" s="37" t="s">
        <v>68</v>
      </c>
      <c r="X206" s="384">
        <f>IFERROR(SUM(X189:X204),"0")</f>
        <v>2650</v>
      </c>
      <c r="Y206" s="384">
        <f>IFERROR(SUM(Y189:Y204),"0")</f>
        <v>2662</v>
      </c>
      <c r="Z206" s="37"/>
      <c r="AA206" s="385"/>
      <c r="AB206" s="385"/>
      <c r="AC206" s="385"/>
    </row>
    <row r="207" spans="1:68" ht="14.25" hidden="1" customHeight="1" x14ac:dyDescent="0.25">
      <c r="A207" s="400" t="s">
        <v>237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378"/>
      <c r="AB207" s="378"/>
      <c r="AC207" s="378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91">
        <v>4680115882874</v>
      </c>
      <c r="E208" s="392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7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7"/>
      <c r="R208" s="397"/>
      <c r="S208" s="397"/>
      <c r="T208" s="398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91">
        <v>4680115882874</v>
      </c>
      <c r="E209" s="392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">
        <v>354</v>
      </c>
      <c r="Q209" s="397"/>
      <c r="R209" s="397"/>
      <c r="S209" s="397"/>
      <c r="T209" s="398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91">
        <v>4680115884434</v>
      </c>
      <c r="E210" s="392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7"/>
      <c r="R210" s="397"/>
      <c r="S210" s="397"/>
      <c r="T210" s="398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357</v>
      </c>
      <c r="B211" s="54" t="s">
        <v>358</v>
      </c>
      <c r="C211" s="31">
        <v>4301060375</v>
      </c>
      <c r="D211" s="391">
        <v>4680115880818</v>
      </c>
      <c r="E211" s="392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83" t="s">
        <v>359</v>
      </c>
      <c r="Q211" s="397"/>
      <c r="R211" s="397"/>
      <c r="S211" s="397"/>
      <c r="T211" s="398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360</v>
      </c>
      <c r="B212" s="54" t="s">
        <v>361</v>
      </c>
      <c r="C212" s="31">
        <v>4301060389</v>
      </c>
      <c r="D212" s="391">
        <v>4680115880801</v>
      </c>
      <c r="E212" s="392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3" t="s">
        <v>362</v>
      </c>
      <c r="Q212" s="397"/>
      <c r="R212" s="397"/>
      <c r="S212" s="397"/>
      <c r="T212" s="398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393"/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5"/>
      <c r="P213" s="386" t="s">
        <v>69</v>
      </c>
      <c r="Q213" s="387"/>
      <c r="R213" s="387"/>
      <c r="S213" s="387"/>
      <c r="T213" s="387"/>
      <c r="U213" s="387"/>
      <c r="V213" s="388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hidden="1" x14ac:dyDescent="0.2">
      <c r="A214" s="394"/>
      <c r="B214" s="394"/>
      <c r="C214" s="394"/>
      <c r="D214" s="394"/>
      <c r="E214" s="394"/>
      <c r="F214" s="394"/>
      <c r="G214" s="394"/>
      <c r="H214" s="394"/>
      <c r="I214" s="394"/>
      <c r="J214" s="394"/>
      <c r="K214" s="394"/>
      <c r="L214" s="394"/>
      <c r="M214" s="394"/>
      <c r="N214" s="394"/>
      <c r="O214" s="395"/>
      <c r="P214" s="386" t="s">
        <v>69</v>
      </c>
      <c r="Q214" s="387"/>
      <c r="R214" s="387"/>
      <c r="S214" s="387"/>
      <c r="T214" s="387"/>
      <c r="U214" s="387"/>
      <c r="V214" s="388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hidden="1" customHeight="1" x14ac:dyDescent="0.25">
      <c r="A215" s="427" t="s">
        <v>363</v>
      </c>
      <c r="B215" s="394"/>
      <c r="C215" s="394"/>
      <c r="D215" s="394"/>
      <c r="E215" s="394"/>
      <c r="F215" s="394"/>
      <c r="G215" s="394"/>
      <c r="H215" s="394"/>
      <c r="I215" s="394"/>
      <c r="J215" s="394"/>
      <c r="K215" s="394"/>
      <c r="L215" s="394"/>
      <c r="M215" s="394"/>
      <c r="N215" s="394"/>
      <c r="O215" s="394"/>
      <c r="P215" s="394"/>
      <c r="Q215" s="394"/>
      <c r="R215" s="394"/>
      <c r="S215" s="394"/>
      <c r="T215" s="394"/>
      <c r="U215" s="394"/>
      <c r="V215" s="394"/>
      <c r="W215" s="394"/>
      <c r="X215" s="394"/>
      <c r="Y215" s="394"/>
      <c r="Z215" s="394"/>
      <c r="AA215" s="377"/>
      <c r="AB215" s="377"/>
      <c r="AC215" s="377"/>
    </row>
    <row r="216" spans="1:68" ht="14.25" hidden="1" customHeight="1" x14ac:dyDescent="0.25">
      <c r="A216" s="400" t="s">
        <v>112</v>
      </c>
      <c r="B216" s="394"/>
      <c r="C216" s="394"/>
      <c r="D216" s="394"/>
      <c r="E216" s="394"/>
      <c r="F216" s="394"/>
      <c r="G216" s="394"/>
      <c r="H216" s="394"/>
      <c r="I216" s="394"/>
      <c r="J216" s="394"/>
      <c r="K216" s="394"/>
      <c r="L216" s="394"/>
      <c r="M216" s="394"/>
      <c r="N216" s="394"/>
      <c r="O216" s="394"/>
      <c r="P216" s="394"/>
      <c r="Q216" s="394"/>
      <c r="R216" s="394"/>
      <c r="S216" s="394"/>
      <c r="T216" s="394"/>
      <c r="U216" s="394"/>
      <c r="V216" s="394"/>
      <c r="W216" s="394"/>
      <c r="X216" s="394"/>
      <c r="Y216" s="394"/>
      <c r="Z216" s="394"/>
      <c r="AA216" s="378"/>
      <c r="AB216" s="378"/>
      <c r="AC216" s="378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91">
        <v>4680115884274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7"/>
      <c r="R217" s="397"/>
      <c r="S217" s="397"/>
      <c r="T217" s="398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91">
        <v>4680115884274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3" t="s">
        <v>367</v>
      </c>
      <c r="Q218" s="397"/>
      <c r="R218" s="397"/>
      <c r="S218" s="397"/>
      <c r="T218" s="398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91">
        <v>4680115884298</v>
      </c>
      <c r="E219" s="392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7"/>
      <c r="R219" s="397"/>
      <c r="S219" s="397"/>
      <c r="T219" s="398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4301011733</v>
      </c>
      <c r="D220" s="391">
        <v>4680115884250</v>
      </c>
      <c r="E220" s="392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7"/>
      <c r="R220" s="397"/>
      <c r="S220" s="397"/>
      <c r="T220" s="398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91">
        <v>4680115884250</v>
      </c>
      <c r="E221" s="392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3" t="s">
        <v>373</v>
      </c>
      <c r="Q221" s="397"/>
      <c r="R221" s="397"/>
      <c r="S221" s="397"/>
      <c r="T221" s="398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91">
        <v>4680115884281</v>
      </c>
      <c r="E222" s="392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7"/>
      <c r="R222" s="397"/>
      <c r="S222" s="397"/>
      <c r="T222" s="398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91">
        <v>4680115884199</v>
      </c>
      <c r="E223" s="392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7"/>
      <c r="R223" s="397"/>
      <c r="S223" s="397"/>
      <c r="T223" s="398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hidden="1" customHeight="1" x14ac:dyDescent="0.25">
      <c r="A224" s="54" t="s">
        <v>378</v>
      </c>
      <c r="B224" s="54" t="s">
        <v>379</v>
      </c>
      <c r="C224" s="31">
        <v>4301011716</v>
      </c>
      <c r="D224" s="391">
        <v>4680115884267</v>
      </c>
      <c r="E224" s="392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7"/>
      <c r="R224" s="397"/>
      <c r="S224" s="397"/>
      <c r="T224" s="398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91">
        <v>4680115882973</v>
      </c>
      <c r="E225" s="392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7"/>
      <c r="R225" s="397"/>
      <c r="S225" s="397"/>
      <c r="T225" s="398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hidden="1" x14ac:dyDescent="0.2">
      <c r="A226" s="393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394"/>
      <c r="O226" s="395"/>
      <c r="P226" s="386" t="s">
        <v>69</v>
      </c>
      <c r="Q226" s="387"/>
      <c r="R226" s="387"/>
      <c r="S226" s="387"/>
      <c r="T226" s="387"/>
      <c r="U226" s="387"/>
      <c r="V226" s="388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hidden="1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4"/>
      <c r="O227" s="395"/>
      <c r="P227" s="386" t="s">
        <v>69</v>
      </c>
      <c r="Q227" s="387"/>
      <c r="R227" s="387"/>
      <c r="S227" s="387"/>
      <c r="T227" s="387"/>
      <c r="U227" s="387"/>
      <c r="V227" s="388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hidden="1" customHeight="1" x14ac:dyDescent="0.25">
      <c r="A228" s="400" t="s">
        <v>63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78"/>
      <c r="AB228" s="378"/>
      <c r="AC228" s="378"/>
    </row>
    <row r="229" spans="1:68" ht="27" hidden="1" customHeight="1" x14ac:dyDescent="0.25">
      <c r="A229" s="54" t="s">
        <v>382</v>
      </c>
      <c r="B229" s="54" t="s">
        <v>383</v>
      </c>
      <c r="C229" s="31">
        <v>4301031305</v>
      </c>
      <c r="D229" s="391">
        <v>4607091389845</v>
      </c>
      <c r="E229" s="392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7"/>
      <c r="R229" s="397"/>
      <c r="S229" s="397"/>
      <c r="T229" s="398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91">
        <v>4680115882881</v>
      </c>
      <c r="E230" s="392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7"/>
      <c r="R230" s="397"/>
      <c r="S230" s="397"/>
      <c r="T230" s="398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393"/>
      <c r="B231" s="394"/>
      <c r="C231" s="394"/>
      <c r="D231" s="394"/>
      <c r="E231" s="394"/>
      <c r="F231" s="394"/>
      <c r="G231" s="394"/>
      <c r="H231" s="394"/>
      <c r="I231" s="394"/>
      <c r="J231" s="394"/>
      <c r="K231" s="394"/>
      <c r="L231" s="394"/>
      <c r="M231" s="394"/>
      <c r="N231" s="394"/>
      <c r="O231" s="395"/>
      <c r="P231" s="386" t="s">
        <v>69</v>
      </c>
      <c r="Q231" s="387"/>
      <c r="R231" s="387"/>
      <c r="S231" s="387"/>
      <c r="T231" s="387"/>
      <c r="U231" s="387"/>
      <c r="V231" s="388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hidden="1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5"/>
      <c r="P232" s="386" t="s">
        <v>69</v>
      </c>
      <c r="Q232" s="387"/>
      <c r="R232" s="387"/>
      <c r="S232" s="387"/>
      <c r="T232" s="387"/>
      <c r="U232" s="387"/>
      <c r="V232" s="388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hidden="1" customHeight="1" x14ac:dyDescent="0.25">
      <c r="A233" s="427" t="s">
        <v>386</v>
      </c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77"/>
      <c r="AB233" s="377"/>
      <c r="AC233" s="377"/>
    </row>
    <row r="234" spans="1:68" ht="14.25" hidden="1" customHeight="1" x14ac:dyDescent="0.25">
      <c r="A234" s="400" t="s">
        <v>112</v>
      </c>
      <c r="B234" s="394"/>
      <c r="C234" s="394"/>
      <c r="D234" s="394"/>
      <c r="E234" s="394"/>
      <c r="F234" s="394"/>
      <c r="G234" s="394"/>
      <c r="H234" s="394"/>
      <c r="I234" s="394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78"/>
      <c r="AB234" s="378"/>
      <c r="AC234" s="378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91">
        <v>4680115884137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7"/>
      <c r="R235" s="397"/>
      <c r="S235" s="397"/>
      <c r="T235" s="398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91">
        <v>4680115884137</v>
      </c>
      <c r="E236" s="392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9" t="s">
        <v>390</v>
      </c>
      <c r="Q236" s="397"/>
      <c r="R236" s="397"/>
      <c r="S236" s="397"/>
      <c r="T236" s="398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91">
        <v>4680115884236</v>
      </c>
      <c r="E237" s="392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7"/>
      <c r="R237" s="397"/>
      <c r="S237" s="397"/>
      <c r="T237" s="398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91">
        <v>4680115884175</v>
      </c>
      <c r="E238" s="392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7"/>
      <c r="R238" s="397"/>
      <c r="S238" s="397"/>
      <c r="T238" s="398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hidden="1" customHeight="1" x14ac:dyDescent="0.25">
      <c r="A239" s="54" t="s">
        <v>395</v>
      </c>
      <c r="B239" s="54" t="s">
        <v>396</v>
      </c>
      <c r="C239" s="31">
        <v>4301011824</v>
      </c>
      <c r="D239" s="391">
        <v>4680115884144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7"/>
      <c r="R239" s="397"/>
      <c r="S239" s="397"/>
      <c r="T239" s="398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91">
        <v>4680115885288</v>
      </c>
      <c r="E240" s="392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81" t="s">
        <v>399</v>
      </c>
      <c r="Q240" s="397"/>
      <c r="R240" s="397"/>
      <c r="S240" s="397"/>
      <c r="T240" s="398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91">
        <v>4680115884182</v>
      </c>
      <c r="E241" s="392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7"/>
      <c r="R241" s="397"/>
      <c r="S241" s="397"/>
      <c r="T241" s="398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hidden="1" customHeight="1" x14ac:dyDescent="0.25">
      <c r="A242" s="54" t="s">
        <v>402</v>
      </c>
      <c r="B242" s="54" t="s">
        <v>403</v>
      </c>
      <c r="C242" s="31">
        <v>4301011722</v>
      </c>
      <c r="D242" s="391">
        <v>4680115884205</v>
      </c>
      <c r="E242" s="392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7"/>
      <c r="R242" s="397"/>
      <c r="S242" s="397"/>
      <c r="T242" s="398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hidden="1" x14ac:dyDescent="0.2">
      <c r="A243" s="393"/>
      <c r="B243" s="394"/>
      <c r="C243" s="394"/>
      <c r="D243" s="394"/>
      <c r="E243" s="394"/>
      <c r="F243" s="394"/>
      <c r="G243" s="394"/>
      <c r="H243" s="394"/>
      <c r="I243" s="394"/>
      <c r="J243" s="394"/>
      <c r="K243" s="394"/>
      <c r="L243" s="394"/>
      <c r="M243" s="394"/>
      <c r="N243" s="394"/>
      <c r="O243" s="395"/>
      <c r="P243" s="386" t="s">
        <v>69</v>
      </c>
      <c r="Q243" s="387"/>
      <c r="R243" s="387"/>
      <c r="S243" s="387"/>
      <c r="T243" s="387"/>
      <c r="U243" s="387"/>
      <c r="V243" s="388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hidden="1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4"/>
      <c r="N244" s="394"/>
      <c r="O244" s="395"/>
      <c r="P244" s="386" t="s">
        <v>69</v>
      </c>
      <c r="Q244" s="387"/>
      <c r="R244" s="387"/>
      <c r="S244" s="387"/>
      <c r="T244" s="387"/>
      <c r="U244" s="387"/>
      <c r="V244" s="388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hidden="1" customHeight="1" x14ac:dyDescent="0.25">
      <c r="A245" s="427" t="s">
        <v>404</v>
      </c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77"/>
      <c r="AB245" s="377"/>
      <c r="AC245" s="377"/>
    </row>
    <row r="246" spans="1:68" ht="14.25" hidden="1" customHeight="1" x14ac:dyDescent="0.25">
      <c r="A246" s="400" t="s">
        <v>112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78"/>
      <c r="AB246" s="378"/>
      <c r="AC246" s="378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91">
        <v>4680115885806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3" t="s">
        <v>407</v>
      </c>
      <c r="Q247" s="397"/>
      <c r="R247" s="397"/>
      <c r="S247" s="397"/>
      <c r="T247" s="398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91">
        <v>4680115885837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24" t="s">
        <v>410</v>
      </c>
      <c r="Q248" s="397"/>
      <c r="R248" s="397"/>
      <c r="S248" s="397"/>
      <c r="T248" s="398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91">
        <v>4680115885851</v>
      </c>
      <c r="E249" s="392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29" t="s">
        <v>413</v>
      </c>
      <c r="Q249" s="397"/>
      <c r="R249" s="397"/>
      <c r="S249" s="397"/>
      <c r="T249" s="398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91">
        <v>4680115885820</v>
      </c>
      <c r="E250" s="392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0" t="s">
        <v>416</v>
      </c>
      <c r="Q250" s="397"/>
      <c r="R250" s="397"/>
      <c r="S250" s="397"/>
      <c r="T250" s="398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91">
        <v>4680115885844</v>
      </c>
      <c r="E251" s="392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7"/>
      <c r="R251" s="397"/>
      <c r="S251" s="397"/>
      <c r="T251" s="398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393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5"/>
      <c r="P252" s="386" t="s">
        <v>69</v>
      </c>
      <c r="Q252" s="387"/>
      <c r="R252" s="387"/>
      <c r="S252" s="387"/>
      <c r="T252" s="387"/>
      <c r="U252" s="387"/>
      <c r="V252" s="388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94"/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5"/>
      <c r="P253" s="386" t="s">
        <v>69</v>
      </c>
      <c r="Q253" s="387"/>
      <c r="R253" s="387"/>
      <c r="S253" s="387"/>
      <c r="T253" s="387"/>
      <c r="U253" s="387"/>
      <c r="V253" s="388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27" t="s">
        <v>420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377"/>
      <c r="AB254" s="377"/>
      <c r="AC254" s="377"/>
    </row>
    <row r="255" spans="1:68" ht="14.25" hidden="1" customHeight="1" x14ac:dyDescent="0.25">
      <c r="A255" s="400" t="s">
        <v>112</v>
      </c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  <c r="X255" s="394"/>
      <c r="Y255" s="394"/>
      <c r="Z255" s="394"/>
      <c r="AA255" s="378"/>
      <c r="AB255" s="378"/>
      <c r="AC255" s="378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91">
        <v>4680115885554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5" t="s">
        <v>423</v>
      </c>
      <c r="Q256" s="397"/>
      <c r="R256" s="397"/>
      <c r="S256" s="397"/>
      <c r="T256" s="398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91">
        <v>4680115885615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97"/>
      <c r="R257" s="397"/>
      <c r="S257" s="397"/>
      <c r="T257" s="398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91">
        <v>4680115885646</v>
      </c>
      <c r="E258" s="392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6" t="s">
        <v>429</v>
      </c>
      <c r="Q258" s="397"/>
      <c r="R258" s="397"/>
      <c r="S258" s="397"/>
      <c r="T258" s="398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91">
        <v>4680115885608</v>
      </c>
      <c r="E259" s="392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9" t="s">
        <v>432</v>
      </c>
      <c r="Q259" s="397"/>
      <c r="R259" s="397"/>
      <c r="S259" s="397"/>
      <c r="T259" s="398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91">
        <v>4680115885622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01" t="s">
        <v>435</v>
      </c>
      <c r="Q260" s="397"/>
      <c r="R260" s="397"/>
      <c r="S260" s="397"/>
      <c r="T260" s="398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91">
        <v>4680115881938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7"/>
      <c r="R261" s="397"/>
      <c r="S261" s="397"/>
      <c r="T261" s="398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91">
        <v>4607091387346</v>
      </c>
      <c r="E262" s="392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7"/>
      <c r="R262" s="397"/>
      <c r="S262" s="397"/>
      <c r="T262" s="398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393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5"/>
      <c r="P263" s="386" t="s">
        <v>69</v>
      </c>
      <c r="Q263" s="387"/>
      <c r="R263" s="387"/>
      <c r="S263" s="387"/>
      <c r="T263" s="387"/>
      <c r="U263" s="387"/>
      <c r="V263" s="388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5"/>
      <c r="P264" s="386" t="s">
        <v>69</v>
      </c>
      <c r="Q264" s="387"/>
      <c r="R264" s="387"/>
      <c r="S264" s="387"/>
      <c r="T264" s="387"/>
      <c r="U264" s="387"/>
      <c r="V264" s="388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400" t="s">
        <v>63</v>
      </c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378"/>
      <c r="AB265" s="378"/>
      <c r="AC265" s="378"/>
    </row>
    <row r="266" spans="1:68" ht="27" hidden="1" customHeight="1" x14ac:dyDescent="0.25">
      <c r="A266" s="54" t="s">
        <v>440</v>
      </c>
      <c r="B266" s="54" t="s">
        <v>441</v>
      </c>
      <c r="C266" s="31">
        <v>4301030878</v>
      </c>
      <c r="D266" s="391">
        <v>4607091387193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7"/>
      <c r="R266" s="397"/>
      <c r="S266" s="397"/>
      <c r="T266" s="39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91">
        <v>4607091387230</v>
      </c>
      <c r="E267" s="392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7"/>
      <c r="R267" s="397"/>
      <c r="S267" s="397"/>
      <c r="T267" s="398"/>
      <c r="U267" s="34"/>
      <c r="V267" s="34"/>
      <c r="W267" s="35" t="s">
        <v>68</v>
      </c>
      <c r="X267" s="382">
        <v>100</v>
      </c>
      <c r="Y267" s="383">
        <f>IFERROR(IF(X267="",0,CEILING((X267/$H267),1)*$H267),"")</f>
        <v>100.80000000000001</v>
      </c>
      <c r="Z267" s="36">
        <f>IFERROR(IF(Y267=0,"",ROUNDUP(Y267/H267,0)*0.00753),"")</f>
        <v>0.18071999999999999</v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106.19047619047619</v>
      </c>
      <c r="BN267" s="64">
        <f>IFERROR(Y267*I267/H267,"0")</f>
        <v>107.04</v>
      </c>
      <c r="BO267" s="64">
        <f>IFERROR(1/J267*(X267/H267),"0")</f>
        <v>0.15262515262515264</v>
      </c>
      <c r="BP267" s="64">
        <f>IFERROR(1/J267*(Y267/H267),"0")</f>
        <v>0.15384615384615385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91">
        <v>4607091387285</v>
      </c>
      <c r="E268" s="392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7"/>
      <c r="R268" s="397"/>
      <c r="S268" s="397"/>
      <c r="T268" s="39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3"/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5"/>
      <c r="P269" s="386" t="s">
        <v>69</v>
      </c>
      <c r="Q269" s="387"/>
      <c r="R269" s="387"/>
      <c r="S269" s="387"/>
      <c r="T269" s="387"/>
      <c r="U269" s="387"/>
      <c r="V269" s="388"/>
      <c r="W269" s="37" t="s">
        <v>70</v>
      </c>
      <c r="X269" s="384">
        <f>IFERROR(X266/H266,"0")+IFERROR(X267/H267,"0")+IFERROR(X268/H268,"0")</f>
        <v>23.80952380952381</v>
      </c>
      <c r="Y269" s="384">
        <f>IFERROR(Y266/H266,"0")+IFERROR(Y267/H267,"0")+IFERROR(Y268/H268,"0")</f>
        <v>24</v>
      </c>
      <c r="Z269" s="384">
        <f>IFERROR(IF(Z266="",0,Z266),"0")+IFERROR(IF(Z267="",0,Z267),"0")+IFERROR(IF(Z268="",0,Z268),"0")</f>
        <v>0.18071999999999999</v>
      </c>
      <c r="AA269" s="385"/>
      <c r="AB269" s="385"/>
      <c r="AC269" s="385"/>
    </row>
    <row r="270" spans="1:68" x14ac:dyDescent="0.2">
      <c r="A270" s="394"/>
      <c r="B270" s="394"/>
      <c r="C270" s="394"/>
      <c r="D270" s="394"/>
      <c r="E270" s="394"/>
      <c r="F270" s="394"/>
      <c r="G270" s="394"/>
      <c r="H270" s="394"/>
      <c r="I270" s="394"/>
      <c r="J270" s="394"/>
      <c r="K270" s="394"/>
      <c r="L270" s="394"/>
      <c r="M270" s="394"/>
      <c r="N270" s="394"/>
      <c r="O270" s="395"/>
      <c r="P270" s="386" t="s">
        <v>69</v>
      </c>
      <c r="Q270" s="387"/>
      <c r="R270" s="387"/>
      <c r="S270" s="387"/>
      <c r="T270" s="387"/>
      <c r="U270" s="387"/>
      <c r="V270" s="388"/>
      <c r="W270" s="37" t="s">
        <v>68</v>
      </c>
      <c r="X270" s="384">
        <f>IFERROR(SUM(X266:X268),"0")</f>
        <v>100</v>
      </c>
      <c r="Y270" s="384">
        <f>IFERROR(SUM(Y266:Y268),"0")</f>
        <v>100.80000000000001</v>
      </c>
      <c r="Z270" s="37"/>
      <c r="AA270" s="385"/>
      <c r="AB270" s="385"/>
      <c r="AC270" s="385"/>
    </row>
    <row r="271" spans="1:68" ht="14.25" hidden="1" customHeight="1" x14ac:dyDescent="0.25">
      <c r="A271" s="400" t="s">
        <v>71</v>
      </c>
      <c r="B271" s="394"/>
      <c r="C271" s="394"/>
      <c r="D271" s="394"/>
      <c r="E271" s="394"/>
      <c r="F271" s="394"/>
      <c r="G271" s="394"/>
      <c r="H271" s="394"/>
      <c r="I271" s="394"/>
      <c r="J271" s="394"/>
      <c r="K271" s="394"/>
      <c r="L271" s="394"/>
      <c r="M271" s="394"/>
      <c r="N271" s="394"/>
      <c r="O271" s="394"/>
      <c r="P271" s="394"/>
      <c r="Q271" s="394"/>
      <c r="R271" s="394"/>
      <c r="S271" s="394"/>
      <c r="T271" s="394"/>
      <c r="U271" s="394"/>
      <c r="V271" s="394"/>
      <c r="W271" s="394"/>
      <c r="X271" s="394"/>
      <c r="Y271" s="394"/>
      <c r="Z271" s="394"/>
      <c r="AA271" s="378"/>
      <c r="AB271" s="378"/>
      <c r="AC271" s="378"/>
    </row>
    <row r="272" spans="1:68" ht="16.5" hidden="1" customHeight="1" x14ac:dyDescent="0.25">
      <c r="A272" s="54" t="s">
        <v>446</v>
      </c>
      <c r="B272" s="54" t="s">
        <v>447</v>
      </c>
      <c r="C272" s="31">
        <v>4301051100</v>
      </c>
      <c r="D272" s="391">
        <v>4607091387766</v>
      </c>
      <c r="E272" s="392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7"/>
      <c r="R272" s="397"/>
      <c r="S272" s="397"/>
      <c r="T272" s="398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91">
        <v>4607091387957</v>
      </c>
      <c r="E273" s="392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7"/>
      <c r="R273" s="397"/>
      <c r="S273" s="397"/>
      <c r="T273" s="398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91">
        <v>4607091387964</v>
      </c>
      <c r="E274" s="392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7"/>
      <c r="R274" s="397"/>
      <c r="S274" s="397"/>
      <c r="T274" s="398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91">
        <v>4680115884618</v>
      </c>
      <c r="E275" s="392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7"/>
      <c r="R275" s="397"/>
      <c r="S275" s="397"/>
      <c r="T275" s="398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91">
        <v>4680115884588</v>
      </c>
      <c r="E276" s="392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7"/>
      <c r="R276" s="397"/>
      <c r="S276" s="397"/>
      <c r="T276" s="398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91">
        <v>4607091387537</v>
      </c>
      <c r="E277" s="392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7"/>
      <c r="R277" s="397"/>
      <c r="S277" s="397"/>
      <c r="T277" s="398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91">
        <v>4607091387513</v>
      </c>
      <c r="E278" s="392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7"/>
      <c r="R278" s="397"/>
      <c r="S278" s="397"/>
      <c r="T278" s="398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hidden="1" x14ac:dyDescent="0.2">
      <c r="A279" s="393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5"/>
      <c r="P279" s="386" t="s">
        <v>69</v>
      </c>
      <c r="Q279" s="387"/>
      <c r="R279" s="387"/>
      <c r="S279" s="387"/>
      <c r="T279" s="387"/>
      <c r="U279" s="387"/>
      <c r="V279" s="388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hidden="1" x14ac:dyDescent="0.2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5"/>
      <c r="P280" s="386" t="s">
        <v>69</v>
      </c>
      <c r="Q280" s="387"/>
      <c r="R280" s="387"/>
      <c r="S280" s="387"/>
      <c r="T280" s="387"/>
      <c r="U280" s="387"/>
      <c r="V280" s="388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hidden="1" customHeight="1" x14ac:dyDescent="0.25">
      <c r="A281" s="400" t="s">
        <v>237</v>
      </c>
      <c r="B281" s="394"/>
      <c r="C281" s="394"/>
      <c r="D281" s="394"/>
      <c r="E281" s="394"/>
      <c r="F281" s="394"/>
      <c r="G281" s="394"/>
      <c r="H281" s="394"/>
      <c r="I281" s="394"/>
      <c r="J281" s="394"/>
      <c r="K281" s="394"/>
      <c r="L281" s="394"/>
      <c r="M281" s="394"/>
      <c r="N281" s="394"/>
      <c r="O281" s="394"/>
      <c r="P281" s="394"/>
      <c r="Q281" s="394"/>
      <c r="R281" s="394"/>
      <c r="S281" s="394"/>
      <c r="T281" s="394"/>
      <c r="U281" s="394"/>
      <c r="V281" s="394"/>
      <c r="W281" s="394"/>
      <c r="X281" s="394"/>
      <c r="Y281" s="394"/>
      <c r="Z281" s="394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91">
        <v>4607091380880</v>
      </c>
      <c r="E282" s="392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0" t="s">
        <v>462</v>
      </c>
      <c r="Q282" s="397"/>
      <c r="R282" s="397"/>
      <c r="S282" s="397"/>
      <c r="T282" s="398"/>
      <c r="U282" s="34"/>
      <c r="V282" s="34"/>
      <c r="W282" s="35" t="s">
        <v>68</v>
      </c>
      <c r="X282" s="382">
        <v>70</v>
      </c>
      <c r="Y282" s="383">
        <f>IFERROR(IF(X282="",0,CEILING((X282/$H282),1)*$H282),"")</f>
        <v>75.600000000000009</v>
      </c>
      <c r="Z282" s="36">
        <f>IFERROR(IF(Y282=0,"",ROUNDUP(Y282/H282,0)*0.02175),"")</f>
        <v>0.19574999999999998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74.7</v>
      </c>
      <c r="BN282" s="64">
        <f>IFERROR(Y282*I282/H282,"0")</f>
        <v>80.676000000000016</v>
      </c>
      <c r="BO282" s="64">
        <f>IFERROR(1/J282*(X282/H282),"0")</f>
        <v>0.14880952380952378</v>
      </c>
      <c r="BP282" s="64">
        <f>IFERROR(1/J282*(Y282/H282),"0")</f>
        <v>0.1607142857142857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91">
        <v>4607091384482</v>
      </c>
      <c r="E283" s="392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7"/>
      <c r="R283" s="397"/>
      <c r="S283" s="397"/>
      <c r="T283" s="398"/>
      <c r="U283" s="34"/>
      <c r="V283" s="34"/>
      <c r="W283" s="35" t="s">
        <v>68</v>
      </c>
      <c r="X283" s="382">
        <v>1000</v>
      </c>
      <c r="Y283" s="383">
        <f>IFERROR(IF(X283="",0,CEILING((X283/$H283),1)*$H283),"")</f>
        <v>1006.1999999999999</v>
      </c>
      <c r="Z283" s="36">
        <f>IFERROR(IF(Y283=0,"",ROUNDUP(Y283/H283,0)*0.02175),"")</f>
        <v>2.8057499999999997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1072.3076923076924</v>
      </c>
      <c r="BN283" s="64">
        <f>IFERROR(Y283*I283/H283,"0")</f>
        <v>1078.9559999999999</v>
      </c>
      <c r="BO283" s="64">
        <f>IFERROR(1/J283*(X283/H283),"0")</f>
        <v>2.2893772893772892</v>
      </c>
      <c r="BP283" s="64">
        <f>IFERROR(1/J283*(Y283/H283),"0")</f>
        <v>2.3035714285714284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391">
        <v>4607091380897</v>
      </c>
      <c r="E284" s="392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5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7"/>
      <c r="R284" s="397"/>
      <c r="S284" s="397"/>
      <c r="T284" s="398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3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5"/>
      <c r="P285" s="386" t="s">
        <v>69</v>
      </c>
      <c r="Q285" s="387"/>
      <c r="R285" s="387"/>
      <c r="S285" s="387"/>
      <c r="T285" s="387"/>
      <c r="U285" s="387"/>
      <c r="V285" s="388"/>
      <c r="W285" s="37" t="s">
        <v>70</v>
      </c>
      <c r="X285" s="384">
        <f>IFERROR(X282/H282,"0")+IFERROR(X283/H283,"0")+IFERROR(X284/H284,"0")</f>
        <v>136.53846153846155</v>
      </c>
      <c r="Y285" s="384">
        <f>IFERROR(Y282/H282,"0")+IFERROR(Y283/H283,"0")+IFERROR(Y284/H284,"0")</f>
        <v>138</v>
      </c>
      <c r="Z285" s="384">
        <f>IFERROR(IF(Z282="",0,Z282),"0")+IFERROR(IF(Z283="",0,Z283),"0")+IFERROR(IF(Z284="",0,Z284),"0")</f>
        <v>3.0014999999999996</v>
      </c>
      <c r="AA285" s="385"/>
      <c r="AB285" s="385"/>
      <c r="AC285" s="385"/>
    </row>
    <row r="286" spans="1:68" x14ac:dyDescent="0.2">
      <c r="A286" s="394"/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5"/>
      <c r="P286" s="386" t="s">
        <v>69</v>
      </c>
      <c r="Q286" s="387"/>
      <c r="R286" s="387"/>
      <c r="S286" s="387"/>
      <c r="T286" s="387"/>
      <c r="U286" s="387"/>
      <c r="V286" s="388"/>
      <c r="W286" s="37" t="s">
        <v>68</v>
      </c>
      <c r="X286" s="384">
        <f>IFERROR(SUM(X282:X284),"0")</f>
        <v>1070</v>
      </c>
      <c r="Y286" s="384">
        <f>IFERROR(SUM(Y282:Y284),"0")</f>
        <v>1081.8</v>
      </c>
      <c r="Z286" s="37"/>
      <c r="AA286" s="385"/>
      <c r="AB286" s="385"/>
      <c r="AC286" s="385"/>
    </row>
    <row r="287" spans="1:68" ht="14.25" hidden="1" customHeight="1" x14ac:dyDescent="0.25">
      <c r="A287" s="400" t="s">
        <v>90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94"/>
      <c r="AA287" s="378"/>
      <c r="AB287" s="378"/>
      <c r="AC287" s="378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91">
        <v>4607091388374</v>
      </c>
      <c r="E288" s="392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97"/>
      <c r="R288" s="397"/>
      <c r="S288" s="397"/>
      <c r="T288" s="39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91">
        <v>4607091388381</v>
      </c>
      <c r="E289" s="392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3" t="s">
        <v>472</v>
      </c>
      <c r="Q289" s="397"/>
      <c r="R289" s="397"/>
      <c r="S289" s="397"/>
      <c r="T289" s="39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473</v>
      </c>
      <c r="B290" s="54" t="s">
        <v>474</v>
      </c>
      <c r="C290" s="31">
        <v>4301030233</v>
      </c>
      <c r="D290" s="391">
        <v>4607091388404</v>
      </c>
      <c r="E290" s="392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7"/>
      <c r="R290" s="397"/>
      <c r="S290" s="397"/>
      <c r="T290" s="39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93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5"/>
      <c r="P291" s="386" t="s">
        <v>69</v>
      </c>
      <c r="Q291" s="387"/>
      <c r="R291" s="387"/>
      <c r="S291" s="387"/>
      <c r="T291" s="387"/>
      <c r="U291" s="387"/>
      <c r="V291" s="388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hidden="1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4"/>
      <c r="N292" s="394"/>
      <c r="O292" s="395"/>
      <c r="P292" s="386" t="s">
        <v>69</v>
      </c>
      <c r="Q292" s="387"/>
      <c r="R292" s="387"/>
      <c r="S292" s="387"/>
      <c r="T292" s="387"/>
      <c r="U292" s="387"/>
      <c r="V292" s="388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hidden="1" customHeight="1" x14ac:dyDescent="0.25">
      <c r="A293" s="400" t="s">
        <v>475</v>
      </c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4"/>
      <c r="N293" s="394"/>
      <c r="O293" s="394"/>
      <c r="P293" s="394"/>
      <c r="Q293" s="394"/>
      <c r="R293" s="394"/>
      <c r="S293" s="394"/>
      <c r="T293" s="394"/>
      <c r="U293" s="394"/>
      <c r="V293" s="394"/>
      <c r="W293" s="394"/>
      <c r="X293" s="394"/>
      <c r="Y293" s="394"/>
      <c r="Z293" s="394"/>
      <c r="AA293" s="378"/>
      <c r="AB293" s="378"/>
      <c r="AC293" s="378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91">
        <v>4680115881808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7"/>
      <c r="R294" s="397"/>
      <c r="S294" s="397"/>
      <c r="T294" s="398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91">
        <v>4680115881822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7"/>
      <c r="R295" s="397"/>
      <c r="S295" s="397"/>
      <c r="T295" s="398"/>
      <c r="U295" s="34"/>
      <c r="V295" s="34"/>
      <c r="W295" s="35" t="s">
        <v>68</v>
      </c>
      <c r="X295" s="382">
        <v>20</v>
      </c>
      <c r="Y295" s="383">
        <f>IFERROR(IF(X295="",0,CEILING((X295/$H295),1)*$H295),"")</f>
        <v>20</v>
      </c>
      <c r="Z295" s="36">
        <f>IFERROR(IF(Y295=0,"",ROUNDUP(Y295/H295,0)*0.00474),"")</f>
        <v>4.7400000000000005E-2</v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22.400000000000002</v>
      </c>
      <c r="BN295" s="64">
        <f>IFERROR(Y295*I295/H295,"0")</f>
        <v>22.400000000000002</v>
      </c>
      <c r="BO295" s="64">
        <f>IFERROR(1/J295*(X295/H295),"0")</f>
        <v>4.2016806722689072E-2</v>
      </c>
      <c r="BP295" s="64">
        <f>IFERROR(1/J295*(Y295/H295),"0")</f>
        <v>4.2016806722689072E-2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91">
        <v>4680115880016</v>
      </c>
      <c r="E296" s="392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7"/>
      <c r="R296" s="397"/>
      <c r="S296" s="397"/>
      <c r="T296" s="398"/>
      <c r="U296" s="34"/>
      <c r="V296" s="34"/>
      <c r="W296" s="35" t="s">
        <v>68</v>
      </c>
      <c r="X296" s="382">
        <v>20</v>
      </c>
      <c r="Y296" s="383">
        <f>IFERROR(IF(X296="",0,CEILING((X296/$H296),1)*$H296),"")</f>
        <v>20</v>
      </c>
      <c r="Z296" s="36">
        <f>IFERROR(IF(Y296=0,"",ROUNDUP(Y296/H296,0)*0.00474),"")</f>
        <v>4.7400000000000005E-2</v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22.400000000000002</v>
      </c>
      <c r="BN296" s="64">
        <f>IFERROR(Y296*I296/H296,"0")</f>
        <v>22.400000000000002</v>
      </c>
      <c r="BO296" s="64">
        <f>IFERROR(1/J296*(X296/H296),"0")</f>
        <v>4.2016806722689072E-2</v>
      </c>
      <c r="BP296" s="64">
        <f>IFERROR(1/J296*(Y296/H296),"0")</f>
        <v>4.2016806722689072E-2</v>
      </c>
    </row>
    <row r="297" spans="1:68" x14ac:dyDescent="0.2">
      <c r="A297" s="393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5"/>
      <c r="P297" s="386" t="s">
        <v>69</v>
      </c>
      <c r="Q297" s="387"/>
      <c r="R297" s="387"/>
      <c r="S297" s="387"/>
      <c r="T297" s="387"/>
      <c r="U297" s="387"/>
      <c r="V297" s="388"/>
      <c r="W297" s="37" t="s">
        <v>70</v>
      </c>
      <c r="X297" s="384">
        <f>IFERROR(X294/H294,"0")+IFERROR(X295/H295,"0")+IFERROR(X296/H296,"0")</f>
        <v>20</v>
      </c>
      <c r="Y297" s="384">
        <f>IFERROR(Y294/H294,"0")+IFERROR(Y295/H295,"0")+IFERROR(Y296/H296,"0")</f>
        <v>20</v>
      </c>
      <c r="Z297" s="384">
        <f>IFERROR(IF(Z294="",0,Z294),"0")+IFERROR(IF(Z295="",0,Z295),"0")+IFERROR(IF(Z296="",0,Z296),"0")</f>
        <v>9.4800000000000009E-2</v>
      </c>
      <c r="AA297" s="385"/>
      <c r="AB297" s="385"/>
      <c r="AC297" s="385"/>
    </row>
    <row r="298" spans="1:68" x14ac:dyDescent="0.2">
      <c r="A298" s="394"/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5"/>
      <c r="P298" s="386" t="s">
        <v>69</v>
      </c>
      <c r="Q298" s="387"/>
      <c r="R298" s="387"/>
      <c r="S298" s="387"/>
      <c r="T298" s="387"/>
      <c r="U298" s="387"/>
      <c r="V298" s="388"/>
      <c r="W298" s="37" t="s">
        <v>68</v>
      </c>
      <c r="X298" s="384">
        <f>IFERROR(SUM(X294:X296),"0")</f>
        <v>40</v>
      </c>
      <c r="Y298" s="384">
        <f>IFERROR(SUM(Y294:Y296),"0")</f>
        <v>40</v>
      </c>
      <c r="Z298" s="37"/>
      <c r="AA298" s="385"/>
      <c r="AB298" s="385"/>
      <c r="AC298" s="385"/>
    </row>
    <row r="299" spans="1:68" ht="16.5" hidden="1" customHeight="1" x14ac:dyDescent="0.25">
      <c r="A299" s="427" t="s">
        <v>484</v>
      </c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394"/>
      <c r="O299" s="394"/>
      <c r="P299" s="394"/>
      <c r="Q299" s="394"/>
      <c r="R299" s="394"/>
      <c r="S299" s="394"/>
      <c r="T299" s="394"/>
      <c r="U299" s="394"/>
      <c r="V299" s="394"/>
      <c r="W299" s="394"/>
      <c r="X299" s="394"/>
      <c r="Y299" s="394"/>
      <c r="Z299" s="394"/>
      <c r="AA299" s="377"/>
      <c r="AB299" s="377"/>
      <c r="AC299" s="377"/>
    </row>
    <row r="300" spans="1:68" ht="14.25" hidden="1" customHeight="1" x14ac:dyDescent="0.25">
      <c r="A300" s="400" t="s">
        <v>63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378"/>
      <c r="AB300" s="378"/>
      <c r="AC300" s="378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91">
        <v>4607091387292</v>
      </c>
      <c r="E301" s="392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7"/>
      <c r="R301" s="397"/>
      <c r="S301" s="397"/>
      <c r="T301" s="39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3"/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5"/>
      <c r="P302" s="386" t="s">
        <v>69</v>
      </c>
      <c r="Q302" s="387"/>
      <c r="R302" s="387"/>
      <c r="S302" s="387"/>
      <c r="T302" s="387"/>
      <c r="U302" s="387"/>
      <c r="V302" s="38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4"/>
      <c r="B303" s="394"/>
      <c r="C303" s="394"/>
      <c r="D303" s="394"/>
      <c r="E303" s="394"/>
      <c r="F303" s="394"/>
      <c r="G303" s="394"/>
      <c r="H303" s="394"/>
      <c r="I303" s="394"/>
      <c r="J303" s="394"/>
      <c r="K303" s="394"/>
      <c r="L303" s="394"/>
      <c r="M303" s="394"/>
      <c r="N303" s="394"/>
      <c r="O303" s="395"/>
      <c r="P303" s="386" t="s">
        <v>69</v>
      </c>
      <c r="Q303" s="387"/>
      <c r="R303" s="387"/>
      <c r="S303" s="387"/>
      <c r="T303" s="387"/>
      <c r="U303" s="387"/>
      <c r="V303" s="38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27" t="s">
        <v>487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  <c r="AA304" s="377"/>
      <c r="AB304" s="377"/>
      <c r="AC304" s="377"/>
    </row>
    <row r="305" spans="1:68" ht="14.25" hidden="1" customHeight="1" x14ac:dyDescent="0.25">
      <c r="A305" s="400" t="s">
        <v>63</v>
      </c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4"/>
      <c r="O305" s="394"/>
      <c r="P305" s="394"/>
      <c r="Q305" s="394"/>
      <c r="R305" s="394"/>
      <c r="S305" s="394"/>
      <c r="T305" s="394"/>
      <c r="U305" s="394"/>
      <c r="V305" s="394"/>
      <c r="W305" s="394"/>
      <c r="X305" s="394"/>
      <c r="Y305" s="394"/>
      <c r="Z305" s="394"/>
      <c r="AA305" s="378"/>
      <c r="AB305" s="378"/>
      <c r="AC305" s="378"/>
    </row>
    <row r="306" spans="1:68" ht="27" hidden="1" customHeight="1" x14ac:dyDescent="0.25">
      <c r="A306" s="54" t="s">
        <v>488</v>
      </c>
      <c r="B306" s="54" t="s">
        <v>489</v>
      </c>
      <c r="C306" s="31">
        <v>4301031066</v>
      </c>
      <c r="D306" s="391">
        <v>4607091383836</v>
      </c>
      <c r="E306" s="392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7"/>
      <c r="R306" s="397"/>
      <c r="S306" s="397"/>
      <c r="T306" s="39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3"/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5"/>
      <c r="P307" s="386" t="s">
        <v>69</v>
      </c>
      <c r="Q307" s="387"/>
      <c r="R307" s="387"/>
      <c r="S307" s="387"/>
      <c r="T307" s="387"/>
      <c r="U307" s="387"/>
      <c r="V307" s="388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hidden="1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4"/>
      <c r="N308" s="394"/>
      <c r="O308" s="395"/>
      <c r="P308" s="386" t="s">
        <v>69</v>
      </c>
      <c r="Q308" s="387"/>
      <c r="R308" s="387"/>
      <c r="S308" s="387"/>
      <c r="T308" s="387"/>
      <c r="U308" s="387"/>
      <c r="V308" s="388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hidden="1" customHeight="1" x14ac:dyDescent="0.25">
      <c r="A309" s="400" t="s">
        <v>71</v>
      </c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4"/>
      <c r="O309" s="394"/>
      <c r="P309" s="394"/>
      <c r="Q309" s="394"/>
      <c r="R309" s="394"/>
      <c r="S309" s="394"/>
      <c r="T309" s="394"/>
      <c r="U309" s="394"/>
      <c r="V309" s="394"/>
      <c r="W309" s="394"/>
      <c r="X309" s="394"/>
      <c r="Y309" s="394"/>
      <c r="Z309" s="394"/>
      <c r="AA309" s="378"/>
      <c r="AB309" s="378"/>
      <c r="AC309" s="378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91">
        <v>4607091387919</v>
      </c>
      <c r="E310" s="392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7"/>
      <c r="R310" s="397"/>
      <c r="S310" s="397"/>
      <c r="T310" s="398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91">
        <v>4680115883604</v>
      </c>
      <c r="E311" s="392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9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7"/>
      <c r="R311" s="397"/>
      <c r="S311" s="397"/>
      <c r="T311" s="398"/>
      <c r="U311" s="34"/>
      <c r="V311" s="34"/>
      <c r="W311" s="35" t="s">
        <v>68</v>
      </c>
      <c r="X311" s="382">
        <v>200</v>
      </c>
      <c r="Y311" s="383">
        <f>IFERROR(IF(X311="",0,CEILING((X311/$H311),1)*$H311),"")</f>
        <v>201.60000000000002</v>
      </c>
      <c r="Z311" s="36">
        <f>IFERROR(IF(Y311=0,"",ROUNDUP(Y311/H311,0)*0.00753),"")</f>
        <v>0.72287999999999997</v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225.9047619047619</v>
      </c>
      <c r="BN311" s="64">
        <f>IFERROR(Y311*I311/H311,"0")</f>
        <v>227.71200000000002</v>
      </c>
      <c r="BO311" s="64">
        <f>IFERROR(1/J311*(X311/H311),"0")</f>
        <v>0.61050061050061055</v>
      </c>
      <c r="BP311" s="64">
        <f>IFERROR(1/J311*(Y311/H311),"0")</f>
        <v>0.61538461538461542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91">
        <v>4680115883567</v>
      </c>
      <c r="E312" s="392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7"/>
      <c r="R312" s="397"/>
      <c r="S312" s="397"/>
      <c r="T312" s="398"/>
      <c r="U312" s="34"/>
      <c r="V312" s="34"/>
      <c r="W312" s="35" t="s">
        <v>68</v>
      </c>
      <c r="X312" s="382">
        <v>150</v>
      </c>
      <c r="Y312" s="383">
        <f>IFERROR(IF(X312="",0,CEILING((X312/$H312),1)*$H312),"")</f>
        <v>151.20000000000002</v>
      </c>
      <c r="Z312" s="36">
        <f>IFERROR(IF(Y312=0,"",ROUNDUP(Y312/H312,0)*0.00753),"")</f>
        <v>0.54215999999999998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168.57142857142856</v>
      </c>
      <c r="BN312" s="64">
        <f>IFERROR(Y312*I312/H312,"0")</f>
        <v>169.92</v>
      </c>
      <c r="BO312" s="64">
        <f>IFERROR(1/J312*(X312/H312),"0")</f>
        <v>0.45787545787545786</v>
      </c>
      <c r="BP312" s="64">
        <f>IFERROR(1/J312*(Y312/H312),"0")</f>
        <v>0.46153846153846151</v>
      </c>
    </row>
    <row r="313" spans="1:68" x14ac:dyDescent="0.2">
      <c r="A313" s="393"/>
      <c r="B313" s="394"/>
      <c r="C313" s="394"/>
      <c r="D313" s="394"/>
      <c r="E313" s="394"/>
      <c r="F313" s="394"/>
      <c r="G313" s="394"/>
      <c r="H313" s="394"/>
      <c r="I313" s="394"/>
      <c r="J313" s="394"/>
      <c r="K313" s="394"/>
      <c r="L313" s="394"/>
      <c r="M313" s="394"/>
      <c r="N313" s="394"/>
      <c r="O313" s="395"/>
      <c r="P313" s="386" t="s">
        <v>69</v>
      </c>
      <c r="Q313" s="387"/>
      <c r="R313" s="387"/>
      <c r="S313" s="387"/>
      <c r="T313" s="387"/>
      <c r="U313" s="387"/>
      <c r="V313" s="388"/>
      <c r="W313" s="37" t="s">
        <v>70</v>
      </c>
      <c r="X313" s="384">
        <f>IFERROR(X310/H310,"0")+IFERROR(X311/H311,"0")+IFERROR(X312/H312,"0")</f>
        <v>166.66666666666669</v>
      </c>
      <c r="Y313" s="384">
        <f>IFERROR(Y310/H310,"0")+IFERROR(Y311/H311,"0")+IFERROR(Y312/H312,"0")</f>
        <v>168</v>
      </c>
      <c r="Z313" s="384">
        <f>IFERROR(IF(Z310="",0,Z310),"0")+IFERROR(IF(Z311="",0,Z311),"0")+IFERROR(IF(Z312="",0,Z312),"0")</f>
        <v>1.2650399999999999</v>
      </c>
      <c r="AA313" s="385"/>
      <c r="AB313" s="385"/>
      <c r="AC313" s="385"/>
    </row>
    <row r="314" spans="1:68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394"/>
      <c r="O314" s="395"/>
      <c r="P314" s="386" t="s">
        <v>69</v>
      </c>
      <c r="Q314" s="387"/>
      <c r="R314" s="387"/>
      <c r="S314" s="387"/>
      <c r="T314" s="387"/>
      <c r="U314" s="387"/>
      <c r="V314" s="388"/>
      <c r="W314" s="37" t="s">
        <v>68</v>
      </c>
      <c r="X314" s="384">
        <f>IFERROR(SUM(X310:X312),"0")</f>
        <v>350</v>
      </c>
      <c r="Y314" s="384">
        <f>IFERROR(SUM(Y310:Y312),"0")</f>
        <v>352.80000000000007</v>
      </c>
      <c r="Z314" s="37"/>
      <c r="AA314" s="385"/>
      <c r="AB314" s="385"/>
      <c r="AC314" s="385"/>
    </row>
    <row r="315" spans="1:68" ht="14.25" hidden="1" customHeight="1" x14ac:dyDescent="0.25">
      <c r="A315" s="400" t="s">
        <v>90</v>
      </c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4"/>
      <c r="O315" s="394"/>
      <c r="P315" s="394"/>
      <c r="Q315" s="394"/>
      <c r="R315" s="394"/>
      <c r="S315" s="394"/>
      <c r="T315" s="394"/>
      <c r="U315" s="394"/>
      <c r="V315" s="394"/>
      <c r="W315" s="394"/>
      <c r="X315" s="394"/>
      <c r="Y315" s="394"/>
      <c r="Z315" s="394"/>
      <c r="AA315" s="378"/>
      <c r="AB315" s="378"/>
      <c r="AC315" s="378"/>
    </row>
    <row r="316" spans="1:68" ht="27" hidden="1" customHeight="1" x14ac:dyDescent="0.25">
      <c r="A316" s="54" t="s">
        <v>496</v>
      </c>
      <c r="B316" s="54" t="s">
        <v>497</v>
      </c>
      <c r="C316" s="31">
        <v>4301032015</v>
      </c>
      <c r="D316" s="391">
        <v>4607091383102</v>
      </c>
      <c r="E316" s="392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7"/>
      <c r="R316" s="397"/>
      <c r="S316" s="397"/>
      <c r="T316" s="398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393"/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5"/>
      <c r="P317" s="386" t="s">
        <v>69</v>
      </c>
      <c r="Q317" s="387"/>
      <c r="R317" s="387"/>
      <c r="S317" s="387"/>
      <c r="T317" s="387"/>
      <c r="U317" s="387"/>
      <c r="V317" s="388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hidden="1" x14ac:dyDescent="0.2">
      <c r="A318" s="394"/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5"/>
      <c r="P318" s="386" t="s">
        <v>69</v>
      </c>
      <c r="Q318" s="387"/>
      <c r="R318" s="387"/>
      <c r="S318" s="387"/>
      <c r="T318" s="387"/>
      <c r="U318" s="387"/>
      <c r="V318" s="388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hidden="1" customHeight="1" x14ac:dyDescent="0.2">
      <c r="A319" s="462" t="s">
        <v>498</v>
      </c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3"/>
      <c r="P319" s="463"/>
      <c r="Q319" s="463"/>
      <c r="R319" s="463"/>
      <c r="S319" s="463"/>
      <c r="T319" s="463"/>
      <c r="U319" s="463"/>
      <c r="V319" s="463"/>
      <c r="W319" s="463"/>
      <c r="X319" s="463"/>
      <c r="Y319" s="463"/>
      <c r="Z319" s="463"/>
      <c r="AA319" s="48"/>
      <c r="AB319" s="48"/>
      <c r="AC319" s="48"/>
    </row>
    <row r="320" spans="1:68" ht="16.5" hidden="1" customHeight="1" x14ac:dyDescent="0.25">
      <c r="A320" s="427" t="s">
        <v>499</v>
      </c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377"/>
      <c r="AB320" s="377"/>
      <c r="AC320" s="377"/>
    </row>
    <row r="321" spans="1:68" ht="14.25" hidden="1" customHeight="1" x14ac:dyDescent="0.25">
      <c r="A321" s="400" t="s">
        <v>112</v>
      </c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4"/>
      <c r="N321" s="394"/>
      <c r="O321" s="394"/>
      <c r="P321" s="394"/>
      <c r="Q321" s="394"/>
      <c r="R321" s="394"/>
      <c r="S321" s="394"/>
      <c r="T321" s="394"/>
      <c r="U321" s="394"/>
      <c r="V321" s="394"/>
      <c r="W321" s="394"/>
      <c r="X321" s="394"/>
      <c r="Y321" s="394"/>
      <c r="Z321" s="394"/>
      <c r="AA321" s="378"/>
      <c r="AB321" s="378"/>
      <c r="AC321" s="378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91">
        <v>4680115884885</v>
      </c>
      <c r="E322" s="392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7"/>
      <c r="R322" s="397"/>
      <c r="S322" s="397"/>
      <c r="T322" s="398"/>
      <c r="U322" s="34"/>
      <c r="V322" s="34"/>
      <c r="W322" s="35" t="s">
        <v>68</v>
      </c>
      <c r="X322" s="382">
        <v>500</v>
      </c>
      <c r="Y322" s="383">
        <f t="shared" ref="Y322:Y333" si="59">IFERROR(IF(X322="",0,CEILING((X322/$H322),1)*$H322),"")</f>
        <v>504</v>
      </c>
      <c r="Z322" s="36">
        <f>IFERROR(IF(Y322=0,"",ROUNDUP(Y322/H322,0)*0.02175),"")</f>
        <v>0.91349999999999998</v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520</v>
      </c>
      <c r="BN322" s="64">
        <f t="shared" ref="BN322:BN333" si="61">IFERROR(Y322*I322/H322,"0")</f>
        <v>524.16</v>
      </c>
      <c r="BO322" s="64">
        <f t="shared" ref="BO322:BO333" si="62">IFERROR(1/J322*(X322/H322),"0")</f>
        <v>0.74404761904761896</v>
      </c>
      <c r="BP322" s="64">
        <f t="shared" ref="BP322:BP333" si="63">IFERROR(1/J322*(Y322/H322),"0")</f>
        <v>0.75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91">
        <v>4680115884892</v>
      </c>
      <c r="E323" s="392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7"/>
      <c r="R323" s="397"/>
      <c r="S323" s="397"/>
      <c r="T323" s="398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91">
        <v>4680115884830</v>
      </c>
      <c r="E324" s="392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7"/>
      <c r="R324" s="397"/>
      <c r="S324" s="397"/>
      <c r="T324" s="398"/>
      <c r="U324" s="34"/>
      <c r="V324" s="34"/>
      <c r="W324" s="35" t="s">
        <v>68</v>
      </c>
      <c r="X324" s="382">
        <v>1000</v>
      </c>
      <c r="Y324" s="383">
        <f t="shared" si="59"/>
        <v>1005</v>
      </c>
      <c r="Z324" s="36">
        <f>IFERROR(IF(Y324=0,"",ROUNDUP(Y324/H324,0)*0.02175),"")</f>
        <v>1.4572499999999999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1032</v>
      </c>
      <c r="BN324" s="64">
        <f t="shared" si="61"/>
        <v>1037.1600000000001</v>
      </c>
      <c r="BO324" s="64">
        <f t="shared" si="62"/>
        <v>1.3888888888888888</v>
      </c>
      <c r="BP324" s="64">
        <f t="shared" si="63"/>
        <v>1.3958333333333333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91">
        <v>4680115884830</v>
      </c>
      <c r="E325" s="392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7"/>
      <c r="R325" s="397"/>
      <c r="S325" s="397"/>
      <c r="T325" s="398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91">
        <v>4680115884847</v>
      </c>
      <c r="E326" s="392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7"/>
      <c r="R326" s="397"/>
      <c r="S326" s="397"/>
      <c r="T326" s="398"/>
      <c r="U326" s="34"/>
      <c r="V326" s="34"/>
      <c r="W326" s="35" t="s">
        <v>68</v>
      </c>
      <c r="X326" s="382">
        <v>1000</v>
      </c>
      <c r="Y326" s="383">
        <f t="shared" si="59"/>
        <v>1005</v>
      </c>
      <c r="Z326" s="36">
        <f>IFERROR(IF(Y326=0,"",ROUNDUP(Y326/H326,0)*0.02175),"")</f>
        <v>1.4572499999999999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1032</v>
      </c>
      <c r="BN326" s="64">
        <f t="shared" si="61"/>
        <v>1037.1600000000001</v>
      </c>
      <c r="BO326" s="64">
        <f t="shared" si="62"/>
        <v>1.3888888888888888</v>
      </c>
      <c r="BP326" s="64">
        <f t="shared" si="63"/>
        <v>1.3958333333333333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91">
        <v>4680115884847</v>
      </c>
      <c r="E327" s="392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7"/>
      <c r="R327" s="397"/>
      <c r="S327" s="397"/>
      <c r="T327" s="398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hidden="1" customHeight="1" x14ac:dyDescent="0.25">
      <c r="A328" s="54" t="s">
        <v>510</v>
      </c>
      <c r="B328" s="54" t="s">
        <v>511</v>
      </c>
      <c r="C328" s="31">
        <v>4301011870</v>
      </c>
      <c r="D328" s="391">
        <v>4680115884854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7"/>
      <c r="R328" s="397"/>
      <c r="S328" s="397"/>
      <c r="T328" s="398"/>
      <c r="U328" s="34"/>
      <c r="V328" s="34"/>
      <c r="W328" s="35" t="s">
        <v>68</v>
      </c>
      <c r="X328" s="382">
        <v>0</v>
      </c>
      <c r="Y328" s="383">
        <f t="shared" si="59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0</v>
      </c>
      <c r="BN328" s="64">
        <f t="shared" si="61"/>
        <v>0</v>
      </c>
      <c r="BO328" s="64">
        <f t="shared" si="62"/>
        <v>0</v>
      </c>
      <c r="BP328" s="64">
        <f t="shared" si="63"/>
        <v>0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91">
        <v>4680115884854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7"/>
      <c r="R329" s="397"/>
      <c r="S329" s="397"/>
      <c r="T329" s="398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91">
        <v>4680115884908</v>
      </c>
      <c r="E330" s="392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7"/>
      <c r="R330" s="397"/>
      <c r="S330" s="397"/>
      <c r="T330" s="398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hidden="1" customHeight="1" x14ac:dyDescent="0.25">
      <c r="A331" s="54" t="s">
        <v>515</v>
      </c>
      <c r="B331" s="54" t="s">
        <v>516</v>
      </c>
      <c r="C331" s="31">
        <v>4301011868</v>
      </c>
      <c r="D331" s="391">
        <v>4680115884861</v>
      </c>
      <c r="E331" s="392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5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7"/>
      <c r="R331" s="397"/>
      <c r="S331" s="397"/>
      <c r="T331" s="398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91">
        <v>4680115884922</v>
      </c>
      <c r="E332" s="392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7"/>
      <c r="R332" s="397"/>
      <c r="S332" s="397"/>
      <c r="T332" s="398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91">
        <v>4680115882638</v>
      </c>
      <c r="E333" s="392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7"/>
      <c r="R333" s="397"/>
      <c r="S333" s="397"/>
      <c r="T333" s="398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3"/>
      <c r="B334" s="394"/>
      <c r="C334" s="394"/>
      <c r="D334" s="394"/>
      <c r="E334" s="394"/>
      <c r="F334" s="394"/>
      <c r="G334" s="394"/>
      <c r="H334" s="394"/>
      <c r="I334" s="394"/>
      <c r="J334" s="394"/>
      <c r="K334" s="394"/>
      <c r="L334" s="394"/>
      <c r="M334" s="394"/>
      <c r="N334" s="394"/>
      <c r="O334" s="395"/>
      <c r="P334" s="386" t="s">
        <v>69</v>
      </c>
      <c r="Q334" s="387"/>
      <c r="R334" s="387"/>
      <c r="S334" s="387"/>
      <c r="T334" s="387"/>
      <c r="U334" s="387"/>
      <c r="V334" s="388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175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176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3.8280000000000003</v>
      </c>
      <c r="AA334" s="385"/>
      <c r="AB334" s="385"/>
      <c r="AC334" s="385"/>
    </row>
    <row r="335" spans="1:68" x14ac:dyDescent="0.2">
      <c r="A335" s="394"/>
      <c r="B335" s="394"/>
      <c r="C335" s="394"/>
      <c r="D335" s="394"/>
      <c r="E335" s="394"/>
      <c r="F335" s="394"/>
      <c r="G335" s="394"/>
      <c r="H335" s="394"/>
      <c r="I335" s="394"/>
      <c r="J335" s="394"/>
      <c r="K335" s="394"/>
      <c r="L335" s="394"/>
      <c r="M335" s="394"/>
      <c r="N335" s="394"/>
      <c r="O335" s="395"/>
      <c r="P335" s="386" t="s">
        <v>69</v>
      </c>
      <c r="Q335" s="387"/>
      <c r="R335" s="387"/>
      <c r="S335" s="387"/>
      <c r="T335" s="387"/>
      <c r="U335" s="387"/>
      <c r="V335" s="388"/>
      <c r="W335" s="37" t="s">
        <v>68</v>
      </c>
      <c r="X335" s="384">
        <f>IFERROR(SUM(X322:X333),"0")</f>
        <v>2500</v>
      </c>
      <c r="Y335" s="384">
        <f>IFERROR(SUM(Y322:Y333),"0")</f>
        <v>2514</v>
      </c>
      <c r="Z335" s="37"/>
      <c r="AA335" s="385"/>
      <c r="AB335" s="385"/>
      <c r="AC335" s="385"/>
    </row>
    <row r="336" spans="1:68" ht="14.25" hidden="1" customHeight="1" x14ac:dyDescent="0.25">
      <c r="A336" s="400" t="s">
        <v>104</v>
      </c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91">
        <v>4607091383980</v>
      </c>
      <c r="E337" s="392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7"/>
      <c r="R337" s="397"/>
      <c r="S337" s="397"/>
      <c r="T337" s="398"/>
      <c r="U337" s="34"/>
      <c r="V337" s="34"/>
      <c r="W337" s="35" t="s">
        <v>68</v>
      </c>
      <c r="X337" s="382">
        <v>500</v>
      </c>
      <c r="Y337" s="383">
        <f>IFERROR(IF(X337="",0,CEILING((X337/$H337),1)*$H337),"")</f>
        <v>510</v>
      </c>
      <c r="Z337" s="36">
        <f>IFERROR(IF(Y337=0,"",ROUNDUP(Y337/H337,0)*0.02175),"")</f>
        <v>0.73949999999999994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516</v>
      </c>
      <c r="BN337" s="64">
        <f>IFERROR(Y337*I337/H337,"0")</f>
        <v>526.32000000000005</v>
      </c>
      <c r="BO337" s="64">
        <f>IFERROR(1/J337*(X337/H337),"0")</f>
        <v>0.69444444444444442</v>
      </c>
      <c r="BP337" s="64">
        <f>IFERROR(1/J337*(Y337/H337),"0")</f>
        <v>0.70833333333333326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391">
        <v>4607091384178</v>
      </c>
      <c r="E338" s="392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7"/>
      <c r="R338" s="397"/>
      <c r="S338" s="397"/>
      <c r="T338" s="39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3"/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5"/>
      <c r="P339" s="386" t="s">
        <v>69</v>
      </c>
      <c r="Q339" s="387"/>
      <c r="R339" s="387"/>
      <c r="S339" s="387"/>
      <c r="T339" s="387"/>
      <c r="U339" s="387"/>
      <c r="V339" s="388"/>
      <c r="W339" s="37" t="s">
        <v>70</v>
      </c>
      <c r="X339" s="384">
        <f>IFERROR(X337/H337,"0")+IFERROR(X338/H338,"0")</f>
        <v>33.333333333333336</v>
      </c>
      <c r="Y339" s="384">
        <f>IFERROR(Y337/H337,"0")+IFERROR(Y338/H338,"0")</f>
        <v>34</v>
      </c>
      <c r="Z339" s="384">
        <f>IFERROR(IF(Z337="",0,Z337),"0")+IFERROR(IF(Z338="",0,Z338),"0")</f>
        <v>0.73949999999999994</v>
      </c>
      <c r="AA339" s="385"/>
      <c r="AB339" s="385"/>
      <c r="AC339" s="385"/>
    </row>
    <row r="340" spans="1:68" x14ac:dyDescent="0.2">
      <c r="A340" s="394"/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5"/>
      <c r="P340" s="386" t="s">
        <v>69</v>
      </c>
      <c r="Q340" s="387"/>
      <c r="R340" s="387"/>
      <c r="S340" s="387"/>
      <c r="T340" s="387"/>
      <c r="U340" s="387"/>
      <c r="V340" s="388"/>
      <c r="W340" s="37" t="s">
        <v>68</v>
      </c>
      <c r="X340" s="384">
        <f>IFERROR(SUM(X337:X338),"0")</f>
        <v>500</v>
      </c>
      <c r="Y340" s="384">
        <f>IFERROR(SUM(Y337:Y338),"0")</f>
        <v>510</v>
      </c>
      <c r="Z340" s="37"/>
      <c r="AA340" s="385"/>
      <c r="AB340" s="385"/>
      <c r="AC340" s="385"/>
    </row>
    <row r="341" spans="1:68" ht="14.25" hidden="1" customHeight="1" x14ac:dyDescent="0.25">
      <c r="A341" s="400" t="s">
        <v>71</v>
      </c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4"/>
      <c r="O341" s="394"/>
      <c r="P341" s="394"/>
      <c r="Q341" s="394"/>
      <c r="R341" s="394"/>
      <c r="S341" s="394"/>
      <c r="T341" s="394"/>
      <c r="U341" s="394"/>
      <c r="V341" s="394"/>
      <c r="W341" s="394"/>
      <c r="X341" s="394"/>
      <c r="Y341" s="394"/>
      <c r="Z341" s="394"/>
      <c r="AA341" s="378"/>
      <c r="AB341" s="378"/>
      <c r="AC341" s="378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91">
        <v>4607091383928</v>
      </c>
      <c r="E342" s="392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97"/>
      <c r="R342" s="397"/>
      <c r="S342" s="397"/>
      <c r="T342" s="398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91">
        <v>4607091383928</v>
      </c>
      <c r="E343" s="392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97"/>
      <c r="R343" s="397"/>
      <c r="S343" s="397"/>
      <c r="T343" s="39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91">
        <v>4607091384260</v>
      </c>
      <c r="E344" s="392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7"/>
      <c r="R344" s="397"/>
      <c r="S344" s="397"/>
      <c r="T344" s="39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393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5"/>
      <c r="P345" s="386" t="s">
        <v>69</v>
      </c>
      <c r="Q345" s="387"/>
      <c r="R345" s="387"/>
      <c r="S345" s="387"/>
      <c r="T345" s="387"/>
      <c r="U345" s="387"/>
      <c r="V345" s="388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94"/>
      <c r="B346" s="394"/>
      <c r="C346" s="394"/>
      <c r="D346" s="394"/>
      <c r="E346" s="394"/>
      <c r="F346" s="394"/>
      <c r="G346" s="394"/>
      <c r="H346" s="394"/>
      <c r="I346" s="394"/>
      <c r="J346" s="394"/>
      <c r="K346" s="394"/>
      <c r="L346" s="394"/>
      <c r="M346" s="394"/>
      <c r="N346" s="394"/>
      <c r="O346" s="395"/>
      <c r="P346" s="386" t="s">
        <v>69</v>
      </c>
      <c r="Q346" s="387"/>
      <c r="R346" s="387"/>
      <c r="S346" s="387"/>
      <c r="T346" s="387"/>
      <c r="U346" s="387"/>
      <c r="V346" s="388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400" t="s">
        <v>237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91">
        <v>4607091384673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97"/>
      <c r="R348" s="397"/>
      <c r="S348" s="397"/>
      <c r="T348" s="398"/>
      <c r="U348" s="34"/>
      <c r="V348" s="34"/>
      <c r="W348" s="35" t="s">
        <v>68</v>
      </c>
      <c r="X348" s="382">
        <v>200</v>
      </c>
      <c r="Y348" s="383">
        <f>IFERROR(IF(X348="",0,CEILING((X348/$H348),1)*$H348),"")</f>
        <v>202.79999999999998</v>
      </c>
      <c r="Z348" s="36">
        <f>IFERROR(IF(Y348=0,"",ROUNDUP(Y348/H348,0)*0.02175),"")</f>
        <v>0.5655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214.46153846153848</v>
      </c>
      <c r="BN348" s="64">
        <f>IFERROR(Y348*I348/H348,"0")</f>
        <v>217.464</v>
      </c>
      <c r="BO348" s="64">
        <f>IFERROR(1/J348*(X348/H348),"0")</f>
        <v>0.45787545787545786</v>
      </c>
      <c r="BP348" s="64">
        <f>IFERROR(1/J348*(Y348/H348),"0")</f>
        <v>0.46428571428571425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91">
        <v>4607091384673</v>
      </c>
      <c r="E349" s="392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97"/>
      <c r="R349" s="397"/>
      <c r="S349" s="397"/>
      <c r="T349" s="398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3"/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5"/>
      <c r="P350" s="386" t="s">
        <v>69</v>
      </c>
      <c r="Q350" s="387"/>
      <c r="R350" s="387"/>
      <c r="S350" s="387"/>
      <c r="T350" s="387"/>
      <c r="U350" s="387"/>
      <c r="V350" s="388"/>
      <c r="W350" s="37" t="s">
        <v>70</v>
      </c>
      <c r="X350" s="384">
        <f>IFERROR(X348/H348,"0")+IFERROR(X349/H349,"0")</f>
        <v>25.641025641025642</v>
      </c>
      <c r="Y350" s="384">
        <f>IFERROR(Y348/H348,"0")+IFERROR(Y349/H349,"0")</f>
        <v>26</v>
      </c>
      <c r="Z350" s="384">
        <f>IFERROR(IF(Z348="",0,Z348),"0")+IFERROR(IF(Z349="",0,Z349),"0")</f>
        <v>0.5655</v>
      </c>
      <c r="AA350" s="385"/>
      <c r="AB350" s="385"/>
      <c r="AC350" s="385"/>
    </row>
    <row r="351" spans="1:68" x14ac:dyDescent="0.2">
      <c r="A351" s="394"/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5"/>
      <c r="P351" s="386" t="s">
        <v>69</v>
      </c>
      <c r="Q351" s="387"/>
      <c r="R351" s="387"/>
      <c r="S351" s="387"/>
      <c r="T351" s="387"/>
      <c r="U351" s="387"/>
      <c r="V351" s="388"/>
      <c r="W351" s="37" t="s">
        <v>68</v>
      </c>
      <c r="X351" s="384">
        <f>IFERROR(SUM(X348:X349),"0")</f>
        <v>200</v>
      </c>
      <c r="Y351" s="384">
        <f>IFERROR(SUM(Y348:Y349),"0")</f>
        <v>202.79999999999998</v>
      </c>
      <c r="Z351" s="37"/>
      <c r="AA351" s="385"/>
      <c r="AB351" s="385"/>
      <c r="AC351" s="385"/>
    </row>
    <row r="352" spans="1:68" ht="16.5" hidden="1" customHeight="1" x14ac:dyDescent="0.25">
      <c r="A352" s="427" t="s">
        <v>533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4"/>
      <c r="O352" s="394"/>
      <c r="P352" s="394"/>
      <c r="Q352" s="394"/>
      <c r="R352" s="394"/>
      <c r="S352" s="394"/>
      <c r="T352" s="394"/>
      <c r="U352" s="394"/>
      <c r="V352" s="394"/>
      <c r="W352" s="394"/>
      <c r="X352" s="394"/>
      <c r="Y352" s="394"/>
      <c r="Z352" s="394"/>
      <c r="AA352" s="377"/>
      <c r="AB352" s="377"/>
      <c r="AC352" s="377"/>
    </row>
    <row r="353" spans="1:68" ht="14.25" hidden="1" customHeight="1" x14ac:dyDescent="0.25">
      <c r="A353" s="400" t="s">
        <v>112</v>
      </c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4"/>
      <c r="O353" s="394"/>
      <c r="P353" s="394"/>
      <c r="Q353" s="394"/>
      <c r="R353" s="394"/>
      <c r="S353" s="394"/>
      <c r="T353" s="394"/>
      <c r="U353" s="394"/>
      <c r="V353" s="394"/>
      <c r="W353" s="394"/>
      <c r="X353" s="394"/>
      <c r="Y353" s="394"/>
      <c r="Z353" s="394"/>
      <c r="AA353" s="378"/>
      <c r="AB353" s="378"/>
      <c r="AC353" s="378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91">
        <v>4680115881907</v>
      </c>
      <c r="E354" s="392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97"/>
      <c r="R354" s="397"/>
      <c r="S354" s="397"/>
      <c r="T354" s="398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3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5"/>
      <c r="P355" s="386" t="s">
        <v>69</v>
      </c>
      <c r="Q355" s="387"/>
      <c r="R355" s="387"/>
      <c r="S355" s="387"/>
      <c r="T355" s="387"/>
      <c r="U355" s="387"/>
      <c r="V355" s="388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5"/>
      <c r="P356" s="386" t="s">
        <v>69</v>
      </c>
      <c r="Q356" s="387"/>
      <c r="R356" s="387"/>
      <c r="S356" s="387"/>
      <c r="T356" s="387"/>
      <c r="U356" s="387"/>
      <c r="V356" s="388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400" t="s">
        <v>63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394"/>
      <c r="Z357" s="394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91">
        <v>4607091384802</v>
      </c>
      <c r="E358" s="392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7"/>
      <c r="R358" s="397"/>
      <c r="S358" s="397"/>
      <c r="T358" s="398"/>
      <c r="U358" s="34"/>
      <c r="V358" s="34"/>
      <c r="W358" s="35" t="s">
        <v>68</v>
      </c>
      <c r="X358" s="382">
        <v>50</v>
      </c>
      <c r="Y358" s="383">
        <f>IFERROR(IF(X358="",0,CEILING((X358/$H358),1)*$H358),"")</f>
        <v>52.56</v>
      </c>
      <c r="Z358" s="36">
        <f>IFERROR(IF(Y358=0,"",ROUNDUP(Y358/H358,0)*0.00753),"")</f>
        <v>9.0359999999999996E-2</v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52.283105022831052</v>
      </c>
      <c r="BN358" s="64">
        <f>IFERROR(Y358*I358/H358,"0")</f>
        <v>54.960000000000008</v>
      </c>
      <c r="BO358" s="64">
        <f>IFERROR(1/J358*(X358/H358),"0")</f>
        <v>7.3176443039456737E-2</v>
      </c>
      <c r="BP358" s="64">
        <f>IFERROR(1/J358*(Y358/H358),"0")</f>
        <v>7.6923076923076927E-2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91">
        <v>4607091384802</v>
      </c>
      <c r="E359" s="392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7"/>
      <c r="R359" s="397"/>
      <c r="S359" s="397"/>
      <c r="T359" s="398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91">
        <v>4607091384826</v>
      </c>
      <c r="E360" s="392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7"/>
      <c r="R360" s="397"/>
      <c r="S360" s="397"/>
      <c r="T360" s="398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3"/>
      <c r="B361" s="394"/>
      <c r="C361" s="394"/>
      <c r="D361" s="394"/>
      <c r="E361" s="394"/>
      <c r="F361" s="394"/>
      <c r="G361" s="394"/>
      <c r="H361" s="394"/>
      <c r="I361" s="394"/>
      <c r="J361" s="394"/>
      <c r="K361" s="394"/>
      <c r="L361" s="394"/>
      <c r="M361" s="394"/>
      <c r="N361" s="394"/>
      <c r="O361" s="395"/>
      <c r="P361" s="386" t="s">
        <v>69</v>
      </c>
      <c r="Q361" s="387"/>
      <c r="R361" s="387"/>
      <c r="S361" s="387"/>
      <c r="T361" s="387"/>
      <c r="U361" s="387"/>
      <c r="V361" s="388"/>
      <c r="W361" s="37" t="s">
        <v>70</v>
      </c>
      <c r="X361" s="384">
        <f>IFERROR(X358/H358,"0")+IFERROR(X359/H359,"0")+IFERROR(X360/H360,"0")</f>
        <v>11.415525114155251</v>
      </c>
      <c r="Y361" s="384">
        <f>IFERROR(Y358/H358,"0")+IFERROR(Y359/H359,"0")+IFERROR(Y360/H360,"0")</f>
        <v>12</v>
      </c>
      <c r="Z361" s="384">
        <f>IFERROR(IF(Z358="",0,Z358),"0")+IFERROR(IF(Z359="",0,Z359),"0")+IFERROR(IF(Z360="",0,Z360),"0")</f>
        <v>9.0359999999999996E-2</v>
      </c>
      <c r="AA361" s="385"/>
      <c r="AB361" s="385"/>
      <c r="AC361" s="385"/>
    </row>
    <row r="362" spans="1:68" x14ac:dyDescent="0.2">
      <c r="A362" s="394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394"/>
      <c r="O362" s="395"/>
      <c r="P362" s="386" t="s">
        <v>69</v>
      </c>
      <c r="Q362" s="387"/>
      <c r="R362" s="387"/>
      <c r="S362" s="387"/>
      <c r="T362" s="387"/>
      <c r="U362" s="387"/>
      <c r="V362" s="388"/>
      <c r="W362" s="37" t="s">
        <v>68</v>
      </c>
      <c r="X362" s="384">
        <f>IFERROR(SUM(X358:X360),"0")</f>
        <v>50</v>
      </c>
      <c r="Y362" s="384">
        <f>IFERROR(SUM(Y358:Y360),"0")</f>
        <v>52.56</v>
      </c>
      <c r="Z362" s="37"/>
      <c r="AA362" s="385"/>
      <c r="AB362" s="385"/>
      <c r="AC362" s="385"/>
    </row>
    <row r="363" spans="1:68" ht="14.25" hidden="1" customHeight="1" x14ac:dyDescent="0.25">
      <c r="A363" s="400" t="s">
        <v>71</v>
      </c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394"/>
      <c r="O363" s="394"/>
      <c r="P363" s="394"/>
      <c r="Q363" s="394"/>
      <c r="R363" s="394"/>
      <c r="S363" s="394"/>
      <c r="T363" s="394"/>
      <c r="U363" s="394"/>
      <c r="V363" s="394"/>
      <c r="W363" s="394"/>
      <c r="X363" s="394"/>
      <c r="Y363" s="394"/>
      <c r="Z363" s="394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91">
        <v>4607091384246</v>
      </c>
      <c r="E364" s="392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7"/>
      <c r="R364" s="397"/>
      <c r="S364" s="397"/>
      <c r="T364" s="398"/>
      <c r="U364" s="34"/>
      <c r="V364" s="34"/>
      <c r="W364" s="35" t="s">
        <v>68</v>
      </c>
      <c r="X364" s="382">
        <v>2000</v>
      </c>
      <c r="Y364" s="383">
        <f>IFERROR(IF(X364="",0,CEILING((X364/$H364),1)*$H364),"")</f>
        <v>2004.6</v>
      </c>
      <c r="Z364" s="36">
        <f>IFERROR(IF(Y364=0,"",ROUNDUP(Y364/H364,0)*0.02175),"")</f>
        <v>5.5897499999999996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2144.6153846153848</v>
      </c>
      <c r="BN364" s="64">
        <f>IFERROR(Y364*I364/H364,"0")</f>
        <v>2149.5479999999998</v>
      </c>
      <c r="BO364" s="64">
        <f>IFERROR(1/J364*(X364/H364),"0")</f>
        <v>4.5787545787545785</v>
      </c>
      <c r="BP364" s="64">
        <f>IFERROR(1/J364*(Y364/H364),"0")</f>
        <v>4.5892857142857144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91">
        <v>4680115881976</v>
      </c>
      <c r="E365" s="392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7"/>
      <c r="R365" s="397"/>
      <c r="S365" s="397"/>
      <c r="T365" s="398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4301051297</v>
      </c>
      <c r="D366" s="391">
        <v>4607091384253</v>
      </c>
      <c r="E366" s="392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97"/>
      <c r="R366" s="397"/>
      <c r="S366" s="397"/>
      <c r="T366" s="398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91">
        <v>4607091384253</v>
      </c>
      <c r="E367" s="392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97"/>
      <c r="R367" s="397"/>
      <c r="S367" s="397"/>
      <c r="T367" s="398"/>
      <c r="U367" s="34"/>
      <c r="V367" s="34"/>
      <c r="W367" s="35" t="s">
        <v>68</v>
      </c>
      <c r="X367" s="382">
        <v>200</v>
      </c>
      <c r="Y367" s="383">
        <f>IFERROR(IF(X367="",0,CEILING((X367/$H367),1)*$H367),"")</f>
        <v>201.6</v>
      </c>
      <c r="Z367" s="36">
        <f>IFERROR(IF(Y367=0,"",ROUNDUP(Y367/H367,0)*0.00753),"")</f>
        <v>0.63251999999999997</v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223.66666666666671</v>
      </c>
      <c r="BN367" s="64">
        <f>IFERROR(Y367*I367/H367,"0")</f>
        <v>225.45600000000005</v>
      </c>
      <c r="BO367" s="64">
        <f>IFERROR(1/J367*(X367/H367),"0")</f>
        <v>0.53418803418803418</v>
      </c>
      <c r="BP367" s="64">
        <f>IFERROR(1/J367*(Y367/H367),"0")</f>
        <v>0.53846153846153844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91">
        <v>4680115881969</v>
      </c>
      <c r="E368" s="392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7"/>
      <c r="R368" s="397"/>
      <c r="S368" s="397"/>
      <c r="T368" s="398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3"/>
      <c r="B369" s="394"/>
      <c r="C369" s="394"/>
      <c r="D369" s="394"/>
      <c r="E369" s="394"/>
      <c r="F369" s="394"/>
      <c r="G369" s="394"/>
      <c r="H369" s="394"/>
      <c r="I369" s="394"/>
      <c r="J369" s="394"/>
      <c r="K369" s="394"/>
      <c r="L369" s="394"/>
      <c r="M369" s="394"/>
      <c r="N369" s="394"/>
      <c r="O369" s="395"/>
      <c r="P369" s="386" t="s">
        <v>69</v>
      </c>
      <c r="Q369" s="387"/>
      <c r="R369" s="387"/>
      <c r="S369" s="387"/>
      <c r="T369" s="387"/>
      <c r="U369" s="387"/>
      <c r="V369" s="388"/>
      <c r="W369" s="37" t="s">
        <v>70</v>
      </c>
      <c r="X369" s="384">
        <f>IFERROR(X364/H364,"0")+IFERROR(X365/H365,"0")+IFERROR(X366/H366,"0")+IFERROR(X367/H367,"0")+IFERROR(X368/H368,"0")</f>
        <v>339.74358974358972</v>
      </c>
      <c r="Y369" s="384">
        <f>IFERROR(Y364/H364,"0")+IFERROR(Y365/H365,"0")+IFERROR(Y366/H366,"0")+IFERROR(Y367/H367,"0")+IFERROR(Y368/H368,"0")</f>
        <v>341</v>
      </c>
      <c r="Z369" s="384">
        <f>IFERROR(IF(Z364="",0,Z364),"0")+IFERROR(IF(Z365="",0,Z365),"0")+IFERROR(IF(Z366="",0,Z366),"0")+IFERROR(IF(Z367="",0,Z367),"0")+IFERROR(IF(Z368="",0,Z368),"0")</f>
        <v>6.22227</v>
      </c>
      <c r="AA369" s="385"/>
      <c r="AB369" s="385"/>
      <c r="AC369" s="385"/>
    </row>
    <row r="370" spans="1:68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394"/>
      <c r="O370" s="395"/>
      <c r="P370" s="386" t="s">
        <v>69</v>
      </c>
      <c r="Q370" s="387"/>
      <c r="R370" s="387"/>
      <c r="S370" s="387"/>
      <c r="T370" s="387"/>
      <c r="U370" s="387"/>
      <c r="V370" s="388"/>
      <c r="W370" s="37" t="s">
        <v>68</v>
      </c>
      <c r="X370" s="384">
        <f>IFERROR(SUM(X364:X368),"0")</f>
        <v>2200</v>
      </c>
      <c r="Y370" s="384">
        <f>IFERROR(SUM(Y364:Y368),"0")</f>
        <v>2206.1999999999998</v>
      </c>
      <c r="Z370" s="37"/>
      <c r="AA370" s="385"/>
      <c r="AB370" s="385"/>
      <c r="AC370" s="385"/>
    </row>
    <row r="371" spans="1:68" ht="14.25" hidden="1" customHeight="1" x14ac:dyDescent="0.25">
      <c r="A371" s="400" t="s">
        <v>237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378"/>
      <c r="AB371" s="378"/>
      <c r="AC371" s="378"/>
    </row>
    <row r="372" spans="1:68" ht="27" hidden="1" customHeight="1" x14ac:dyDescent="0.25">
      <c r="A372" s="54" t="s">
        <v>551</v>
      </c>
      <c r="B372" s="54" t="s">
        <v>552</v>
      </c>
      <c r="C372" s="31">
        <v>4301060322</v>
      </c>
      <c r="D372" s="391">
        <v>4607091389357</v>
      </c>
      <c r="E372" s="392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97"/>
      <c r="R372" s="397"/>
      <c r="S372" s="397"/>
      <c r="T372" s="398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91">
        <v>4607091389357</v>
      </c>
      <c r="E373" s="392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97"/>
      <c r="R373" s="397"/>
      <c r="S373" s="397"/>
      <c r="T373" s="398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393"/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5"/>
      <c r="P374" s="386" t="s">
        <v>69</v>
      </c>
      <c r="Q374" s="387"/>
      <c r="R374" s="387"/>
      <c r="S374" s="387"/>
      <c r="T374" s="387"/>
      <c r="U374" s="387"/>
      <c r="V374" s="388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94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394"/>
      <c r="O375" s="395"/>
      <c r="P375" s="386" t="s">
        <v>69</v>
      </c>
      <c r="Q375" s="387"/>
      <c r="R375" s="387"/>
      <c r="S375" s="387"/>
      <c r="T375" s="387"/>
      <c r="U375" s="387"/>
      <c r="V375" s="388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2" t="s">
        <v>554</v>
      </c>
      <c r="B376" s="463"/>
      <c r="C376" s="463"/>
      <c r="D376" s="463"/>
      <c r="E376" s="463"/>
      <c r="F376" s="463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/>
      <c r="Q376" s="463"/>
      <c r="R376" s="463"/>
      <c r="S376" s="463"/>
      <c r="T376" s="463"/>
      <c r="U376" s="463"/>
      <c r="V376" s="463"/>
      <c r="W376" s="463"/>
      <c r="X376" s="463"/>
      <c r="Y376" s="463"/>
      <c r="Z376" s="463"/>
      <c r="AA376" s="48"/>
      <c r="AB376" s="48"/>
      <c r="AC376" s="48"/>
    </row>
    <row r="377" spans="1:68" ht="16.5" hidden="1" customHeight="1" x14ac:dyDescent="0.25">
      <c r="A377" s="427" t="s">
        <v>555</v>
      </c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  <c r="X377" s="394"/>
      <c r="Y377" s="394"/>
      <c r="Z377" s="394"/>
      <c r="AA377" s="377"/>
      <c r="AB377" s="377"/>
      <c r="AC377" s="377"/>
    </row>
    <row r="378" spans="1:68" ht="14.25" hidden="1" customHeight="1" x14ac:dyDescent="0.25">
      <c r="A378" s="400" t="s">
        <v>112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94"/>
      <c r="AA378" s="378"/>
      <c r="AB378" s="378"/>
      <c r="AC378" s="378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91">
        <v>4607091389708</v>
      </c>
      <c r="E379" s="392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7"/>
      <c r="R379" s="397"/>
      <c r="S379" s="397"/>
      <c r="T379" s="398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3"/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5"/>
      <c r="P380" s="386" t="s">
        <v>69</v>
      </c>
      <c r="Q380" s="387"/>
      <c r="R380" s="387"/>
      <c r="S380" s="387"/>
      <c r="T380" s="387"/>
      <c r="U380" s="387"/>
      <c r="V380" s="388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5"/>
      <c r="P381" s="386" t="s">
        <v>69</v>
      </c>
      <c r="Q381" s="387"/>
      <c r="R381" s="387"/>
      <c r="S381" s="387"/>
      <c r="T381" s="387"/>
      <c r="U381" s="387"/>
      <c r="V381" s="388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400" t="s">
        <v>63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91">
        <v>4607091389753</v>
      </c>
      <c r="E383" s="392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7"/>
      <c r="R383" s="397"/>
      <c r="S383" s="397"/>
      <c r="T383" s="398"/>
      <c r="U383" s="34"/>
      <c r="V383" s="34"/>
      <c r="W383" s="35" t="s">
        <v>68</v>
      </c>
      <c r="X383" s="382">
        <v>100</v>
      </c>
      <c r="Y383" s="383">
        <f t="shared" ref="Y383:Y405" si="64">IFERROR(IF(X383="",0,CEILING((X383/$H383),1)*$H383),"")</f>
        <v>100.80000000000001</v>
      </c>
      <c r="Z383" s="36">
        <f t="shared" ref="Z383:Z389" si="65">IFERROR(IF(Y383=0,"",ROUNDUP(Y383/H383,0)*0.00753),"")</f>
        <v>0.18071999999999999</v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105.47619047619047</v>
      </c>
      <c r="BN383" s="64">
        <f t="shared" ref="BN383:BN405" si="67">IFERROR(Y383*I383/H383,"0")</f>
        <v>106.32000000000001</v>
      </c>
      <c r="BO383" s="64">
        <f t="shared" ref="BO383:BO405" si="68">IFERROR(1/J383*(X383/H383),"0")</f>
        <v>0.15262515262515264</v>
      </c>
      <c r="BP383" s="64">
        <f t="shared" ref="BP383:BP405" si="69">IFERROR(1/J383*(Y383/H383),"0")</f>
        <v>0.15384615384615385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91">
        <v>4607091389753</v>
      </c>
      <c r="E384" s="392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3" t="s">
        <v>561</v>
      </c>
      <c r="Q384" s="397"/>
      <c r="R384" s="397"/>
      <c r="S384" s="397"/>
      <c r="T384" s="398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91">
        <v>4607091389760</v>
      </c>
      <c r="E385" s="392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7"/>
      <c r="R385" s="397"/>
      <c r="S385" s="397"/>
      <c r="T385" s="398"/>
      <c r="U385" s="34"/>
      <c r="V385" s="34"/>
      <c r="W385" s="35" t="s">
        <v>68</v>
      </c>
      <c r="X385" s="382">
        <v>50</v>
      </c>
      <c r="Y385" s="383">
        <f t="shared" si="64"/>
        <v>50.400000000000006</v>
      </c>
      <c r="Z385" s="36">
        <f t="shared" si="65"/>
        <v>9.0359999999999996E-2</v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52.738095238095234</v>
      </c>
      <c r="BN385" s="64">
        <f t="shared" si="67"/>
        <v>53.160000000000004</v>
      </c>
      <c r="BO385" s="64">
        <f t="shared" si="68"/>
        <v>7.6312576312576319E-2</v>
      </c>
      <c r="BP385" s="64">
        <f t="shared" si="69"/>
        <v>7.6923076923076927E-2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91">
        <v>4607091389760</v>
      </c>
      <c r="E386" s="392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2" t="s">
        <v>565</v>
      </c>
      <c r="Q386" s="397"/>
      <c r="R386" s="397"/>
      <c r="S386" s="397"/>
      <c r="T386" s="398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4301031356</v>
      </c>
      <c r="D387" s="391">
        <v>4607091389746</v>
      </c>
      <c r="E387" s="392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98" t="s">
        <v>568</v>
      </c>
      <c r="Q387" s="397"/>
      <c r="R387" s="397"/>
      <c r="S387" s="397"/>
      <c r="T387" s="398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hidden="1" customHeight="1" x14ac:dyDescent="0.25">
      <c r="A388" s="54" t="s">
        <v>566</v>
      </c>
      <c r="B388" s="54" t="s">
        <v>569</v>
      </c>
      <c r="C388" s="31">
        <v>4301031325</v>
      </c>
      <c r="D388" s="391">
        <v>4607091389746</v>
      </c>
      <c r="E388" s="392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39" t="s">
        <v>568</v>
      </c>
      <c r="Q388" s="397"/>
      <c r="R388" s="397"/>
      <c r="S388" s="397"/>
      <c r="T388" s="398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91">
        <v>4680115882928</v>
      </c>
      <c r="E389" s="392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7"/>
      <c r="R389" s="397"/>
      <c r="S389" s="397"/>
      <c r="T389" s="398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91">
        <v>4680115883147</v>
      </c>
      <c r="E390" s="392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7"/>
      <c r="R390" s="397"/>
      <c r="S390" s="397"/>
      <c r="T390" s="398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91">
        <v>4680115883147</v>
      </c>
      <c r="E391" s="392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396" t="s">
        <v>575</v>
      </c>
      <c r="Q391" s="397"/>
      <c r="R391" s="397"/>
      <c r="S391" s="397"/>
      <c r="T391" s="398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hidden="1" customHeight="1" x14ac:dyDescent="0.25">
      <c r="A392" s="54" t="s">
        <v>576</v>
      </c>
      <c r="B392" s="54" t="s">
        <v>577</v>
      </c>
      <c r="C392" s="31">
        <v>4301031178</v>
      </c>
      <c r="D392" s="391">
        <v>4607091384338</v>
      </c>
      <c r="E392" s="392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7"/>
      <c r="R392" s="397"/>
      <c r="S392" s="397"/>
      <c r="T392" s="398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91">
        <v>4607091384338</v>
      </c>
      <c r="E393" s="392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28" t="s">
        <v>579</v>
      </c>
      <c r="Q393" s="397"/>
      <c r="R393" s="397"/>
      <c r="S393" s="397"/>
      <c r="T393" s="398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91">
        <v>4680115883154</v>
      </c>
      <c r="E394" s="392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7"/>
      <c r="R394" s="397"/>
      <c r="S394" s="397"/>
      <c r="T394" s="398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91">
        <v>4680115883154</v>
      </c>
      <c r="E395" s="392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7"/>
      <c r="R395" s="397"/>
      <c r="S395" s="397"/>
      <c r="T395" s="398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hidden="1" customHeight="1" x14ac:dyDescent="0.25">
      <c r="A396" s="54" t="s">
        <v>584</v>
      </c>
      <c r="B396" s="54" t="s">
        <v>585</v>
      </c>
      <c r="C396" s="31">
        <v>4301031171</v>
      </c>
      <c r="D396" s="391">
        <v>4607091389524</v>
      </c>
      <c r="E396" s="392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7"/>
      <c r="R396" s="397"/>
      <c r="S396" s="397"/>
      <c r="T396" s="398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91">
        <v>4607091389524</v>
      </c>
      <c r="E397" s="392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7"/>
      <c r="R397" s="397"/>
      <c r="S397" s="397"/>
      <c r="T397" s="398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91">
        <v>4680115883161</v>
      </c>
      <c r="E398" s="392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7"/>
      <c r="R398" s="397"/>
      <c r="S398" s="397"/>
      <c r="T398" s="398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91">
        <v>4680115883161</v>
      </c>
      <c r="E399" s="392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3" t="s">
        <v>591</v>
      </c>
      <c r="Q399" s="397"/>
      <c r="R399" s="397"/>
      <c r="S399" s="397"/>
      <c r="T399" s="398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91">
        <v>4607091384345</v>
      </c>
      <c r="E400" s="392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4" t="s">
        <v>594</v>
      </c>
      <c r="Q400" s="397"/>
      <c r="R400" s="397"/>
      <c r="S400" s="397"/>
      <c r="T400" s="398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hidden="1" customHeight="1" x14ac:dyDescent="0.25">
      <c r="A401" s="54" t="s">
        <v>595</v>
      </c>
      <c r="B401" s="54" t="s">
        <v>596</v>
      </c>
      <c r="C401" s="31">
        <v>4301031172</v>
      </c>
      <c r="D401" s="391">
        <v>4607091389531</v>
      </c>
      <c r="E401" s="392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7"/>
      <c r="R401" s="397"/>
      <c r="S401" s="397"/>
      <c r="T401" s="398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91">
        <v>4607091389531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7" t="s">
        <v>598</v>
      </c>
      <c r="Q402" s="397"/>
      <c r="R402" s="397"/>
      <c r="S402" s="397"/>
      <c r="T402" s="398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91">
        <v>4607091389531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1" t="s">
        <v>598</v>
      </c>
      <c r="Q403" s="397"/>
      <c r="R403" s="397"/>
      <c r="S403" s="397"/>
      <c r="T403" s="398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91">
        <v>4680115883185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7"/>
      <c r="R404" s="397"/>
      <c r="S404" s="397"/>
      <c r="T404" s="398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91">
        <v>4680115883185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8" t="s">
        <v>603</v>
      </c>
      <c r="Q405" s="397"/>
      <c r="R405" s="397"/>
      <c r="S405" s="397"/>
      <c r="T405" s="398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3"/>
      <c r="B406" s="394"/>
      <c r="C406" s="394"/>
      <c r="D406" s="394"/>
      <c r="E406" s="394"/>
      <c r="F406" s="394"/>
      <c r="G406" s="394"/>
      <c r="H406" s="394"/>
      <c r="I406" s="394"/>
      <c r="J406" s="394"/>
      <c r="K406" s="394"/>
      <c r="L406" s="394"/>
      <c r="M406" s="394"/>
      <c r="N406" s="394"/>
      <c r="O406" s="395"/>
      <c r="P406" s="386" t="s">
        <v>69</v>
      </c>
      <c r="Q406" s="387"/>
      <c r="R406" s="387"/>
      <c r="S406" s="387"/>
      <c r="T406" s="387"/>
      <c r="U406" s="387"/>
      <c r="V406" s="388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35.714285714285715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36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0.27107999999999999</v>
      </c>
      <c r="AA406" s="385"/>
      <c r="AB406" s="385"/>
      <c r="AC406" s="385"/>
    </row>
    <row r="407" spans="1:68" x14ac:dyDescent="0.2">
      <c r="A407" s="394"/>
      <c r="B407" s="394"/>
      <c r="C407" s="394"/>
      <c r="D407" s="394"/>
      <c r="E407" s="394"/>
      <c r="F407" s="394"/>
      <c r="G407" s="394"/>
      <c r="H407" s="394"/>
      <c r="I407" s="394"/>
      <c r="J407" s="394"/>
      <c r="K407" s="394"/>
      <c r="L407" s="394"/>
      <c r="M407" s="394"/>
      <c r="N407" s="394"/>
      <c r="O407" s="395"/>
      <c r="P407" s="386" t="s">
        <v>69</v>
      </c>
      <c r="Q407" s="387"/>
      <c r="R407" s="387"/>
      <c r="S407" s="387"/>
      <c r="T407" s="387"/>
      <c r="U407" s="387"/>
      <c r="V407" s="388"/>
      <c r="W407" s="37" t="s">
        <v>68</v>
      </c>
      <c r="X407" s="384">
        <f>IFERROR(SUM(X383:X405),"0")</f>
        <v>150</v>
      </c>
      <c r="Y407" s="384">
        <f>IFERROR(SUM(Y383:Y405),"0")</f>
        <v>151.20000000000002</v>
      </c>
      <c r="Z407" s="37"/>
      <c r="AA407" s="385"/>
      <c r="AB407" s="385"/>
      <c r="AC407" s="385"/>
    </row>
    <row r="408" spans="1:68" ht="14.25" hidden="1" customHeight="1" x14ac:dyDescent="0.25">
      <c r="A408" s="400" t="s">
        <v>71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378"/>
      <c r="AB408" s="378"/>
      <c r="AC408" s="378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91">
        <v>4607091389654</v>
      </c>
      <c r="E409" s="392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7"/>
      <c r="R409" s="397"/>
      <c r="S409" s="397"/>
      <c r="T409" s="398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91">
        <v>4607091384352</v>
      </c>
      <c r="E410" s="392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7"/>
      <c r="R410" s="397"/>
      <c r="S410" s="397"/>
      <c r="T410" s="398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393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5"/>
      <c r="P411" s="386" t="s">
        <v>69</v>
      </c>
      <c r="Q411" s="387"/>
      <c r="R411" s="387"/>
      <c r="S411" s="387"/>
      <c r="T411" s="387"/>
      <c r="U411" s="387"/>
      <c r="V411" s="388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5"/>
      <c r="P412" s="386" t="s">
        <v>69</v>
      </c>
      <c r="Q412" s="387"/>
      <c r="R412" s="387"/>
      <c r="S412" s="387"/>
      <c r="T412" s="387"/>
      <c r="U412" s="387"/>
      <c r="V412" s="388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400" t="s">
        <v>90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  <c r="X413" s="394"/>
      <c r="Y413" s="394"/>
      <c r="Z413" s="394"/>
      <c r="AA413" s="378"/>
      <c r="AB413" s="378"/>
      <c r="AC413" s="378"/>
    </row>
    <row r="414" spans="1:68" ht="27" hidden="1" customHeight="1" x14ac:dyDescent="0.25">
      <c r="A414" s="54" t="s">
        <v>608</v>
      </c>
      <c r="B414" s="54" t="s">
        <v>609</v>
      </c>
      <c r="C414" s="31">
        <v>4301032045</v>
      </c>
      <c r="D414" s="391">
        <v>4680115884335</v>
      </c>
      <c r="E414" s="392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7"/>
      <c r="R414" s="397"/>
      <c r="S414" s="397"/>
      <c r="T414" s="39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91">
        <v>4680115884342</v>
      </c>
      <c r="E415" s="392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7"/>
      <c r="R415" s="397"/>
      <c r="S415" s="397"/>
      <c r="T415" s="39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91">
        <v>4680115884113</v>
      </c>
      <c r="E416" s="392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7"/>
      <c r="R416" s="397"/>
      <c r="S416" s="397"/>
      <c r="T416" s="398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393"/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5"/>
      <c r="P417" s="386" t="s">
        <v>69</v>
      </c>
      <c r="Q417" s="387"/>
      <c r="R417" s="387"/>
      <c r="S417" s="387"/>
      <c r="T417" s="387"/>
      <c r="U417" s="387"/>
      <c r="V417" s="388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hidden="1" x14ac:dyDescent="0.2">
      <c r="A418" s="394"/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5"/>
      <c r="P418" s="386" t="s">
        <v>69</v>
      </c>
      <c r="Q418" s="387"/>
      <c r="R418" s="387"/>
      <c r="S418" s="387"/>
      <c r="T418" s="387"/>
      <c r="U418" s="387"/>
      <c r="V418" s="388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hidden="1" customHeight="1" x14ac:dyDescent="0.25">
      <c r="A419" s="427" t="s">
        <v>616</v>
      </c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  <c r="X419" s="394"/>
      <c r="Y419" s="394"/>
      <c r="Z419" s="394"/>
      <c r="AA419" s="377"/>
      <c r="AB419" s="377"/>
      <c r="AC419" s="377"/>
    </row>
    <row r="420" spans="1:68" ht="14.25" hidden="1" customHeight="1" x14ac:dyDescent="0.25">
      <c r="A420" s="400" t="s">
        <v>104</v>
      </c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  <c r="X420" s="394"/>
      <c r="Y420" s="394"/>
      <c r="Z420" s="394"/>
      <c r="AA420" s="378"/>
      <c r="AB420" s="378"/>
      <c r="AC420" s="378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91">
        <v>4607091389364</v>
      </c>
      <c r="E421" s="392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1" t="s">
        <v>619</v>
      </c>
      <c r="Q421" s="397"/>
      <c r="R421" s="397"/>
      <c r="S421" s="397"/>
      <c r="T421" s="398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3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5"/>
      <c r="P422" s="386" t="s">
        <v>69</v>
      </c>
      <c r="Q422" s="387"/>
      <c r="R422" s="387"/>
      <c r="S422" s="387"/>
      <c r="T422" s="387"/>
      <c r="U422" s="387"/>
      <c r="V422" s="388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94"/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5"/>
      <c r="P423" s="386" t="s">
        <v>69</v>
      </c>
      <c r="Q423" s="387"/>
      <c r="R423" s="387"/>
      <c r="S423" s="387"/>
      <c r="T423" s="387"/>
      <c r="U423" s="387"/>
      <c r="V423" s="388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400" t="s">
        <v>63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94"/>
      <c r="AA424" s="378"/>
      <c r="AB424" s="378"/>
      <c r="AC424" s="378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91">
        <v>4607091389739</v>
      </c>
      <c r="E425" s="392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7"/>
      <c r="R425" s="397"/>
      <c r="S425" s="397"/>
      <c r="T425" s="398"/>
      <c r="U425" s="34"/>
      <c r="V425" s="34"/>
      <c r="W425" s="35" t="s">
        <v>68</v>
      </c>
      <c r="X425" s="382">
        <v>150</v>
      </c>
      <c r="Y425" s="383">
        <f t="shared" ref="Y425:Y431" si="71">IFERROR(IF(X425="",0,CEILING((X425/$H425),1)*$H425),"")</f>
        <v>151.20000000000002</v>
      </c>
      <c r="Z425" s="36">
        <f>IFERROR(IF(Y425=0,"",ROUNDUP(Y425/H425,0)*0.00753),"")</f>
        <v>0.27107999999999999</v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158.21428571428569</v>
      </c>
      <c r="BN425" s="64">
        <f t="shared" ref="BN425:BN431" si="73">IFERROR(Y425*I425/H425,"0")</f>
        <v>159.47999999999999</v>
      </c>
      <c r="BO425" s="64">
        <f t="shared" ref="BO425:BO431" si="74">IFERROR(1/J425*(X425/H425),"0")</f>
        <v>0.22893772893772893</v>
      </c>
      <c r="BP425" s="64">
        <f t="shared" ref="BP425:BP431" si="75">IFERROR(1/J425*(Y425/H425),"0")</f>
        <v>0.23076923076923075</v>
      </c>
    </row>
    <row r="426" spans="1:68" ht="27" hidden="1" customHeight="1" x14ac:dyDescent="0.25">
      <c r="A426" s="54" t="s">
        <v>620</v>
      </c>
      <c r="B426" s="54" t="s">
        <v>622</v>
      </c>
      <c r="C426" s="31">
        <v>4301031324</v>
      </c>
      <c r="D426" s="391">
        <v>4607091389739</v>
      </c>
      <c r="E426" s="392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8" t="s">
        <v>623</v>
      </c>
      <c r="Q426" s="397"/>
      <c r="R426" s="397"/>
      <c r="S426" s="397"/>
      <c r="T426" s="398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91">
        <v>4607091389425</v>
      </c>
      <c r="E427" s="392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5" t="s">
        <v>626</v>
      </c>
      <c r="Q427" s="397"/>
      <c r="R427" s="397"/>
      <c r="S427" s="397"/>
      <c r="T427" s="398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91">
        <v>4680115880771</v>
      </c>
      <c r="E428" s="392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7"/>
      <c r="R428" s="397"/>
      <c r="S428" s="397"/>
      <c r="T428" s="398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91">
        <v>4680115880771</v>
      </c>
      <c r="E429" s="392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5" t="s">
        <v>630</v>
      </c>
      <c r="Q429" s="397"/>
      <c r="R429" s="397"/>
      <c r="S429" s="397"/>
      <c r="T429" s="398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91">
        <v>4607091389500</v>
      </c>
      <c r="E430" s="392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7"/>
      <c r="R430" s="397"/>
      <c r="S430" s="397"/>
      <c r="T430" s="398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91">
        <v>4607091389500</v>
      </c>
      <c r="E431" s="392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21" t="s">
        <v>634</v>
      </c>
      <c r="Q431" s="397"/>
      <c r="R431" s="397"/>
      <c r="S431" s="397"/>
      <c r="T431" s="398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3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4"/>
      <c r="N432" s="394"/>
      <c r="O432" s="395"/>
      <c r="P432" s="386" t="s">
        <v>69</v>
      </c>
      <c r="Q432" s="387"/>
      <c r="R432" s="387"/>
      <c r="S432" s="387"/>
      <c r="T432" s="387"/>
      <c r="U432" s="387"/>
      <c r="V432" s="388"/>
      <c r="W432" s="37" t="s">
        <v>70</v>
      </c>
      <c r="X432" s="384">
        <f>IFERROR(X425/H425,"0")+IFERROR(X426/H426,"0")+IFERROR(X427/H427,"0")+IFERROR(X428/H428,"0")+IFERROR(X429/H429,"0")+IFERROR(X430/H430,"0")+IFERROR(X431/H431,"0")</f>
        <v>35.714285714285715</v>
      </c>
      <c r="Y432" s="384">
        <f>IFERROR(Y425/H425,"0")+IFERROR(Y426/H426,"0")+IFERROR(Y427/H427,"0")+IFERROR(Y428/H428,"0")+IFERROR(Y429/H429,"0")+IFERROR(Y430/H430,"0")+IFERROR(Y431/H431,"0")</f>
        <v>36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0.27107999999999999</v>
      </c>
      <c r="AA432" s="385"/>
      <c r="AB432" s="385"/>
      <c r="AC432" s="385"/>
    </row>
    <row r="433" spans="1:68" x14ac:dyDescent="0.2">
      <c r="A433" s="394"/>
      <c r="B433" s="394"/>
      <c r="C433" s="394"/>
      <c r="D433" s="394"/>
      <c r="E433" s="394"/>
      <c r="F433" s="394"/>
      <c r="G433" s="394"/>
      <c r="H433" s="394"/>
      <c r="I433" s="394"/>
      <c r="J433" s="394"/>
      <c r="K433" s="394"/>
      <c r="L433" s="394"/>
      <c r="M433" s="394"/>
      <c r="N433" s="394"/>
      <c r="O433" s="395"/>
      <c r="P433" s="386" t="s">
        <v>69</v>
      </c>
      <c r="Q433" s="387"/>
      <c r="R433" s="387"/>
      <c r="S433" s="387"/>
      <c r="T433" s="387"/>
      <c r="U433" s="387"/>
      <c r="V433" s="388"/>
      <c r="W433" s="37" t="s">
        <v>68</v>
      </c>
      <c r="X433" s="384">
        <f>IFERROR(SUM(X425:X431),"0")</f>
        <v>150</v>
      </c>
      <c r="Y433" s="384">
        <f>IFERROR(SUM(Y425:Y431),"0")</f>
        <v>151.20000000000002</v>
      </c>
      <c r="Z433" s="37"/>
      <c r="AA433" s="385"/>
      <c r="AB433" s="385"/>
      <c r="AC433" s="385"/>
    </row>
    <row r="434" spans="1:68" ht="14.25" hidden="1" customHeight="1" x14ac:dyDescent="0.25">
      <c r="A434" s="400" t="s">
        <v>90</v>
      </c>
      <c r="B434" s="394"/>
      <c r="C434" s="394"/>
      <c r="D434" s="394"/>
      <c r="E434" s="394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  <c r="X434" s="394"/>
      <c r="Y434" s="394"/>
      <c r="Z434" s="394"/>
      <c r="AA434" s="378"/>
      <c r="AB434" s="378"/>
      <c r="AC434" s="378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91">
        <v>4680115884571</v>
      </c>
      <c r="E435" s="392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7"/>
      <c r="R435" s="397"/>
      <c r="S435" s="397"/>
      <c r="T435" s="398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393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394"/>
      <c r="O436" s="395"/>
      <c r="P436" s="386" t="s">
        <v>69</v>
      </c>
      <c r="Q436" s="387"/>
      <c r="R436" s="387"/>
      <c r="S436" s="387"/>
      <c r="T436" s="387"/>
      <c r="U436" s="387"/>
      <c r="V436" s="388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4"/>
      <c r="O437" s="395"/>
      <c r="P437" s="386" t="s">
        <v>69</v>
      </c>
      <c r="Q437" s="387"/>
      <c r="R437" s="387"/>
      <c r="S437" s="387"/>
      <c r="T437" s="387"/>
      <c r="U437" s="387"/>
      <c r="V437" s="388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400" t="s">
        <v>99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94"/>
      <c r="AA438" s="378"/>
      <c r="AB438" s="378"/>
      <c r="AC438" s="378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91">
        <v>4680115884090</v>
      </c>
      <c r="E439" s="392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7"/>
      <c r="R439" s="397"/>
      <c r="S439" s="397"/>
      <c r="T439" s="398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393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4"/>
      <c r="N440" s="394"/>
      <c r="O440" s="395"/>
      <c r="P440" s="386" t="s">
        <v>69</v>
      </c>
      <c r="Q440" s="387"/>
      <c r="R440" s="387"/>
      <c r="S440" s="387"/>
      <c r="T440" s="387"/>
      <c r="U440" s="387"/>
      <c r="V440" s="388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4"/>
      <c r="O441" s="395"/>
      <c r="P441" s="386" t="s">
        <v>69</v>
      </c>
      <c r="Q441" s="387"/>
      <c r="R441" s="387"/>
      <c r="S441" s="387"/>
      <c r="T441" s="387"/>
      <c r="U441" s="387"/>
      <c r="V441" s="388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400" t="s">
        <v>639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378"/>
      <c r="AB442" s="378"/>
      <c r="AC442" s="378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91">
        <v>4680115884564</v>
      </c>
      <c r="E443" s="392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7"/>
      <c r="R443" s="397"/>
      <c r="S443" s="397"/>
      <c r="T443" s="398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393"/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5"/>
      <c r="P444" s="386" t="s">
        <v>69</v>
      </c>
      <c r="Q444" s="387"/>
      <c r="R444" s="387"/>
      <c r="S444" s="387"/>
      <c r="T444" s="387"/>
      <c r="U444" s="387"/>
      <c r="V444" s="388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4"/>
      <c r="O445" s="395"/>
      <c r="P445" s="386" t="s">
        <v>69</v>
      </c>
      <c r="Q445" s="387"/>
      <c r="R445" s="387"/>
      <c r="S445" s="387"/>
      <c r="T445" s="387"/>
      <c r="U445" s="387"/>
      <c r="V445" s="388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27" t="s">
        <v>642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394"/>
      <c r="Z446" s="394"/>
      <c r="AA446" s="377"/>
      <c r="AB446" s="377"/>
      <c r="AC446" s="377"/>
    </row>
    <row r="447" spans="1:68" ht="14.25" hidden="1" customHeight="1" x14ac:dyDescent="0.25">
      <c r="A447" s="400" t="s">
        <v>63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378"/>
      <c r="AB447" s="378"/>
      <c r="AC447" s="378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91">
        <v>4680115885189</v>
      </c>
      <c r="E448" s="392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7"/>
      <c r="R448" s="397"/>
      <c r="S448" s="397"/>
      <c r="T448" s="398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91">
        <v>4680115885172</v>
      </c>
      <c r="E449" s="392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7"/>
      <c r="R449" s="397"/>
      <c r="S449" s="397"/>
      <c r="T449" s="398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91">
        <v>4680115885110</v>
      </c>
      <c r="E450" s="392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7"/>
      <c r="R450" s="397"/>
      <c r="S450" s="397"/>
      <c r="T450" s="398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393"/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5"/>
      <c r="P451" s="386" t="s">
        <v>69</v>
      </c>
      <c r="Q451" s="387"/>
      <c r="R451" s="387"/>
      <c r="S451" s="387"/>
      <c r="T451" s="387"/>
      <c r="U451" s="387"/>
      <c r="V451" s="388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5"/>
      <c r="P452" s="386" t="s">
        <v>69</v>
      </c>
      <c r="Q452" s="387"/>
      <c r="R452" s="387"/>
      <c r="S452" s="387"/>
      <c r="T452" s="387"/>
      <c r="U452" s="387"/>
      <c r="V452" s="388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27" t="s">
        <v>649</v>
      </c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  <c r="X453" s="394"/>
      <c r="Y453" s="394"/>
      <c r="Z453" s="394"/>
      <c r="AA453" s="377"/>
      <c r="AB453" s="377"/>
      <c r="AC453" s="377"/>
    </row>
    <row r="454" spans="1:68" ht="14.25" hidden="1" customHeight="1" x14ac:dyDescent="0.25">
      <c r="A454" s="400" t="s">
        <v>63</v>
      </c>
      <c r="B454" s="394"/>
      <c r="C454" s="394"/>
      <c r="D454" s="394"/>
      <c r="E454" s="394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  <c r="X454" s="394"/>
      <c r="Y454" s="394"/>
      <c r="Z454" s="394"/>
      <c r="AA454" s="378"/>
      <c r="AB454" s="378"/>
      <c r="AC454" s="378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91">
        <v>4680115885738</v>
      </c>
      <c r="E455" s="392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28" t="s">
        <v>652</v>
      </c>
      <c r="Q455" s="397"/>
      <c r="R455" s="397"/>
      <c r="S455" s="397"/>
      <c r="T455" s="398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91">
        <v>4680115885103</v>
      </c>
      <c r="E456" s="392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7"/>
      <c r="R456" s="397"/>
      <c r="S456" s="397"/>
      <c r="T456" s="398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393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5"/>
      <c r="P457" s="386" t="s">
        <v>69</v>
      </c>
      <c r="Q457" s="387"/>
      <c r="R457" s="387"/>
      <c r="S457" s="387"/>
      <c r="T457" s="387"/>
      <c r="U457" s="387"/>
      <c r="V457" s="388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5"/>
      <c r="P458" s="386" t="s">
        <v>69</v>
      </c>
      <c r="Q458" s="387"/>
      <c r="R458" s="387"/>
      <c r="S458" s="387"/>
      <c r="T458" s="387"/>
      <c r="U458" s="387"/>
      <c r="V458" s="388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400" t="s">
        <v>237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94"/>
      <c r="AA459" s="378"/>
      <c r="AB459" s="378"/>
      <c r="AC459" s="378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91">
        <v>4680115885509</v>
      </c>
      <c r="E460" s="392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1" t="s">
        <v>657</v>
      </c>
      <c r="Q460" s="397"/>
      <c r="R460" s="397"/>
      <c r="S460" s="397"/>
      <c r="T460" s="39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3"/>
      <c r="B461" s="394"/>
      <c r="C461" s="394"/>
      <c r="D461" s="394"/>
      <c r="E461" s="394"/>
      <c r="F461" s="394"/>
      <c r="G461" s="394"/>
      <c r="H461" s="394"/>
      <c r="I461" s="394"/>
      <c r="J461" s="394"/>
      <c r="K461" s="394"/>
      <c r="L461" s="394"/>
      <c r="M461" s="394"/>
      <c r="N461" s="394"/>
      <c r="O461" s="395"/>
      <c r="P461" s="386" t="s">
        <v>69</v>
      </c>
      <c r="Q461" s="387"/>
      <c r="R461" s="387"/>
      <c r="S461" s="387"/>
      <c r="T461" s="387"/>
      <c r="U461" s="387"/>
      <c r="V461" s="388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94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4"/>
      <c r="O462" s="395"/>
      <c r="P462" s="386" t="s">
        <v>69</v>
      </c>
      <c r="Q462" s="387"/>
      <c r="R462" s="387"/>
      <c r="S462" s="387"/>
      <c r="T462" s="387"/>
      <c r="U462" s="387"/>
      <c r="V462" s="388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2" t="s">
        <v>658</v>
      </c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/>
      <c r="Q463" s="463"/>
      <c r="R463" s="463"/>
      <c r="S463" s="463"/>
      <c r="T463" s="463"/>
      <c r="U463" s="463"/>
      <c r="V463" s="463"/>
      <c r="W463" s="463"/>
      <c r="X463" s="463"/>
      <c r="Y463" s="463"/>
      <c r="Z463" s="463"/>
      <c r="AA463" s="48"/>
      <c r="AB463" s="48"/>
      <c r="AC463" s="48"/>
    </row>
    <row r="464" spans="1:68" ht="16.5" hidden="1" customHeight="1" x14ac:dyDescent="0.25">
      <c r="A464" s="427" t="s">
        <v>658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94"/>
      <c r="AA464" s="377"/>
      <c r="AB464" s="377"/>
      <c r="AC464" s="377"/>
    </row>
    <row r="465" spans="1:68" ht="14.25" hidden="1" customHeight="1" x14ac:dyDescent="0.25">
      <c r="A465" s="400" t="s">
        <v>112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378"/>
      <c r="AB465" s="378"/>
      <c r="AC465" s="378"/>
    </row>
    <row r="466" spans="1:68" ht="27" hidden="1" customHeight="1" x14ac:dyDescent="0.25">
      <c r="A466" s="54" t="s">
        <v>659</v>
      </c>
      <c r="B466" s="54" t="s">
        <v>660</v>
      </c>
      <c r="C466" s="31">
        <v>4301011795</v>
      </c>
      <c r="D466" s="391">
        <v>4607091389067</v>
      </c>
      <c r="E466" s="392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7"/>
      <c r="R466" s="397"/>
      <c r="S466" s="397"/>
      <c r="T466" s="398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91">
        <v>4680115885226</v>
      </c>
      <c r="E467" s="392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7"/>
      <c r="R467" s="397"/>
      <c r="S467" s="397"/>
      <c r="T467" s="398"/>
      <c r="U467" s="34"/>
      <c r="V467" s="34"/>
      <c r="W467" s="35" t="s">
        <v>68</v>
      </c>
      <c r="X467" s="382">
        <v>1700</v>
      </c>
      <c r="Y467" s="383">
        <f t="shared" si="76"/>
        <v>1700.16</v>
      </c>
      <c r="Z467" s="36">
        <f t="shared" si="77"/>
        <v>3.8511199999999999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1815.9090909090908</v>
      </c>
      <c r="BN467" s="64">
        <f t="shared" si="79"/>
        <v>1816.0799999999997</v>
      </c>
      <c r="BO467" s="64">
        <f t="shared" si="80"/>
        <v>3.0958624708624707</v>
      </c>
      <c r="BP467" s="64">
        <f t="shared" si="81"/>
        <v>3.0961538461538463</v>
      </c>
    </row>
    <row r="468" spans="1:68" ht="27" hidden="1" customHeight="1" x14ac:dyDescent="0.25">
      <c r="A468" s="54" t="s">
        <v>663</v>
      </c>
      <c r="B468" s="54" t="s">
        <v>664</v>
      </c>
      <c r="C468" s="31">
        <v>4301011961</v>
      </c>
      <c r="D468" s="391">
        <v>4680115885271</v>
      </c>
      <c r="E468" s="392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1" t="s">
        <v>665</v>
      </c>
      <c r="Q468" s="397"/>
      <c r="R468" s="397"/>
      <c r="S468" s="397"/>
      <c r="T468" s="398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91">
        <v>4680115884502</v>
      </c>
      <c r="E469" s="392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7"/>
      <c r="R469" s="397"/>
      <c r="S469" s="397"/>
      <c r="T469" s="398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91">
        <v>4607091389104</v>
      </c>
      <c r="E470" s="392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7"/>
      <c r="R470" s="397"/>
      <c r="S470" s="397"/>
      <c r="T470" s="398"/>
      <c r="U470" s="34"/>
      <c r="V470" s="34"/>
      <c r="W470" s="35" t="s">
        <v>68</v>
      </c>
      <c r="X470" s="382">
        <v>500</v>
      </c>
      <c r="Y470" s="383">
        <f t="shared" si="76"/>
        <v>501.6</v>
      </c>
      <c r="Z470" s="36">
        <f t="shared" si="77"/>
        <v>1.1362000000000001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534.09090909090912</v>
      </c>
      <c r="BN470" s="64">
        <f t="shared" si="79"/>
        <v>535.79999999999995</v>
      </c>
      <c r="BO470" s="64">
        <f t="shared" si="80"/>
        <v>0.91054778554778548</v>
      </c>
      <c r="BP470" s="64">
        <f t="shared" si="81"/>
        <v>0.91346153846153855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91">
        <v>4680115884519</v>
      </c>
      <c r="E471" s="392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7"/>
      <c r="R471" s="397"/>
      <c r="S471" s="397"/>
      <c r="T471" s="398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391">
        <v>4680115880603</v>
      </c>
      <c r="E472" s="392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7"/>
      <c r="R472" s="397"/>
      <c r="S472" s="397"/>
      <c r="T472" s="398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91">
        <v>4607091389098</v>
      </c>
      <c r="E473" s="392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7"/>
      <c r="R473" s="397"/>
      <c r="S473" s="397"/>
      <c r="T473" s="398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91">
        <v>4607091389982</v>
      </c>
      <c r="E474" s="392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7"/>
      <c r="R474" s="397"/>
      <c r="S474" s="397"/>
      <c r="T474" s="398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3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394"/>
      <c r="N475" s="394"/>
      <c r="O475" s="395"/>
      <c r="P475" s="386" t="s">
        <v>69</v>
      </c>
      <c r="Q475" s="387"/>
      <c r="R475" s="387"/>
      <c r="S475" s="387"/>
      <c r="T475" s="387"/>
      <c r="U475" s="387"/>
      <c r="V475" s="388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416.66666666666663</v>
      </c>
      <c r="Y475" s="384">
        <f>IFERROR(Y466/H466,"0")+IFERROR(Y467/H467,"0")+IFERROR(Y468/H468,"0")+IFERROR(Y469/H469,"0")+IFERROR(Y470/H470,"0")+IFERROR(Y471/H471,"0")+IFERROR(Y472/H472,"0")+IFERROR(Y473/H473,"0")+IFERROR(Y474/H474,"0")</f>
        <v>417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4.9873200000000004</v>
      </c>
      <c r="AA475" s="385"/>
      <c r="AB475" s="385"/>
      <c r="AC475" s="385"/>
    </row>
    <row r="476" spans="1:68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394"/>
      <c r="N476" s="394"/>
      <c r="O476" s="395"/>
      <c r="P476" s="386" t="s">
        <v>69</v>
      </c>
      <c r="Q476" s="387"/>
      <c r="R476" s="387"/>
      <c r="S476" s="387"/>
      <c r="T476" s="387"/>
      <c r="U476" s="387"/>
      <c r="V476" s="388"/>
      <c r="W476" s="37" t="s">
        <v>68</v>
      </c>
      <c r="X476" s="384">
        <f>IFERROR(SUM(X466:X474),"0")</f>
        <v>2200</v>
      </c>
      <c r="Y476" s="384">
        <f>IFERROR(SUM(Y466:Y474),"0")</f>
        <v>2201.7600000000002</v>
      </c>
      <c r="Z476" s="37"/>
      <c r="AA476" s="385"/>
      <c r="AB476" s="385"/>
      <c r="AC476" s="385"/>
    </row>
    <row r="477" spans="1:68" ht="14.25" hidden="1" customHeight="1" x14ac:dyDescent="0.25">
      <c r="A477" s="400" t="s">
        <v>104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378"/>
      <c r="AB477" s="378"/>
      <c r="AC477" s="378"/>
    </row>
    <row r="478" spans="1:68" ht="16.5" hidden="1" customHeight="1" x14ac:dyDescent="0.25">
      <c r="A478" s="54" t="s">
        <v>678</v>
      </c>
      <c r="B478" s="54" t="s">
        <v>679</v>
      </c>
      <c r="C478" s="31">
        <v>4301020222</v>
      </c>
      <c r="D478" s="391">
        <v>4607091388930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7"/>
      <c r="R478" s="397"/>
      <c r="S478" s="397"/>
      <c r="T478" s="398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IFERROR(IF(Y478=0,"",ROUNDUP(Y478/H478,0)*0.01196),"")</f>
        <v/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91">
        <v>4680115880054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7"/>
      <c r="R479" s="397"/>
      <c r="S479" s="397"/>
      <c r="T479" s="39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393"/>
      <c r="B480" s="394"/>
      <c r="C480" s="394"/>
      <c r="D480" s="394"/>
      <c r="E480" s="394"/>
      <c r="F480" s="394"/>
      <c r="G480" s="394"/>
      <c r="H480" s="394"/>
      <c r="I480" s="394"/>
      <c r="J480" s="394"/>
      <c r="K480" s="394"/>
      <c r="L480" s="394"/>
      <c r="M480" s="394"/>
      <c r="N480" s="394"/>
      <c r="O480" s="395"/>
      <c r="P480" s="386" t="s">
        <v>69</v>
      </c>
      <c r="Q480" s="387"/>
      <c r="R480" s="387"/>
      <c r="S480" s="387"/>
      <c r="T480" s="387"/>
      <c r="U480" s="387"/>
      <c r="V480" s="388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4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4"/>
      <c r="O481" s="395"/>
      <c r="P481" s="386" t="s">
        <v>69</v>
      </c>
      <c r="Q481" s="387"/>
      <c r="R481" s="387"/>
      <c r="S481" s="387"/>
      <c r="T481" s="387"/>
      <c r="U481" s="387"/>
      <c r="V481" s="388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400" t="s">
        <v>63</v>
      </c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  <c r="X482" s="394"/>
      <c r="Y482" s="394"/>
      <c r="Z482" s="394"/>
      <c r="AA482" s="378"/>
      <c r="AB482" s="378"/>
      <c r="AC482" s="378"/>
    </row>
    <row r="483" spans="1:68" ht="27" hidden="1" customHeight="1" x14ac:dyDescent="0.25">
      <c r="A483" s="54" t="s">
        <v>682</v>
      </c>
      <c r="B483" s="54" t="s">
        <v>683</v>
      </c>
      <c r="C483" s="31">
        <v>4301031252</v>
      </c>
      <c r="D483" s="391">
        <v>4680115883116</v>
      </c>
      <c r="E483" s="392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7"/>
      <c r="R483" s="397"/>
      <c r="S483" s="397"/>
      <c r="T483" s="398"/>
      <c r="U483" s="34"/>
      <c r="V483" s="34"/>
      <c r="W483" s="35" t="s">
        <v>68</v>
      </c>
      <c r="X483" s="382">
        <v>0</v>
      </c>
      <c r="Y483" s="383">
        <f t="shared" ref="Y483:Y488" si="82">IFERROR(IF(X483="",0,CEILING((X483/$H483),1)*$H483),"")</f>
        <v>0</v>
      </c>
      <c r="Z483" s="36" t="str">
        <f>IFERROR(IF(Y483=0,"",ROUNDUP(Y483/H483,0)*0.01196),"")</f>
        <v/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0</v>
      </c>
      <c r="BN483" s="64">
        <f t="shared" ref="BN483:BN488" si="84">IFERROR(Y483*I483/H483,"0")</f>
        <v>0</v>
      </c>
      <c r="BO483" s="64">
        <f t="shared" ref="BO483:BO488" si="85">IFERROR(1/J483*(X483/H483),"0")</f>
        <v>0</v>
      </c>
      <c r="BP483" s="64">
        <f t="shared" ref="BP483:BP488" si="86">IFERROR(1/J483*(Y483/H483),"0")</f>
        <v>0</v>
      </c>
    </row>
    <row r="484" spans="1:68" ht="27" hidden="1" customHeight="1" x14ac:dyDescent="0.25">
      <c r="A484" s="54" t="s">
        <v>684</v>
      </c>
      <c r="B484" s="54" t="s">
        <v>685</v>
      </c>
      <c r="C484" s="31">
        <v>4301031248</v>
      </c>
      <c r="D484" s="391">
        <v>4680115883093</v>
      </c>
      <c r="E484" s="392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7"/>
      <c r="R484" s="397"/>
      <c r="S484" s="397"/>
      <c r="T484" s="398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hidden="1" customHeight="1" x14ac:dyDescent="0.25">
      <c r="A485" s="54" t="s">
        <v>686</v>
      </c>
      <c r="B485" s="54" t="s">
        <v>687</v>
      </c>
      <c r="C485" s="31">
        <v>4301031250</v>
      </c>
      <c r="D485" s="391">
        <v>4680115883109</v>
      </c>
      <c r="E485" s="392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7"/>
      <c r="R485" s="397"/>
      <c r="S485" s="397"/>
      <c r="T485" s="398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hidden="1" customHeight="1" x14ac:dyDescent="0.25">
      <c r="A486" s="54" t="s">
        <v>688</v>
      </c>
      <c r="B486" s="54" t="s">
        <v>689</v>
      </c>
      <c r="C486" s="31">
        <v>4301031249</v>
      </c>
      <c r="D486" s="391">
        <v>4680115882072</v>
      </c>
      <c r="E486" s="392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7"/>
      <c r="R486" s="397"/>
      <c r="S486" s="397"/>
      <c r="T486" s="398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391">
        <v>4680115882102</v>
      </c>
      <c r="E487" s="392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7"/>
      <c r="R487" s="397"/>
      <c r="S487" s="397"/>
      <c r="T487" s="398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391">
        <v>4680115882096</v>
      </c>
      <c r="E488" s="392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7"/>
      <c r="R488" s="397"/>
      <c r="S488" s="397"/>
      <c r="T488" s="398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hidden="1" x14ac:dyDescent="0.2">
      <c r="A489" s="393"/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5"/>
      <c r="P489" s="386" t="s">
        <v>69</v>
      </c>
      <c r="Q489" s="387"/>
      <c r="R489" s="387"/>
      <c r="S489" s="387"/>
      <c r="T489" s="387"/>
      <c r="U489" s="387"/>
      <c r="V489" s="388"/>
      <c r="W489" s="37" t="s">
        <v>70</v>
      </c>
      <c r="X489" s="384">
        <f>IFERROR(X483/H483,"0")+IFERROR(X484/H484,"0")+IFERROR(X485/H485,"0")+IFERROR(X486/H486,"0")+IFERROR(X487/H487,"0")+IFERROR(X488/H488,"0")</f>
        <v>0</v>
      </c>
      <c r="Y489" s="384">
        <f>IFERROR(Y483/H483,"0")+IFERROR(Y484/H484,"0")+IFERROR(Y485/H485,"0")+IFERROR(Y486/H486,"0")+IFERROR(Y487/H487,"0")+IFERROR(Y488/H488,"0")</f>
        <v>0</v>
      </c>
      <c r="Z489" s="384">
        <f>IFERROR(IF(Z483="",0,Z483),"0")+IFERROR(IF(Z484="",0,Z484),"0")+IFERROR(IF(Z485="",0,Z485),"0")+IFERROR(IF(Z486="",0,Z486),"0")+IFERROR(IF(Z487="",0,Z487),"0")+IFERROR(IF(Z488="",0,Z488),"0")</f>
        <v>0</v>
      </c>
      <c r="AA489" s="385"/>
      <c r="AB489" s="385"/>
      <c r="AC489" s="385"/>
    </row>
    <row r="490" spans="1:68" hidden="1" x14ac:dyDescent="0.2">
      <c r="A490" s="394"/>
      <c r="B490" s="394"/>
      <c r="C490" s="394"/>
      <c r="D490" s="394"/>
      <c r="E490" s="394"/>
      <c r="F490" s="394"/>
      <c r="G490" s="394"/>
      <c r="H490" s="394"/>
      <c r="I490" s="394"/>
      <c r="J490" s="394"/>
      <c r="K490" s="394"/>
      <c r="L490" s="394"/>
      <c r="M490" s="394"/>
      <c r="N490" s="394"/>
      <c r="O490" s="395"/>
      <c r="P490" s="386" t="s">
        <v>69</v>
      </c>
      <c r="Q490" s="387"/>
      <c r="R490" s="387"/>
      <c r="S490" s="387"/>
      <c r="T490" s="387"/>
      <c r="U490" s="387"/>
      <c r="V490" s="388"/>
      <c r="W490" s="37" t="s">
        <v>68</v>
      </c>
      <c r="X490" s="384">
        <f>IFERROR(SUM(X483:X488),"0")</f>
        <v>0</v>
      </c>
      <c r="Y490" s="384">
        <f>IFERROR(SUM(Y483:Y488),"0")</f>
        <v>0</v>
      </c>
      <c r="Z490" s="37"/>
      <c r="AA490" s="385"/>
      <c r="AB490" s="385"/>
      <c r="AC490" s="385"/>
    </row>
    <row r="491" spans="1:68" ht="14.25" hidden="1" customHeight="1" x14ac:dyDescent="0.25">
      <c r="A491" s="400" t="s">
        <v>71</v>
      </c>
      <c r="B491" s="394"/>
      <c r="C491" s="394"/>
      <c r="D491" s="394"/>
      <c r="E491" s="394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  <c r="X491" s="394"/>
      <c r="Y491" s="394"/>
      <c r="Z491" s="394"/>
      <c r="AA491" s="378"/>
      <c r="AB491" s="378"/>
      <c r="AC491" s="378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91">
        <v>4607091383409</v>
      </c>
      <c r="E492" s="392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7"/>
      <c r="R492" s="397"/>
      <c r="S492" s="397"/>
      <c r="T492" s="39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91">
        <v>4607091383416</v>
      </c>
      <c r="E493" s="392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7"/>
      <c r="R493" s="397"/>
      <c r="S493" s="397"/>
      <c r="T493" s="39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91">
        <v>4680115883536</v>
      </c>
      <c r="E494" s="392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4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7"/>
      <c r="R494" s="397"/>
      <c r="S494" s="397"/>
      <c r="T494" s="39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4"/>
      <c r="O495" s="395"/>
      <c r="P495" s="386" t="s">
        <v>69</v>
      </c>
      <c r="Q495" s="387"/>
      <c r="R495" s="387"/>
      <c r="S495" s="387"/>
      <c r="T495" s="387"/>
      <c r="U495" s="387"/>
      <c r="V495" s="38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4"/>
      <c r="O496" s="395"/>
      <c r="P496" s="386" t="s">
        <v>69</v>
      </c>
      <c r="Q496" s="387"/>
      <c r="R496" s="387"/>
      <c r="S496" s="387"/>
      <c r="T496" s="387"/>
      <c r="U496" s="387"/>
      <c r="V496" s="38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400" t="s">
        <v>237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94"/>
      <c r="AA497" s="378"/>
      <c r="AB497" s="378"/>
      <c r="AC497" s="378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91">
        <v>4680115885035</v>
      </c>
      <c r="E498" s="392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7"/>
      <c r="R498" s="397"/>
      <c r="S498" s="397"/>
      <c r="T498" s="398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393"/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5"/>
      <c r="P499" s="386" t="s">
        <v>69</v>
      </c>
      <c r="Q499" s="387"/>
      <c r="R499" s="387"/>
      <c r="S499" s="387"/>
      <c r="T499" s="387"/>
      <c r="U499" s="387"/>
      <c r="V499" s="388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94"/>
      <c r="B500" s="394"/>
      <c r="C500" s="394"/>
      <c r="D500" s="394"/>
      <c r="E500" s="394"/>
      <c r="F500" s="394"/>
      <c r="G500" s="394"/>
      <c r="H500" s="394"/>
      <c r="I500" s="394"/>
      <c r="J500" s="394"/>
      <c r="K500" s="394"/>
      <c r="L500" s="394"/>
      <c r="M500" s="394"/>
      <c r="N500" s="394"/>
      <c r="O500" s="395"/>
      <c r="P500" s="386" t="s">
        <v>69</v>
      </c>
      <c r="Q500" s="387"/>
      <c r="R500" s="387"/>
      <c r="S500" s="387"/>
      <c r="T500" s="387"/>
      <c r="U500" s="387"/>
      <c r="V500" s="388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2" t="s">
        <v>702</v>
      </c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/>
      <c r="Q501" s="463"/>
      <c r="R501" s="463"/>
      <c r="S501" s="463"/>
      <c r="T501" s="463"/>
      <c r="U501" s="463"/>
      <c r="V501" s="463"/>
      <c r="W501" s="463"/>
      <c r="X501" s="463"/>
      <c r="Y501" s="463"/>
      <c r="Z501" s="463"/>
      <c r="AA501" s="48"/>
      <c r="AB501" s="48"/>
      <c r="AC501" s="48"/>
    </row>
    <row r="502" spans="1:68" ht="16.5" hidden="1" customHeight="1" x14ac:dyDescent="0.25">
      <c r="A502" s="427" t="s">
        <v>702</v>
      </c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  <c r="X502" s="394"/>
      <c r="Y502" s="394"/>
      <c r="Z502" s="394"/>
      <c r="AA502" s="377"/>
      <c r="AB502" s="377"/>
      <c r="AC502" s="377"/>
    </row>
    <row r="503" spans="1:68" ht="14.25" hidden="1" customHeight="1" x14ac:dyDescent="0.25">
      <c r="A503" s="400" t="s">
        <v>112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94"/>
      <c r="AA503" s="378"/>
      <c r="AB503" s="378"/>
      <c r="AC503" s="378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91">
        <v>4640242181011</v>
      </c>
      <c r="E504" s="392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2" t="s">
        <v>705</v>
      </c>
      <c r="Q504" s="397"/>
      <c r="R504" s="397"/>
      <c r="S504" s="397"/>
      <c r="T504" s="398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91">
        <v>4640242180045</v>
      </c>
      <c r="E505" s="392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7" t="s">
        <v>708</v>
      </c>
      <c r="Q505" s="397"/>
      <c r="R505" s="397"/>
      <c r="S505" s="397"/>
      <c r="T505" s="398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91">
        <v>4640242180441</v>
      </c>
      <c r="E506" s="392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26" t="s">
        <v>711</v>
      </c>
      <c r="Q506" s="397"/>
      <c r="R506" s="397"/>
      <c r="S506" s="397"/>
      <c r="T506" s="398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91">
        <v>4640242180601</v>
      </c>
      <c r="E507" s="392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8" t="s">
        <v>714</v>
      </c>
      <c r="Q507" s="397"/>
      <c r="R507" s="397"/>
      <c r="S507" s="397"/>
      <c r="T507" s="398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91">
        <v>4640242180564</v>
      </c>
      <c r="E508" s="392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5" t="s">
        <v>717</v>
      </c>
      <c r="Q508" s="397"/>
      <c r="R508" s="397"/>
      <c r="S508" s="397"/>
      <c r="T508" s="398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91">
        <v>4640242180922</v>
      </c>
      <c r="E509" s="392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4" t="s">
        <v>720</v>
      </c>
      <c r="Q509" s="397"/>
      <c r="R509" s="397"/>
      <c r="S509" s="397"/>
      <c r="T509" s="398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91">
        <v>4640242181189</v>
      </c>
      <c r="E510" s="392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97"/>
      <c r="R510" s="397"/>
      <c r="S510" s="397"/>
      <c r="T510" s="398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91">
        <v>4640242180038</v>
      </c>
      <c r="E511" s="392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2" t="s">
        <v>726</v>
      </c>
      <c r="Q511" s="397"/>
      <c r="R511" s="397"/>
      <c r="S511" s="397"/>
      <c r="T511" s="398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91">
        <v>4640242181172</v>
      </c>
      <c r="E512" s="392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0" t="s">
        <v>729</v>
      </c>
      <c r="Q512" s="397"/>
      <c r="R512" s="397"/>
      <c r="S512" s="397"/>
      <c r="T512" s="398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393"/>
      <c r="B513" s="394"/>
      <c r="C513" s="394"/>
      <c r="D513" s="394"/>
      <c r="E513" s="394"/>
      <c r="F513" s="394"/>
      <c r="G513" s="394"/>
      <c r="H513" s="394"/>
      <c r="I513" s="394"/>
      <c r="J513" s="394"/>
      <c r="K513" s="394"/>
      <c r="L513" s="394"/>
      <c r="M513" s="394"/>
      <c r="N513" s="394"/>
      <c r="O513" s="395"/>
      <c r="P513" s="386" t="s">
        <v>69</v>
      </c>
      <c r="Q513" s="387"/>
      <c r="R513" s="387"/>
      <c r="S513" s="387"/>
      <c r="T513" s="387"/>
      <c r="U513" s="387"/>
      <c r="V513" s="388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94"/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5"/>
      <c r="P514" s="386" t="s">
        <v>69</v>
      </c>
      <c r="Q514" s="387"/>
      <c r="R514" s="387"/>
      <c r="S514" s="387"/>
      <c r="T514" s="387"/>
      <c r="U514" s="387"/>
      <c r="V514" s="388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400" t="s">
        <v>104</v>
      </c>
      <c r="B515" s="394"/>
      <c r="C515" s="394"/>
      <c r="D515" s="394"/>
      <c r="E515" s="394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  <c r="X515" s="394"/>
      <c r="Y515" s="394"/>
      <c r="Z515" s="394"/>
      <c r="AA515" s="378"/>
      <c r="AB515" s="378"/>
      <c r="AC515" s="378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91">
        <v>4640242180526</v>
      </c>
      <c r="E516" s="392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81" t="s">
        <v>732</v>
      </c>
      <c r="Q516" s="397"/>
      <c r="R516" s="397"/>
      <c r="S516" s="397"/>
      <c r="T516" s="398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91">
        <v>4640242180519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34" t="s">
        <v>735</v>
      </c>
      <c r="Q517" s="397"/>
      <c r="R517" s="397"/>
      <c r="S517" s="397"/>
      <c r="T517" s="398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91">
        <v>4640242180090</v>
      </c>
      <c r="E518" s="392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399" t="s">
        <v>738</v>
      </c>
      <c r="Q518" s="397"/>
      <c r="R518" s="397"/>
      <c r="S518" s="397"/>
      <c r="T518" s="398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91">
        <v>4640242180090</v>
      </c>
      <c r="E519" s="392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497" t="s">
        <v>741</v>
      </c>
      <c r="Q519" s="397"/>
      <c r="R519" s="397"/>
      <c r="S519" s="397"/>
      <c r="T519" s="398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91">
        <v>4640242181363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0" t="s">
        <v>744</v>
      </c>
      <c r="Q520" s="397"/>
      <c r="R520" s="397"/>
      <c r="S520" s="397"/>
      <c r="T520" s="398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393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5"/>
      <c r="P521" s="386" t="s">
        <v>69</v>
      </c>
      <c r="Q521" s="387"/>
      <c r="R521" s="387"/>
      <c r="S521" s="387"/>
      <c r="T521" s="387"/>
      <c r="U521" s="387"/>
      <c r="V521" s="388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94"/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5"/>
      <c r="P522" s="386" t="s">
        <v>69</v>
      </c>
      <c r="Q522" s="387"/>
      <c r="R522" s="387"/>
      <c r="S522" s="387"/>
      <c r="T522" s="387"/>
      <c r="U522" s="387"/>
      <c r="V522" s="388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400" t="s">
        <v>63</v>
      </c>
      <c r="B523" s="394"/>
      <c r="C523" s="394"/>
      <c r="D523" s="394"/>
      <c r="E523" s="394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  <c r="X523" s="394"/>
      <c r="Y523" s="394"/>
      <c r="Z523" s="394"/>
      <c r="AA523" s="378"/>
      <c r="AB523" s="378"/>
      <c r="AC523" s="378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91">
        <v>4640242181615</v>
      </c>
      <c r="E524" s="392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6" t="s">
        <v>747</v>
      </c>
      <c r="Q524" s="397"/>
      <c r="R524" s="397"/>
      <c r="S524" s="397"/>
      <c r="T524" s="398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91">
        <v>4640242181639</v>
      </c>
      <c r="E525" s="392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62" t="s">
        <v>750</v>
      </c>
      <c r="Q525" s="397"/>
      <c r="R525" s="397"/>
      <c r="S525" s="397"/>
      <c r="T525" s="398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91">
        <v>4640242181622</v>
      </c>
      <c r="E526" s="392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5" t="s">
        <v>753</v>
      </c>
      <c r="Q526" s="397"/>
      <c r="R526" s="397"/>
      <c r="S526" s="397"/>
      <c r="T526" s="398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91">
        <v>4640242180816</v>
      </c>
      <c r="E527" s="392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45" t="s">
        <v>756</v>
      </c>
      <c r="Q527" s="397"/>
      <c r="R527" s="397"/>
      <c r="S527" s="397"/>
      <c r="T527" s="398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757</v>
      </c>
      <c r="B528" s="54" t="s">
        <v>758</v>
      </c>
      <c r="C528" s="31">
        <v>4301031244</v>
      </c>
      <c r="D528" s="391">
        <v>4640242180595</v>
      </c>
      <c r="E528" s="392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97"/>
      <c r="R528" s="397"/>
      <c r="S528" s="397"/>
      <c r="T528" s="398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91">
        <v>4640242180076</v>
      </c>
      <c r="E529" s="392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7"/>
      <c r="R529" s="397"/>
      <c r="S529" s="397"/>
      <c r="T529" s="398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91">
        <v>4640242180489</v>
      </c>
      <c r="E530" s="392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7"/>
      <c r="R530" s="397"/>
      <c r="S530" s="397"/>
      <c r="T530" s="398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idden="1" x14ac:dyDescent="0.2">
      <c r="A531" s="393"/>
      <c r="B531" s="394"/>
      <c r="C531" s="394"/>
      <c r="D531" s="394"/>
      <c r="E531" s="394"/>
      <c r="F531" s="394"/>
      <c r="G531" s="394"/>
      <c r="H531" s="394"/>
      <c r="I531" s="394"/>
      <c r="J531" s="394"/>
      <c r="K531" s="394"/>
      <c r="L531" s="394"/>
      <c r="M531" s="394"/>
      <c r="N531" s="394"/>
      <c r="O531" s="395"/>
      <c r="P531" s="386" t="s">
        <v>69</v>
      </c>
      <c r="Q531" s="387"/>
      <c r="R531" s="387"/>
      <c r="S531" s="387"/>
      <c r="T531" s="387"/>
      <c r="U531" s="387"/>
      <c r="V531" s="388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hidden="1" x14ac:dyDescent="0.2">
      <c r="A532" s="394"/>
      <c r="B532" s="394"/>
      <c r="C532" s="394"/>
      <c r="D532" s="394"/>
      <c r="E532" s="394"/>
      <c r="F532" s="394"/>
      <c r="G532" s="394"/>
      <c r="H532" s="394"/>
      <c r="I532" s="394"/>
      <c r="J532" s="394"/>
      <c r="K532" s="394"/>
      <c r="L532" s="394"/>
      <c r="M532" s="394"/>
      <c r="N532" s="394"/>
      <c r="O532" s="395"/>
      <c r="P532" s="386" t="s">
        <v>69</v>
      </c>
      <c r="Q532" s="387"/>
      <c r="R532" s="387"/>
      <c r="S532" s="387"/>
      <c r="T532" s="387"/>
      <c r="U532" s="387"/>
      <c r="V532" s="388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hidden="1" customHeight="1" x14ac:dyDescent="0.25">
      <c r="A533" s="400" t="s">
        <v>71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4"/>
      <c r="M533" s="394"/>
      <c r="N533" s="394"/>
      <c r="O533" s="394"/>
      <c r="P533" s="394"/>
      <c r="Q533" s="394"/>
      <c r="R533" s="394"/>
      <c r="S533" s="394"/>
      <c r="T533" s="394"/>
      <c r="U533" s="394"/>
      <c r="V533" s="394"/>
      <c r="W533" s="394"/>
      <c r="X533" s="394"/>
      <c r="Y533" s="394"/>
      <c r="Z533" s="394"/>
      <c r="AA533" s="378"/>
      <c r="AB533" s="378"/>
      <c r="AC533" s="378"/>
    </row>
    <row r="534" spans="1:68" ht="27" hidden="1" customHeight="1" x14ac:dyDescent="0.25">
      <c r="A534" s="54" t="s">
        <v>766</v>
      </c>
      <c r="B534" s="54" t="s">
        <v>767</v>
      </c>
      <c r="C534" s="31">
        <v>4301051746</v>
      </c>
      <c r="D534" s="391">
        <v>4640242180533</v>
      </c>
      <c r="E534" s="392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9" t="s">
        <v>768</v>
      </c>
      <c r="Q534" s="397"/>
      <c r="R534" s="397"/>
      <c r="S534" s="397"/>
      <c r="T534" s="398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91">
        <v>4640242180106</v>
      </c>
      <c r="E535" s="392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42" t="s">
        <v>771</v>
      </c>
      <c r="Q535" s="397"/>
      <c r="R535" s="397"/>
      <c r="S535" s="397"/>
      <c r="T535" s="398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91">
        <v>4640242180540</v>
      </c>
      <c r="E536" s="392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39" t="s">
        <v>774</v>
      </c>
      <c r="Q536" s="397"/>
      <c r="R536" s="397"/>
      <c r="S536" s="397"/>
      <c r="T536" s="39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393"/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5"/>
      <c r="P537" s="386" t="s">
        <v>69</v>
      </c>
      <c r="Q537" s="387"/>
      <c r="R537" s="387"/>
      <c r="S537" s="387"/>
      <c r="T537" s="387"/>
      <c r="U537" s="387"/>
      <c r="V537" s="388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hidden="1" x14ac:dyDescent="0.2">
      <c r="A538" s="394"/>
      <c r="B538" s="394"/>
      <c r="C538" s="394"/>
      <c r="D538" s="394"/>
      <c r="E538" s="394"/>
      <c r="F538" s="394"/>
      <c r="G538" s="394"/>
      <c r="H538" s="394"/>
      <c r="I538" s="394"/>
      <c r="J538" s="394"/>
      <c r="K538" s="394"/>
      <c r="L538" s="394"/>
      <c r="M538" s="394"/>
      <c r="N538" s="394"/>
      <c r="O538" s="395"/>
      <c r="P538" s="386" t="s">
        <v>69</v>
      </c>
      <c r="Q538" s="387"/>
      <c r="R538" s="387"/>
      <c r="S538" s="387"/>
      <c r="T538" s="387"/>
      <c r="U538" s="387"/>
      <c r="V538" s="388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hidden="1" customHeight="1" x14ac:dyDescent="0.25">
      <c r="A539" s="400" t="s">
        <v>237</v>
      </c>
      <c r="B539" s="394"/>
      <c r="C539" s="394"/>
      <c r="D539" s="394"/>
      <c r="E539" s="394"/>
      <c r="F539" s="394"/>
      <c r="G539" s="394"/>
      <c r="H539" s="394"/>
      <c r="I539" s="394"/>
      <c r="J539" s="394"/>
      <c r="K539" s="394"/>
      <c r="L539" s="394"/>
      <c r="M539" s="394"/>
      <c r="N539" s="394"/>
      <c r="O539" s="394"/>
      <c r="P539" s="394"/>
      <c r="Q539" s="394"/>
      <c r="R539" s="394"/>
      <c r="S539" s="394"/>
      <c r="T539" s="394"/>
      <c r="U539" s="394"/>
      <c r="V539" s="394"/>
      <c r="W539" s="394"/>
      <c r="X539" s="394"/>
      <c r="Y539" s="394"/>
      <c r="Z539" s="394"/>
      <c r="AA539" s="378"/>
      <c r="AB539" s="378"/>
      <c r="AC539" s="378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91">
        <v>4640242180120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23" t="s">
        <v>777</v>
      </c>
      <c r="Q540" s="397"/>
      <c r="R540" s="397"/>
      <c r="S540" s="397"/>
      <c r="T540" s="398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91">
        <v>4640242180120</v>
      </c>
      <c r="E541" s="392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6" t="s">
        <v>779</v>
      </c>
      <c r="Q541" s="397"/>
      <c r="R541" s="397"/>
      <c r="S541" s="397"/>
      <c r="T541" s="398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91">
        <v>4640242180137</v>
      </c>
      <c r="E542" s="392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82" t="s">
        <v>782</v>
      </c>
      <c r="Q542" s="397"/>
      <c r="R542" s="397"/>
      <c r="S542" s="397"/>
      <c r="T542" s="39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91">
        <v>4640242180137</v>
      </c>
      <c r="E543" s="392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82" t="s">
        <v>784</v>
      </c>
      <c r="Q543" s="397"/>
      <c r="R543" s="397"/>
      <c r="S543" s="397"/>
      <c r="T543" s="398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393"/>
      <c r="B544" s="394"/>
      <c r="C544" s="394"/>
      <c r="D544" s="394"/>
      <c r="E544" s="394"/>
      <c r="F544" s="394"/>
      <c r="G544" s="394"/>
      <c r="H544" s="394"/>
      <c r="I544" s="394"/>
      <c r="J544" s="394"/>
      <c r="K544" s="394"/>
      <c r="L544" s="394"/>
      <c r="M544" s="394"/>
      <c r="N544" s="394"/>
      <c r="O544" s="395"/>
      <c r="P544" s="386" t="s">
        <v>69</v>
      </c>
      <c r="Q544" s="387"/>
      <c r="R544" s="387"/>
      <c r="S544" s="387"/>
      <c r="T544" s="387"/>
      <c r="U544" s="387"/>
      <c r="V544" s="388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94"/>
      <c r="B545" s="394"/>
      <c r="C545" s="394"/>
      <c r="D545" s="394"/>
      <c r="E545" s="394"/>
      <c r="F545" s="394"/>
      <c r="G545" s="394"/>
      <c r="H545" s="394"/>
      <c r="I545" s="394"/>
      <c r="J545" s="394"/>
      <c r="K545" s="394"/>
      <c r="L545" s="394"/>
      <c r="M545" s="394"/>
      <c r="N545" s="394"/>
      <c r="O545" s="395"/>
      <c r="P545" s="386" t="s">
        <v>69</v>
      </c>
      <c r="Q545" s="387"/>
      <c r="R545" s="387"/>
      <c r="S545" s="387"/>
      <c r="T545" s="387"/>
      <c r="U545" s="387"/>
      <c r="V545" s="388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684"/>
      <c r="B546" s="394"/>
      <c r="C546" s="394"/>
      <c r="D546" s="394"/>
      <c r="E546" s="394"/>
      <c r="F546" s="394"/>
      <c r="G546" s="394"/>
      <c r="H546" s="394"/>
      <c r="I546" s="394"/>
      <c r="J546" s="394"/>
      <c r="K546" s="394"/>
      <c r="L546" s="394"/>
      <c r="M546" s="394"/>
      <c r="N546" s="394"/>
      <c r="O546" s="586"/>
      <c r="P546" s="438" t="s">
        <v>785</v>
      </c>
      <c r="Q546" s="439"/>
      <c r="R546" s="439"/>
      <c r="S546" s="439"/>
      <c r="T546" s="439"/>
      <c r="U546" s="439"/>
      <c r="V546" s="440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15870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15968.179999999998</v>
      </c>
      <c r="Z546" s="37"/>
      <c r="AA546" s="385"/>
      <c r="AB546" s="385"/>
      <c r="AC546" s="385"/>
    </row>
    <row r="547" spans="1:32" x14ac:dyDescent="0.2">
      <c r="A547" s="394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586"/>
      <c r="P547" s="438" t="s">
        <v>786</v>
      </c>
      <c r="Q547" s="439"/>
      <c r="R547" s="439"/>
      <c r="S547" s="439"/>
      <c r="T547" s="439"/>
      <c r="U547" s="439"/>
      <c r="V547" s="440"/>
      <c r="W547" s="37" t="s">
        <v>68</v>
      </c>
      <c r="X547" s="384">
        <f>IFERROR(SUM(BM22:BM543),"0")</f>
        <v>16979.939060593442</v>
      </c>
      <c r="Y547" s="384">
        <f>IFERROR(SUM(BN22:BN543),"0")</f>
        <v>17084.345999999994</v>
      </c>
      <c r="Z547" s="37"/>
      <c r="AA547" s="385"/>
      <c r="AB547" s="385"/>
      <c r="AC547" s="385"/>
    </row>
    <row r="548" spans="1:32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4"/>
      <c r="O548" s="586"/>
      <c r="P548" s="438" t="s">
        <v>787</v>
      </c>
      <c r="Q548" s="439"/>
      <c r="R548" s="439"/>
      <c r="S548" s="439"/>
      <c r="T548" s="439"/>
      <c r="U548" s="439"/>
      <c r="V548" s="440"/>
      <c r="W548" s="37" t="s">
        <v>788</v>
      </c>
      <c r="X548" s="38">
        <f>ROUNDUP(SUM(BO22:BO543),0)</f>
        <v>33</v>
      </c>
      <c r="Y548" s="38">
        <f>ROUNDUP(SUM(BP22:BP543),0)</f>
        <v>33</v>
      </c>
      <c r="Z548" s="37"/>
      <c r="AA548" s="385"/>
      <c r="AB548" s="385"/>
      <c r="AC548" s="385"/>
    </row>
    <row r="549" spans="1:32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394"/>
      <c r="O549" s="586"/>
      <c r="P549" s="438" t="s">
        <v>789</v>
      </c>
      <c r="Q549" s="439"/>
      <c r="R549" s="439"/>
      <c r="S549" s="439"/>
      <c r="T549" s="439"/>
      <c r="U549" s="439"/>
      <c r="V549" s="440"/>
      <c r="W549" s="37" t="s">
        <v>68</v>
      </c>
      <c r="X549" s="384">
        <f>GrossWeightTotal+PalletQtyTotal*25</f>
        <v>17804.939060593442</v>
      </c>
      <c r="Y549" s="384">
        <f>GrossWeightTotalR+PalletQtyTotalR*25</f>
        <v>17909.345999999994</v>
      </c>
      <c r="Z549" s="37"/>
      <c r="AA549" s="385"/>
      <c r="AB549" s="385"/>
      <c r="AC549" s="385"/>
    </row>
    <row r="550" spans="1:32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394"/>
      <c r="O550" s="586"/>
      <c r="P550" s="438" t="s">
        <v>790</v>
      </c>
      <c r="Q550" s="439"/>
      <c r="R550" s="439"/>
      <c r="S550" s="439"/>
      <c r="T550" s="439"/>
      <c r="U550" s="439"/>
      <c r="V550" s="440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3005.4740602359088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3022</v>
      </c>
      <c r="Z550" s="37"/>
      <c r="AA550" s="385"/>
      <c r="AB550" s="385"/>
      <c r="AC550" s="385"/>
    </row>
    <row r="551" spans="1:32" ht="14.25" hidden="1" customHeight="1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394"/>
      <c r="O551" s="586"/>
      <c r="P551" s="438" t="s">
        <v>791</v>
      </c>
      <c r="Q551" s="439"/>
      <c r="R551" s="439"/>
      <c r="S551" s="439"/>
      <c r="T551" s="439"/>
      <c r="U551" s="439"/>
      <c r="V551" s="440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38.908919999999995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389" t="s">
        <v>102</v>
      </c>
      <c r="D553" s="441"/>
      <c r="E553" s="441"/>
      <c r="F553" s="442"/>
      <c r="G553" s="389" t="s">
        <v>257</v>
      </c>
      <c r="H553" s="441"/>
      <c r="I553" s="441"/>
      <c r="J553" s="441"/>
      <c r="K553" s="441"/>
      <c r="L553" s="441"/>
      <c r="M553" s="441"/>
      <c r="N553" s="441"/>
      <c r="O553" s="441"/>
      <c r="P553" s="441"/>
      <c r="Q553" s="442"/>
      <c r="R553" s="389" t="s">
        <v>498</v>
      </c>
      <c r="S553" s="442"/>
      <c r="T553" s="389" t="s">
        <v>554</v>
      </c>
      <c r="U553" s="441"/>
      <c r="V553" s="441"/>
      <c r="W553" s="442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389" t="s">
        <v>62</v>
      </c>
      <c r="C554" s="389" t="s">
        <v>103</v>
      </c>
      <c r="D554" s="389" t="s">
        <v>111</v>
      </c>
      <c r="E554" s="389" t="s">
        <v>102</v>
      </c>
      <c r="F554" s="389" t="s">
        <v>247</v>
      </c>
      <c r="G554" s="389" t="s">
        <v>258</v>
      </c>
      <c r="H554" s="389" t="s">
        <v>270</v>
      </c>
      <c r="I554" s="389" t="s">
        <v>287</v>
      </c>
      <c r="J554" s="389" t="s">
        <v>363</v>
      </c>
      <c r="K554" s="389" t="s">
        <v>386</v>
      </c>
      <c r="L554" s="380"/>
      <c r="M554" s="389" t="s">
        <v>404</v>
      </c>
      <c r="N554" s="380"/>
      <c r="O554" s="389" t="s">
        <v>420</v>
      </c>
      <c r="P554" s="389" t="s">
        <v>484</v>
      </c>
      <c r="Q554" s="389" t="s">
        <v>487</v>
      </c>
      <c r="R554" s="389" t="s">
        <v>499</v>
      </c>
      <c r="S554" s="389" t="s">
        <v>533</v>
      </c>
      <c r="T554" s="389" t="s">
        <v>555</v>
      </c>
      <c r="U554" s="389" t="s">
        <v>616</v>
      </c>
      <c r="V554" s="389" t="s">
        <v>642</v>
      </c>
      <c r="W554" s="389" t="s">
        <v>649</v>
      </c>
      <c r="X554" s="389" t="s">
        <v>658</v>
      </c>
      <c r="Y554" s="389" t="s">
        <v>702</v>
      </c>
      <c r="AB554" s="52"/>
      <c r="AC554" s="52"/>
      <c r="AF554" s="380"/>
    </row>
    <row r="555" spans="1:32" ht="13.5" customHeight="1" thickBot="1" x14ac:dyDescent="0.25">
      <c r="A555" s="711"/>
      <c r="B555" s="390"/>
      <c r="C555" s="390"/>
      <c r="D555" s="390"/>
      <c r="E555" s="390"/>
      <c r="F555" s="390"/>
      <c r="G555" s="390"/>
      <c r="H555" s="390"/>
      <c r="I555" s="390"/>
      <c r="J555" s="390"/>
      <c r="K555" s="390"/>
      <c r="L555" s="380"/>
      <c r="M555" s="390"/>
      <c r="N555" s="380"/>
      <c r="O555" s="390"/>
      <c r="P555" s="390"/>
      <c r="Q555" s="390"/>
      <c r="R555" s="390"/>
      <c r="S555" s="390"/>
      <c r="T555" s="390"/>
      <c r="U555" s="390"/>
      <c r="V555" s="390"/>
      <c r="W555" s="390"/>
      <c r="X555" s="390"/>
      <c r="Y555" s="390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10.199999999999999</v>
      </c>
      <c r="C556" s="46">
        <f>IFERROR(Y51*1,"0")+IFERROR(Y52*1,"0")</f>
        <v>0</v>
      </c>
      <c r="D556" s="46">
        <f>IFERROR(Y57*1,"0")+IFERROR(Y58*1,"0")+IFERROR(Y59*1,"0")+IFERROR(Y60*1,"0")</f>
        <v>455.40000000000003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1666.2600000000004</v>
      </c>
      <c r="F556" s="46">
        <f>IFERROR(Y138*1,"0")+IFERROR(Y139*1,"0")+IFERROR(Y140*1,"0")+IFERROR(Y141*1,"0")+IFERROR(Y142*1,"0")</f>
        <v>1506.6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0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2764.6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1222.5999999999999</v>
      </c>
      <c r="P556" s="46">
        <f>IFERROR(Y301*1,"0")</f>
        <v>0</v>
      </c>
      <c r="Q556" s="46">
        <f>IFERROR(Y306*1,"0")+IFERROR(Y310*1,"0")+IFERROR(Y311*1,"0")+IFERROR(Y312*1,"0")+IFERROR(Y316*1,"0")</f>
        <v>352.80000000000007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3226.8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2258.7599999999998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151.20000000000002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151.20000000000002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2201.7600000000002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52"/>
      <c r="AC556" s="52"/>
      <c r="AF556" s="380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70,00"/>
        <filter val="1 500,00"/>
        <filter val="1 700,00"/>
        <filter val="10,00"/>
        <filter val="100,00"/>
        <filter val="11,42"/>
        <filter val="12,82"/>
        <filter val="136,54"/>
        <filter val="15 870,00"/>
        <filter val="150,00"/>
        <filter val="16 979,94"/>
        <filter val="16,67"/>
        <filter val="166,67"/>
        <filter val="17 804,94"/>
        <filter val="175,00"/>
        <filter val="18,52"/>
        <filter val="2 000,00"/>
        <filter val="2 200,00"/>
        <filter val="2 500,00"/>
        <filter val="2 650,00"/>
        <filter val="20,00"/>
        <filter val="200,00"/>
        <filter val="204,12"/>
        <filter val="23,81"/>
        <filter val="25,64"/>
        <filter val="250,00"/>
        <filter val="3 005,47"/>
        <filter val="300,00"/>
        <filter val="308,64"/>
        <filter val="33"/>
        <filter val="33,33"/>
        <filter val="339,74"/>
        <filter val="35,71"/>
        <filter val="350,00"/>
        <filter val="40,00"/>
        <filter val="416,67"/>
        <filter val="450,00"/>
        <filter val="50,00"/>
        <filter val="500,00"/>
        <filter val="55,56"/>
        <filter val="600,00"/>
        <filter val="61,11"/>
        <filter val="70,00"/>
        <filter val="907,79"/>
        <filter val="950,00"/>
      </filters>
    </filterColumn>
  </autoFilter>
  <mergeCells count="999"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250:E250"/>
    <mergeCell ref="P554:P555"/>
    <mergeCell ref="P365:T365"/>
    <mergeCell ref="P544:V544"/>
    <mergeCell ref="G553:Q553"/>
    <mergeCell ref="D262:E262"/>
    <mergeCell ref="P368:T368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83:T83"/>
    <mergeCell ref="A42:O43"/>
    <mergeCell ref="V12:W12"/>
    <mergeCell ref="D191:E191"/>
    <mergeCell ref="A355:O356"/>
    <mergeCell ref="D121:E121"/>
    <mergeCell ref="D192:E192"/>
    <mergeCell ref="D123:E123"/>
    <mergeCell ref="Y17:Y18"/>
    <mergeCell ref="U17:V17"/>
    <mergeCell ref="A8:C8"/>
    <mergeCell ref="P360:T360"/>
    <mergeCell ref="D32:E32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D84:E84"/>
    <mergeCell ref="D325:E325"/>
    <mergeCell ref="P208:T208"/>
    <mergeCell ref="D396:E396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D483:E483"/>
    <mergeCell ref="P505:T505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D405:E405"/>
    <mergeCell ref="P288:T288"/>
    <mergeCell ref="D107:E107"/>
    <mergeCell ref="P65:T65"/>
    <mergeCell ref="P70:T70"/>
    <mergeCell ref="D342:E342"/>
    <mergeCell ref="Q6:R6"/>
    <mergeCell ref="A438:Z438"/>
    <mergeCell ref="P200:T200"/>
    <mergeCell ref="A422:O423"/>
    <mergeCell ref="D102:E102"/>
    <mergeCell ref="D196:E196"/>
    <mergeCell ref="A126:O127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D276:E276"/>
    <mergeCell ref="D105:E105"/>
    <mergeCell ref="D468:E468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278:T278"/>
    <mergeCell ref="D150:E150"/>
    <mergeCell ref="P107:T107"/>
    <mergeCell ref="P101:T101"/>
    <mergeCell ref="D386:E386"/>
    <mergeCell ref="A246:Z246"/>
    <mergeCell ref="P415:T415"/>
    <mergeCell ref="D27:E27"/>
    <mergeCell ref="D29:E29"/>
    <mergeCell ref="P344:T344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339:O340"/>
    <mergeCell ref="A539:Z539"/>
    <mergeCell ref="O554:O555"/>
    <mergeCell ref="P483:T483"/>
    <mergeCell ref="P478:T478"/>
    <mergeCell ref="P536:T536"/>
    <mergeCell ref="Q554:Q555"/>
    <mergeCell ref="P484:T484"/>
    <mergeCell ref="P513:V513"/>
    <mergeCell ref="P528:T528"/>
    <mergeCell ref="P294:T294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185:T185"/>
    <mergeCell ref="D106:E106"/>
    <mergeCell ref="P283:T283"/>
    <mergeCell ref="D31:E31"/>
    <mergeCell ref="D329:E329"/>
    <mergeCell ref="D158:E158"/>
    <mergeCell ref="J17:J18"/>
    <mergeCell ref="P282:T282"/>
    <mergeCell ref="P111:T111"/>
    <mergeCell ref="D225:E225"/>
    <mergeCell ref="P409:T409"/>
    <mergeCell ref="D200:E200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D82:E82"/>
    <mergeCell ref="P61:V61"/>
    <mergeCell ref="P104:T104"/>
    <mergeCell ref="P450:T450"/>
    <mergeCell ref="D456:E456"/>
    <mergeCell ref="P433:V433"/>
    <mergeCell ref="D416:E416"/>
    <mergeCell ref="P427:T427"/>
    <mergeCell ref="A233:Z233"/>
    <mergeCell ref="P181:T181"/>
    <mergeCell ref="A134:O135"/>
    <mergeCell ref="A53:O54"/>
    <mergeCell ref="A446:Z446"/>
    <mergeCell ref="P194:T194"/>
    <mergeCell ref="P250:T250"/>
    <mergeCell ref="P492:T492"/>
    <mergeCell ref="A461:O462"/>
    <mergeCell ref="D470:E470"/>
    <mergeCell ref="P331:T331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488:T488"/>
    <mergeCell ref="P72:T7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L17:L18"/>
    <mergeCell ref="D240:E240"/>
    <mergeCell ref="D511:E511"/>
    <mergeCell ref="P490:V490"/>
    <mergeCell ref="A424:Z424"/>
    <mergeCell ref="P499:V499"/>
    <mergeCell ref="D251:E251"/>
    <mergeCell ref="P355:V355"/>
    <mergeCell ref="D383:E383"/>
    <mergeCell ref="P232:V232"/>
    <mergeCell ref="P206:V206"/>
    <mergeCell ref="P275:T275"/>
    <mergeCell ref="H1:Q1"/>
    <mergeCell ref="P345:V345"/>
    <mergeCell ref="D284:E284"/>
    <mergeCell ref="D1:F1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A55:Z55"/>
    <mergeCell ref="D45:E45"/>
    <mergeCell ref="P24:V24"/>
    <mergeCell ref="A49:Z49"/>
    <mergeCell ref="A36:Z36"/>
    <mergeCell ref="D60:E60"/>
    <mergeCell ref="D78:E78"/>
    <mergeCell ref="D474:E474"/>
    <mergeCell ref="P443:T443"/>
    <mergeCell ref="D197:E197"/>
    <mergeCell ref="P38:V38"/>
    <mergeCell ref="A501:Z501"/>
    <mergeCell ref="P480:V480"/>
    <mergeCell ref="A305:Z305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P389:T389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P249:T249"/>
    <mergeCell ref="P520:T520"/>
    <mergeCell ref="P468:T468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2024-07-31T11:07:03Z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