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0194C2-1B9B-4F37-B742-95D25959D9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BO239" i="1"/>
  <c r="BM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09" i="1" s="1"/>
  <c r="BO22" i="1"/>
  <c r="BM22" i="1"/>
  <c r="X606" i="1" s="1"/>
  <c r="Y22" i="1"/>
  <c r="P22" i="1"/>
  <c r="H10" i="1"/>
  <c r="A9" i="1"/>
  <c r="F10" i="1" s="1"/>
  <c r="D7" i="1"/>
  <c r="Q6" i="1"/>
  <c r="P2" i="1"/>
  <c r="BP217" i="1" l="1"/>
  <c r="BN217" i="1"/>
  <c r="Z217" i="1"/>
  <c r="BP221" i="1"/>
  <c r="BN221" i="1"/>
  <c r="Z221" i="1"/>
  <c r="BP223" i="1"/>
  <c r="BN223" i="1"/>
  <c r="Z223" i="1"/>
  <c r="BP226" i="1"/>
  <c r="BN226" i="1"/>
  <c r="Z226" i="1"/>
  <c r="BP239" i="1"/>
  <c r="BN239" i="1"/>
  <c r="Z239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325" i="1"/>
  <c r="BN325" i="1"/>
  <c r="Z325" i="1"/>
  <c r="BP369" i="1"/>
  <c r="BN369" i="1"/>
  <c r="Z369" i="1"/>
  <c r="BP409" i="1"/>
  <c r="BN409" i="1"/>
  <c r="Z409" i="1"/>
  <c r="BP481" i="1"/>
  <c r="BN481" i="1"/>
  <c r="Z481" i="1"/>
  <c r="BP534" i="1"/>
  <c r="BN534" i="1"/>
  <c r="Z534" i="1"/>
  <c r="BP577" i="1"/>
  <c r="BN577" i="1"/>
  <c r="Z577" i="1"/>
  <c r="Z33" i="1"/>
  <c r="BN33" i="1"/>
  <c r="Z68" i="1"/>
  <c r="BN68" i="1"/>
  <c r="Z75" i="1"/>
  <c r="BN75" i="1"/>
  <c r="Z80" i="1"/>
  <c r="Z86" i="1" s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1" i="1"/>
  <c r="Z95" i="1"/>
  <c r="BN95" i="1"/>
  <c r="Z107" i="1"/>
  <c r="BN107" i="1"/>
  <c r="Z118" i="1"/>
  <c r="BN118" i="1"/>
  <c r="Z119" i="1"/>
  <c r="BN119" i="1"/>
  <c r="Z135" i="1"/>
  <c r="BN135" i="1"/>
  <c r="Z156" i="1"/>
  <c r="BN156" i="1"/>
  <c r="Z169" i="1"/>
  <c r="BN169" i="1"/>
  <c r="Z183" i="1"/>
  <c r="BN183" i="1"/>
  <c r="Z196" i="1"/>
  <c r="BN196" i="1"/>
  <c r="Z210" i="1"/>
  <c r="BN210" i="1"/>
  <c r="BP216" i="1"/>
  <c r="BN216" i="1"/>
  <c r="Z216" i="1"/>
  <c r="BP220" i="1"/>
  <c r="BN220" i="1"/>
  <c r="Z220" i="1"/>
  <c r="BP222" i="1"/>
  <c r="BN222" i="1"/>
  <c r="Z222" i="1"/>
  <c r="BP231" i="1"/>
  <c r="BN231" i="1"/>
  <c r="Z231" i="1"/>
  <c r="BP244" i="1"/>
  <c r="BN244" i="1"/>
  <c r="Z244" i="1"/>
  <c r="BP257" i="1"/>
  <c r="BN257" i="1"/>
  <c r="Z257" i="1"/>
  <c r="BP264" i="1"/>
  <c r="BN264" i="1"/>
  <c r="Z264" i="1"/>
  <c r="BP266" i="1"/>
  <c r="BN266" i="1"/>
  <c r="Z266" i="1"/>
  <c r="BP342" i="1"/>
  <c r="BN342" i="1"/>
  <c r="Z342" i="1"/>
  <c r="BP385" i="1"/>
  <c r="BN385" i="1"/>
  <c r="Z385" i="1"/>
  <c r="BP470" i="1"/>
  <c r="BN470" i="1"/>
  <c r="Z470" i="1"/>
  <c r="BP520" i="1"/>
  <c r="BN520" i="1"/>
  <c r="Z520" i="1"/>
  <c r="Y579" i="1"/>
  <c r="Y578" i="1"/>
  <c r="BP576" i="1"/>
  <c r="BN576" i="1"/>
  <c r="Z576" i="1"/>
  <c r="Z578" i="1" s="1"/>
  <c r="BP29" i="1"/>
  <c r="BN29" i="1"/>
  <c r="Z29" i="1"/>
  <c r="BP31" i="1"/>
  <c r="BN31" i="1"/>
  <c r="Z31" i="1"/>
  <c r="BP55" i="1"/>
  <c r="BN55" i="1"/>
  <c r="Z55" i="1"/>
  <c r="BP61" i="1"/>
  <c r="BN61" i="1"/>
  <c r="Z61" i="1"/>
  <c r="BP66" i="1"/>
  <c r="BN66" i="1"/>
  <c r="Z66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3" i="1"/>
  <c r="BP167" i="1"/>
  <c r="BN167" i="1"/>
  <c r="Z167" i="1"/>
  <c r="BP177" i="1"/>
  <c r="BN177" i="1"/>
  <c r="Z177" i="1"/>
  <c r="BP189" i="1"/>
  <c r="BN189" i="1"/>
  <c r="Z189" i="1"/>
  <c r="BP208" i="1"/>
  <c r="BN208" i="1"/>
  <c r="Z208" i="1"/>
  <c r="BP241" i="1"/>
  <c r="BN241" i="1"/>
  <c r="Z241" i="1"/>
  <c r="BP246" i="1"/>
  <c r="BN246" i="1"/>
  <c r="Z246" i="1"/>
  <c r="BP285" i="1"/>
  <c r="BN285" i="1"/>
  <c r="Z285" i="1"/>
  <c r="BP313" i="1"/>
  <c r="BN313" i="1"/>
  <c r="Z313" i="1"/>
  <c r="BP327" i="1"/>
  <c r="BN327" i="1"/>
  <c r="Z327" i="1"/>
  <c r="BP348" i="1"/>
  <c r="BN348" i="1"/>
  <c r="Z348" i="1"/>
  <c r="BP371" i="1"/>
  <c r="BN371" i="1"/>
  <c r="Z371" i="1"/>
  <c r="Y391" i="1"/>
  <c r="BP389" i="1"/>
  <c r="BN389" i="1"/>
  <c r="Z389" i="1"/>
  <c r="BP411" i="1"/>
  <c r="BN411" i="1"/>
  <c r="Z411" i="1"/>
  <c r="BP435" i="1"/>
  <c r="BN435" i="1"/>
  <c r="Z435" i="1"/>
  <c r="BP439" i="1"/>
  <c r="BN439" i="1"/>
  <c r="Z439" i="1"/>
  <c r="BP443" i="1"/>
  <c r="BN443" i="1"/>
  <c r="Z443" i="1"/>
  <c r="BP449" i="1"/>
  <c r="BN449" i="1"/>
  <c r="Z449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Y497" i="1"/>
  <c r="B615" i="1"/>
  <c r="X607" i="1"/>
  <c r="X608" i="1" s="1"/>
  <c r="Y35" i="1"/>
  <c r="BP30" i="1"/>
  <c r="BN30" i="1"/>
  <c r="Z30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Y47" i="1"/>
  <c r="Y46" i="1"/>
  <c r="BP45" i="1"/>
  <c r="BN45" i="1"/>
  <c r="Z45" i="1"/>
  <c r="Z46" i="1" s="1"/>
  <c r="BP51" i="1"/>
  <c r="BN51" i="1"/>
  <c r="Z51" i="1"/>
  <c r="Y63" i="1"/>
  <c r="Y62" i="1"/>
  <c r="BP60" i="1"/>
  <c r="BN60" i="1"/>
  <c r="Z60" i="1"/>
  <c r="Z62" i="1" s="1"/>
  <c r="BP70" i="1"/>
  <c r="BN70" i="1"/>
  <c r="Z70" i="1"/>
  <c r="E615" i="1"/>
  <c r="BP102" i="1"/>
  <c r="BN102" i="1"/>
  <c r="Z102" i="1"/>
  <c r="BP109" i="1"/>
  <c r="BN109" i="1"/>
  <c r="Z109" i="1"/>
  <c r="BP125" i="1"/>
  <c r="BN125" i="1"/>
  <c r="Z125" i="1"/>
  <c r="Y141" i="1"/>
  <c r="BP139" i="1"/>
  <c r="BN139" i="1"/>
  <c r="Z139" i="1"/>
  <c r="Y165" i="1"/>
  <c r="BP161" i="1"/>
  <c r="BN161" i="1"/>
  <c r="Z161" i="1"/>
  <c r="BP171" i="1"/>
  <c r="BN171" i="1"/>
  <c r="Z171" i="1"/>
  <c r="BP185" i="1"/>
  <c r="BN185" i="1"/>
  <c r="Z185" i="1"/>
  <c r="Y202" i="1"/>
  <c r="BP200" i="1"/>
  <c r="BN200" i="1"/>
  <c r="Z200" i="1"/>
  <c r="BP212" i="1"/>
  <c r="BN212" i="1"/>
  <c r="Z212" i="1"/>
  <c r="BP242" i="1"/>
  <c r="BN242" i="1"/>
  <c r="Z242" i="1"/>
  <c r="BP252" i="1"/>
  <c r="BN252" i="1"/>
  <c r="Z252" i="1"/>
  <c r="BP303" i="1"/>
  <c r="BN303" i="1"/>
  <c r="Z303" i="1"/>
  <c r="BP321" i="1"/>
  <c r="BN321" i="1"/>
  <c r="Z321" i="1"/>
  <c r="BP336" i="1"/>
  <c r="BN336" i="1"/>
  <c r="Z336" i="1"/>
  <c r="BP367" i="1"/>
  <c r="BN367" i="1"/>
  <c r="Z367" i="1"/>
  <c r="BP379" i="1"/>
  <c r="BN379" i="1"/>
  <c r="Z379" i="1"/>
  <c r="BP383" i="1"/>
  <c r="BN383" i="1"/>
  <c r="Z383" i="1"/>
  <c r="BP403" i="1"/>
  <c r="BN403" i="1"/>
  <c r="Z403" i="1"/>
  <c r="BP434" i="1"/>
  <c r="BN434" i="1"/>
  <c r="Z434" i="1"/>
  <c r="BP438" i="1"/>
  <c r="BN438" i="1"/>
  <c r="Z438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77" i="1"/>
  <c r="Y97" i="1"/>
  <c r="Y113" i="1"/>
  <c r="Y137" i="1"/>
  <c r="G615" i="1"/>
  <c r="Y179" i="1"/>
  <c r="J615" i="1"/>
  <c r="Y214" i="1"/>
  <c r="BP442" i="1"/>
  <c r="BN442" i="1"/>
  <c r="Z442" i="1"/>
  <c r="BP448" i="1"/>
  <c r="BN448" i="1"/>
  <c r="Z448" i="1"/>
  <c r="BP461" i="1"/>
  <c r="BN461" i="1"/>
  <c r="Z461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77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BP224" i="1"/>
  <c r="BN224" i="1"/>
  <c r="Z224" i="1"/>
  <c r="Y227" i="1"/>
  <c r="Y235" i="1"/>
  <c r="BP230" i="1"/>
  <c r="BN230" i="1"/>
  <c r="Z230" i="1"/>
  <c r="BP233" i="1"/>
  <c r="BN233" i="1"/>
  <c r="Z233" i="1"/>
  <c r="BP243" i="1"/>
  <c r="BN243" i="1"/>
  <c r="Z243" i="1"/>
  <c r="Y247" i="1"/>
  <c r="M615" i="1"/>
  <c r="Y259" i="1"/>
  <c r="BP251" i="1"/>
  <c r="BN251" i="1"/>
  <c r="Z251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Y386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BN162" i="1"/>
  <c r="Z168" i="1"/>
  <c r="BN168" i="1"/>
  <c r="Z170" i="1"/>
  <c r="BN170" i="1"/>
  <c r="Z176" i="1"/>
  <c r="Z178" i="1" s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5" i="1"/>
  <c r="BN225" i="1"/>
  <c r="Z225" i="1"/>
  <c r="BP232" i="1"/>
  <c r="BN232" i="1"/>
  <c r="Z232" i="1"/>
  <c r="BP234" i="1"/>
  <c r="BN234" i="1"/>
  <c r="Z234" i="1"/>
  <c r="Y236" i="1"/>
  <c r="BP240" i="1"/>
  <c r="BN240" i="1"/>
  <c r="Z240" i="1"/>
  <c r="BP245" i="1"/>
  <c r="BN245" i="1"/>
  <c r="Z245" i="1"/>
  <c r="Z247" i="1" s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Z344" i="1" s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Y451" i="1"/>
  <c r="BP427" i="1"/>
  <c r="BN427" i="1"/>
  <c r="Z427" i="1"/>
  <c r="Y452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BP460" i="1"/>
  <c r="BN460" i="1"/>
  <c r="Z460" i="1"/>
  <c r="Z462" i="1" s="1"/>
  <c r="Y462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K615" i="1"/>
  <c r="Y248" i="1"/>
  <c r="Y269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3" i="1"/>
  <c r="Y467" i="1"/>
  <c r="BP466" i="1"/>
  <c r="BN466" i="1"/>
  <c r="Z466" i="1"/>
  <c r="Z467" i="1" s="1"/>
  <c r="Y468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191" i="1" l="1"/>
  <c r="Z112" i="1"/>
  <c r="Z535" i="1"/>
  <c r="Z521" i="1"/>
  <c r="Z350" i="1"/>
  <c r="Z202" i="1"/>
  <c r="Z164" i="1"/>
  <c r="Z386" i="1"/>
  <c r="Z304" i="1"/>
  <c r="Z268" i="1"/>
  <c r="Z331" i="1"/>
  <c r="Z322" i="1"/>
  <c r="Z477" i="1"/>
  <c r="Z413" i="1"/>
  <c r="Z227" i="1"/>
  <c r="Z213" i="1"/>
  <c r="Z172" i="1"/>
  <c r="Z136" i="1"/>
  <c r="Z121" i="1"/>
  <c r="Z97" i="1"/>
  <c r="Z72" i="1"/>
  <c r="Z57" i="1"/>
  <c r="Z34" i="1"/>
  <c r="Z564" i="1"/>
  <c r="Z375" i="1"/>
  <c r="Z315" i="1"/>
  <c r="Y606" i="1"/>
  <c r="Z289" i="1"/>
  <c r="Y605" i="1"/>
  <c r="Z585" i="1"/>
  <c r="Y609" i="1"/>
  <c r="Z573" i="1"/>
  <c r="Z557" i="1"/>
  <c r="Z399" i="1"/>
  <c r="Z451" i="1"/>
  <c r="Z405" i="1"/>
  <c r="Z127" i="1"/>
  <c r="Z91" i="1"/>
  <c r="Y607" i="1"/>
  <c r="Z361" i="1"/>
  <c r="Z280" i="1"/>
  <c r="Z259" i="1"/>
  <c r="Z235" i="1"/>
  <c r="Z610" i="1" l="1"/>
  <c r="Y608" i="1"/>
</calcChain>
</file>

<file path=xl/sharedStrings.xml><?xml version="1.0" encoding="utf-8"?>
<sst xmlns="http://schemas.openxmlformats.org/spreadsheetml/2006/main" count="2527" uniqueCount="821">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</sst>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7" t="s">
        <v>0</v>
      </c>
      <c r="E1" s="427"/>
      <c r="F1" s="427"/>
      <c r="G1" s="12" t="s">
        <v>1</v>
      </c>
      <c r="H1" s="46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5" t="s">
        <v>8</v>
      </c>
      <c r="B5" s="420"/>
      <c r="C5" s="421"/>
      <c r="D5" s="468"/>
      <c r="E5" s="469"/>
      <c r="F5" s="731" t="s">
        <v>9</v>
      </c>
      <c r="G5" s="421"/>
      <c r="H5" s="468" t="s">
        <v>820</v>
      </c>
      <c r="I5" s="673"/>
      <c r="J5" s="673"/>
      <c r="K5" s="673"/>
      <c r="L5" s="673"/>
      <c r="M5" s="469"/>
      <c r="N5" s="58"/>
      <c r="P5" s="24" t="s">
        <v>10</v>
      </c>
      <c r="Q5" s="739">
        <v>45507</v>
      </c>
      <c r="R5" s="523"/>
      <c r="T5" s="579" t="s">
        <v>11</v>
      </c>
      <c r="U5" s="483"/>
      <c r="V5" s="581" t="s">
        <v>12</v>
      </c>
      <c r="W5" s="523"/>
      <c r="AB5" s="51"/>
      <c r="AC5" s="51"/>
      <c r="AD5" s="51"/>
      <c r="AE5" s="51"/>
    </row>
    <row r="6" spans="1:32" s="380" customFormat="1" ht="24" customHeight="1" x14ac:dyDescent="0.2">
      <c r="A6" s="525" t="s">
        <v>13</v>
      </c>
      <c r="B6" s="420"/>
      <c r="C6" s="421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4"/>
      <c r="T6" s="589" t="s">
        <v>16</v>
      </c>
      <c r="U6" s="483"/>
      <c r="V6" s="658" t="s">
        <v>17</v>
      </c>
      <c r="W6" s="435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438"/>
      <c r="N7" s="60"/>
      <c r="P7" s="24"/>
      <c r="Q7" s="42"/>
      <c r="R7" s="42"/>
      <c r="T7" s="392"/>
      <c r="U7" s="483"/>
      <c r="V7" s="659"/>
      <c r="W7" s="660"/>
      <c r="AB7" s="51"/>
      <c r="AC7" s="51"/>
      <c r="AD7" s="51"/>
      <c r="AE7" s="51"/>
    </row>
    <row r="8" spans="1:32" s="380" customFormat="1" ht="25.5" customHeight="1" x14ac:dyDescent="0.2">
      <c r="A8" s="777" t="s">
        <v>18</v>
      </c>
      <c r="B8" s="389"/>
      <c r="C8" s="390"/>
      <c r="D8" s="497" t="s">
        <v>19</v>
      </c>
      <c r="E8" s="498"/>
      <c r="F8" s="498"/>
      <c r="G8" s="498"/>
      <c r="H8" s="498"/>
      <c r="I8" s="498"/>
      <c r="J8" s="498"/>
      <c r="K8" s="498"/>
      <c r="L8" s="498"/>
      <c r="M8" s="499"/>
      <c r="N8" s="61"/>
      <c r="P8" s="24" t="s">
        <v>20</v>
      </c>
      <c r="Q8" s="534">
        <v>0.375</v>
      </c>
      <c r="R8" s="438"/>
      <c r="T8" s="392"/>
      <c r="U8" s="483"/>
      <c r="V8" s="659"/>
      <c r="W8" s="660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46"/>
      <c r="E9" s="408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82"/>
      <c r="P9" s="26" t="s">
        <v>21</v>
      </c>
      <c r="Q9" s="519"/>
      <c r="R9" s="520"/>
      <c r="T9" s="392"/>
      <c r="U9" s="483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46"/>
      <c r="E10" s="408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40" t="str">
        <f>IFERROR(VLOOKUP($D$10,Proxy,2,FALSE),"")</f>
        <v/>
      </c>
      <c r="I10" s="392"/>
      <c r="J10" s="392"/>
      <c r="K10" s="392"/>
      <c r="L10" s="392"/>
      <c r="M10" s="392"/>
      <c r="N10" s="379"/>
      <c r="P10" s="26" t="s">
        <v>22</v>
      </c>
      <c r="Q10" s="590"/>
      <c r="R10" s="591"/>
      <c r="U10" s="24" t="s">
        <v>23</v>
      </c>
      <c r="V10" s="434" t="s">
        <v>24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2"/>
      <c r="R11" s="523"/>
      <c r="U11" s="24" t="s">
        <v>27</v>
      </c>
      <c r="V11" s="696" t="s">
        <v>28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1" t="s">
        <v>29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1"/>
      <c r="N12" s="62"/>
      <c r="P12" s="24" t="s">
        <v>30</v>
      </c>
      <c r="Q12" s="534"/>
      <c r="R12" s="438"/>
      <c r="S12" s="23"/>
      <c r="U12" s="24"/>
      <c r="V12" s="427"/>
      <c r="W12" s="392"/>
      <c r="AB12" s="51"/>
      <c r="AC12" s="51"/>
      <c r="AD12" s="51"/>
      <c r="AE12" s="51"/>
    </row>
    <row r="13" spans="1:32" s="380" customFormat="1" ht="23.25" customHeight="1" x14ac:dyDescent="0.2">
      <c r="A13" s="571" t="s">
        <v>31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1"/>
      <c r="N13" s="62"/>
      <c r="O13" s="26"/>
      <c r="P13" s="26" t="s">
        <v>32</v>
      </c>
      <c r="Q13" s="696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1" t="s">
        <v>33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1"/>
      <c r="N15" s="63"/>
      <c r="P15" s="557" t="s">
        <v>35</v>
      </c>
      <c r="Q15" s="427"/>
      <c r="R15" s="427"/>
      <c r="S15" s="427"/>
      <c r="T15" s="4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3" t="s">
        <v>36</v>
      </c>
      <c r="B17" s="443" t="s">
        <v>37</v>
      </c>
      <c r="C17" s="540" t="s">
        <v>38</v>
      </c>
      <c r="D17" s="443" t="s">
        <v>39</v>
      </c>
      <c r="E17" s="490"/>
      <c r="F17" s="443" t="s">
        <v>40</v>
      </c>
      <c r="G17" s="443" t="s">
        <v>41</v>
      </c>
      <c r="H17" s="443" t="s">
        <v>42</v>
      </c>
      <c r="I17" s="443" t="s">
        <v>43</v>
      </c>
      <c r="J17" s="443" t="s">
        <v>44</v>
      </c>
      <c r="K17" s="443" t="s">
        <v>45</v>
      </c>
      <c r="L17" s="443" t="s">
        <v>46</v>
      </c>
      <c r="M17" s="443" t="s">
        <v>47</v>
      </c>
      <c r="N17" s="443" t="s">
        <v>48</v>
      </c>
      <c r="O17" s="443" t="s">
        <v>49</v>
      </c>
      <c r="P17" s="443" t="s">
        <v>50</v>
      </c>
      <c r="Q17" s="489"/>
      <c r="R17" s="489"/>
      <c r="S17" s="489"/>
      <c r="T17" s="490"/>
      <c r="U17" s="772" t="s">
        <v>51</v>
      </c>
      <c r="V17" s="421"/>
      <c r="W17" s="443" t="s">
        <v>52</v>
      </c>
      <c r="X17" s="443" t="s">
        <v>53</v>
      </c>
      <c r="Y17" s="773" t="s">
        <v>54</v>
      </c>
      <c r="Z17" s="443" t="s">
        <v>55</v>
      </c>
      <c r="AA17" s="641" t="s">
        <v>56</v>
      </c>
      <c r="AB17" s="641" t="s">
        <v>57</v>
      </c>
      <c r="AC17" s="641" t="s">
        <v>58</v>
      </c>
      <c r="AD17" s="641" t="s">
        <v>59</v>
      </c>
      <c r="AE17" s="726"/>
      <c r="AF17" s="727"/>
      <c r="AG17" s="509"/>
      <c r="BD17" s="620" t="s">
        <v>60</v>
      </c>
    </row>
    <row r="18" spans="1:68" ht="14.25" customHeight="1" x14ac:dyDescent="0.2">
      <c r="A18" s="444"/>
      <c r="B18" s="444"/>
      <c r="C18" s="444"/>
      <c r="D18" s="491"/>
      <c r="E18" s="493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91"/>
      <c r="Q18" s="492"/>
      <c r="R18" s="492"/>
      <c r="S18" s="492"/>
      <c r="T18" s="493"/>
      <c r="U18" s="381" t="s">
        <v>61</v>
      </c>
      <c r="V18" s="381" t="s">
        <v>62</v>
      </c>
      <c r="W18" s="444"/>
      <c r="X18" s="444"/>
      <c r="Y18" s="774"/>
      <c r="Z18" s="444"/>
      <c r="AA18" s="642"/>
      <c r="AB18" s="642"/>
      <c r="AC18" s="642"/>
      <c r="AD18" s="728"/>
      <c r="AE18" s="729"/>
      <c r="AF18" s="730"/>
      <c r="AG18" s="510"/>
      <c r="BD18" s="392"/>
    </row>
    <row r="19" spans="1:68" ht="27.75" hidden="1" customHeight="1" x14ac:dyDescent="0.2">
      <c r="A19" s="413" t="s">
        <v>63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8"/>
      <c r="AB19" s="48"/>
      <c r="AC19" s="48"/>
    </row>
    <row r="20" spans="1:68" ht="16.5" hidden="1" customHeight="1" x14ac:dyDescent="0.25">
      <c r="A20" s="402" t="s">
        <v>63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8"/>
      <c r="AB20" s="378"/>
      <c r="AC20" s="378"/>
    </row>
    <row r="21" spans="1:68" ht="14.25" hidden="1" customHeight="1" x14ac:dyDescent="0.25">
      <c r="A21" s="391" t="s">
        <v>64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7"/>
      <c r="AB21" s="377"/>
      <c r="AC21" s="3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8"/>
      <c r="R22" s="398"/>
      <c r="S22" s="398"/>
      <c r="T22" s="399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6"/>
      <c r="P23" s="388" t="s">
        <v>70</v>
      </c>
      <c r="Q23" s="389"/>
      <c r="R23" s="389"/>
      <c r="S23" s="389"/>
      <c r="T23" s="389"/>
      <c r="U23" s="389"/>
      <c r="V23" s="390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6"/>
      <c r="P24" s="388" t="s">
        <v>70</v>
      </c>
      <c r="Q24" s="389"/>
      <c r="R24" s="389"/>
      <c r="S24" s="389"/>
      <c r="T24" s="389"/>
      <c r="U24" s="389"/>
      <c r="V24" s="390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391" t="s">
        <v>72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7"/>
      <c r="AB25" s="377"/>
      <c r="AC25" s="377"/>
    </row>
    <row r="26" spans="1:68" ht="27" hidden="1" customHeight="1" x14ac:dyDescent="0.25">
      <c r="A26" s="54" t="s">
        <v>73</v>
      </c>
      <c r="B26" s="54" t="s">
        <v>74</v>
      </c>
      <c r="C26" s="31">
        <v>4301051551</v>
      </c>
      <c r="D26" s="393">
        <v>4607091383881</v>
      </c>
      <c r="E26" s="394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8"/>
      <c r="R26" s="398"/>
      <c r="S26" s="398"/>
      <c r="T26" s="399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4301051552</v>
      </c>
      <c r="D27" s="393">
        <v>4607091388237</v>
      </c>
      <c r="E27" s="394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8"/>
      <c r="R27" s="398"/>
      <c r="S27" s="398"/>
      <c r="T27" s="399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4301051180</v>
      </c>
      <c r="D28" s="393">
        <v>4607091383935</v>
      </c>
      <c r="E28" s="394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8"/>
      <c r="R28" s="398"/>
      <c r="S28" s="398"/>
      <c r="T28" s="399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78</v>
      </c>
      <c r="B29" s="54" t="s">
        <v>80</v>
      </c>
      <c r="C29" s="31">
        <v>4301051692</v>
      </c>
      <c r="D29" s="393">
        <v>4607091383935</v>
      </c>
      <c r="E29" s="394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8"/>
      <c r="R29" s="398"/>
      <c r="S29" s="398"/>
      <c r="T29" s="399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82</v>
      </c>
      <c r="C30" s="31">
        <v>4301051783</v>
      </c>
      <c r="D30" s="393">
        <v>4680115881990</v>
      </c>
      <c r="E30" s="394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33" t="s">
        <v>83</v>
      </c>
      <c r="Q30" s="398"/>
      <c r="R30" s="398"/>
      <c r="S30" s="398"/>
      <c r="T30" s="399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4301051786</v>
      </c>
      <c r="D31" s="393">
        <v>4680115881853</v>
      </c>
      <c r="E31" s="394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1" t="s">
        <v>86</v>
      </c>
      <c r="Q31" s="398"/>
      <c r="R31" s="398"/>
      <c r="S31" s="398"/>
      <c r="T31" s="399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87</v>
      </c>
      <c r="B32" s="54" t="s">
        <v>88</v>
      </c>
      <c r="C32" s="31">
        <v>4301051593</v>
      </c>
      <c r="D32" s="393">
        <v>4607091383911</v>
      </c>
      <c r="E32" s="394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8"/>
      <c r="R32" s="398"/>
      <c r="S32" s="398"/>
      <c r="T32" s="399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4301051592</v>
      </c>
      <c r="D33" s="393">
        <v>4607091388244</v>
      </c>
      <c r="E33" s="394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8"/>
      <c r="R33" s="398"/>
      <c r="S33" s="398"/>
      <c r="T33" s="399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6"/>
      <c r="P34" s="388" t="s">
        <v>70</v>
      </c>
      <c r="Q34" s="389"/>
      <c r="R34" s="389"/>
      <c r="S34" s="389"/>
      <c r="T34" s="389"/>
      <c r="U34" s="389"/>
      <c r="V34" s="390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6"/>
      <c r="P35" s="388" t="s">
        <v>70</v>
      </c>
      <c r="Q35" s="389"/>
      <c r="R35" s="389"/>
      <c r="S35" s="389"/>
      <c r="T35" s="389"/>
      <c r="U35" s="389"/>
      <c r="V35" s="390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391" t="s">
        <v>91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77"/>
      <c r="AB36" s="377"/>
      <c r="AC36" s="377"/>
    </row>
    <row r="37" spans="1:68" ht="27" hidden="1" customHeight="1" x14ac:dyDescent="0.25">
      <c r="A37" s="54" t="s">
        <v>92</v>
      </c>
      <c r="B37" s="54" t="s">
        <v>93</v>
      </c>
      <c r="C37" s="31">
        <v>4301032013</v>
      </c>
      <c r="D37" s="393">
        <v>4607091388503</v>
      </c>
      <c r="E37" s="394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8"/>
      <c r="R37" s="398"/>
      <c r="S37" s="398"/>
      <c r="T37" s="399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6"/>
      <c r="P38" s="388" t="s">
        <v>70</v>
      </c>
      <c r="Q38" s="389"/>
      <c r="R38" s="389"/>
      <c r="S38" s="389"/>
      <c r="T38" s="389"/>
      <c r="U38" s="389"/>
      <c r="V38" s="390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6"/>
      <c r="P39" s="388" t="s">
        <v>70</v>
      </c>
      <c r="Q39" s="389"/>
      <c r="R39" s="389"/>
      <c r="S39" s="389"/>
      <c r="T39" s="389"/>
      <c r="U39" s="389"/>
      <c r="V39" s="390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391" t="s">
        <v>96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77"/>
      <c r="AB40" s="377"/>
      <c r="AC40" s="377"/>
    </row>
    <row r="41" spans="1:68" ht="80.25" hidden="1" customHeight="1" x14ac:dyDescent="0.25">
      <c r="A41" s="54" t="s">
        <v>97</v>
      </c>
      <c r="B41" s="54" t="s">
        <v>98</v>
      </c>
      <c r="C41" s="31">
        <v>4301160001</v>
      </c>
      <c r="D41" s="393">
        <v>4607091388282</v>
      </c>
      <c r="E41" s="394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8"/>
      <c r="R41" s="398"/>
      <c r="S41" s="398"/>
      <c r="T41" s="399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6"/>
      <c r="P42" s="388" t="s">
        <v>70</v>
      </c>
      <c r="Q42" s="389"/>
      <c r="R42" s="389"/>
      <c r="S42" s="389"/>
      <c r="T42" s="389"/>
      <c r="U42" s="389"/>
      <c r="V42" s="390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6"/>
      <c r="P43" s="388" t="s">
        <v>70</v>
      </c>
      <c r="Q43" s="389"/>
      <c r="R43" s="389"/>
      <c r="S43" s="389"/>
      <c r="T43" s="389"/>
      <c r="U43" s="389"/>
      <c r="V43" s="390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391" t="s">
        <v>100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77"/>
      <c r="AB44" s="377"/>
      <c r="AC44" s="377"/>
    </row>
    <row r="45" spans="1:68" ht="27" hidden="1" customHeight="1" x14ac:dyDescent="0.25">
      <c r="A45" s="54" t="s">
        <v>101</v>
      </c>
      <c r="B45" s="54" t="s">
        <v>102</v>
      </c>
      <c r="C45" s="31">
        <v>4301170002</v>
      </c>
      <c r="D45" s="393">
        <v>4607091389111</v>
      </c>
      <c r="E45" s="394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8"/>
      <c r="R45" s="398"/>
      <c r="S45" s="398"/>
      <c r="T45" s="399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6"/>
      <c r="P46" s="388" t="s">
        <v>70</v>
      </c>
      <c r="Q46" s="389"/>
      <c r="R46" s="389"/>
      <c r="S46" s="389"/>
      <c r="T46" s="389"/>
      <c r="U46" s="389"/>
      <c r="V46" s="390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6"/>
      <c r="P47" s="388" t="s">
        <v>70</v>
      </c>
      <c r="Q47" s="389"/>
      <c r="R47" s="389"/>
      <c r="S47" s="389"/>
      <c r="T47" s="389"/>
      <c r="U47" s="389"/>
      <c r="V47" s="390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13" t="s">
        <v>103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8"/>
      <c r="AB48" s="48"/>
      <c r="AC48" s="48"/>
    </row>
    <row r="49" spans="1:68" ht="16.5" hidden="1" customHeight="1" x14ac:dyDescent="0.25">
      <c r="A49" s="402" t="s">
        <v>104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8"/>
      <c r="AB49" s="378"/>
      <c r="AC49" s="378"/>
    </row>
    <row r="50" spans="1:68" ht="14.25" hidden="1" customHeight="1" x14ac:dyDescent="0.25">
      <c r="A50" s="391" t="s">
        <v>105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93">
        <v>4607091385670</v>
      </c>
      <c r="E51" s="394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8"/>
      <c r="R51" s="398"/>
      <c r="S51" s="398"/>
      <c r="T51" s="399"/>
      <c r="U51" s="34"/>
      <c r="V51" s="34"/>
      <c r="W51" s="35" t="s">
        <v>69</v>
      </c>
      <c r="X51" s="384">
        <v>110</v>
      </c>
      <c r="Y51" s="385">
        <f t="shared" ref="Y51:Y56" si="6">IFERROR(IF(X51="",0,CEILING((X51/$H51),1)*$H51),"")</f>
        <v>118.80000000000001</v>
      </c>
      <c r="Z51" s="36">
        <f>IFERROR(IF(Y51=0,"",ROUNDUP(Y51/H51,0)*0.02175),"")</f>
        <v>0.23924999999999999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114.88888888888887</v>
      </c>
      <c r="BN51" s="64">
        <f t="shared" ref="BN51:BN56" si="8">IFERROR(Y51*I51/H51,"0")</f>
        <v>124.08</v>
      </c>
      <c r="BO51" s="64">
        <f t="shared" ref="BO51:BO56" si="9">IFERROR(1/J51*(X51/H51),"0")</f>
        <v>0.18187830687830686</v>
      </c>
      <c r="BP51" s="64">
        <f t="shared" ref="BP51:BP56" si="10">IFERROR(1/J51*(Y51/H51),"0")</f>
        <v>0.19642857142857142</v>
      </c>
    </row>
    <row r="52" spans="1:68" ht="27" hidden="1" customHeight="1" x14ac:dyDescent="0.25">
      <c r="A52" s="54" t="s">
        <v>106</v>
      </c>
      <c r="B52" s="54" t="s">
        <v>110</v>
      </c>
      <c r="C52" s="31">
        <v>4301011540</v>
      </c>
      <c r="D52" s="393">
        <v>4607091385670</v>
      </c>
      <c r="E52" s="394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8"/>
      <c r="R52" s="398"/>
      <c r="S52" s="398"/>
      <c r="T52" s="399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112</v>
      </c>
      <c r="B53" s="54" t="s">
        <v>113</v>
      </c>
      <c r="C53" s="31">
        <v>4301011625</v>
      </c>
      <c r="D53" s="393">
        <v>4680115883956</v>
      </c>
      <c r="E53" s="394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8"/>
      <c r="R53" s="398"/>
      <c r="S53" s="398"/>
      <c r="T53" s="399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93">
        <v>4607091385687</v>
      </c>
      <c r="E54" s="394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8"/>
      <c r="R54" s="398"/>
      <c r="S54" s="398"/>
      <c r="T54" s="399"/>
      <c r="U54" s="34"/>
      <c r="V54" s="34"/>
      <c r="W54" s="35" t="s">
        <v>69</v>
      </c>
      <c r="X54" s="384">
        <v>280</v>
      </c>
      <c r="Y54" s="385">
        <f t="shared" si="6"/>
        <v>280</v>
      </c>
      <c r="Z54" s="36">
        <f>IFERROR(IF(Y54=0,"",ROUNDUP(Y54/H54,0)*0.00937),"")</f>
        <v>0.65590000000000004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296.8</v>
      </c>
      <c r="BN54" s="64">
        <f t="shared" si="8"/>
        <v>296.8</v>
      </c>
      <c r="BO54" s="64">
        <f t="shared" si="9"/>
        <v>0.58333333333333337</v>
      </c>
      <c r="BP54" s="64">
        <f t="shared" si="10"/>
        <v>0.58333333333333337</v>
      </c>
    </row>
    <row r="55" spans="1:68" ht="27" hidden="1" customHeight="1" x14ac:dyDescent="0.25">
      <c r="A55" s="54" t="s">
        <v>116</v>
      </c>
      <c r="B55" s="54" t="s">
        <v>117</v>
      </c>
      <c r="C55" s="31">
        <v>4301011565</v>
      </c>
      <c r="D55" s="393">
        <v>4680115882539</v>
      </c>
      <c r="E55" s="394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8"/>
      <c r="R55" s="398"/>
      <c r="S55" s="398"/>
      <c r="T55" s="399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4301011624</v>
      </c>
      <c r="D56" s="393">
        <v>4680115883949</v>
      </c>
      <c r="E56" s="394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8"/>
      <c r="R56" s="398"/>
      <c r="S56" s="398"/>
      <c r="T56" s="399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5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6"/>
      <c r="P57" s="388" t="s">
        <v>70</v>
      </c>
      <c r="Q57" s="389"/>
      <c r="R57" s="389"/>
      <c r="S57" s="389"/>
      <c r="T57" s="389"/>
      <c r="U57" s="389"/>
      <c r="V57" s="390"/>
      <c r="W57" s="37" t="s">
        <v>71</v>
      </c>
      <c r="X57" s="386">
        <f>IFERROR(X51/H51,"0")+IFERROR(X52/H52,"0")+IFERROR(X53/H53,"0")+IFERROR(X54/H54,"0")+IFERROR(X55/H55,"0")+IFERROR(X56/H56,"0")</f>
        <v>80.18518518518519</v>
      </c>
      <c r="Y57" s="386">
        <f>IFERROR(Y51/H51,"0")+IFERROR(Y52/H52,"0")+IFERROR(Y53/H53,"0")+IFERROR(Y54/H54,"0")+IFERROR(Y55/H55,"0")+IFERROR(Y56/H56,"0")</f>
        <v>81</v>
      </c>
      <c r="Z57" s="386">
        <f>IFERROR(IF(Z51="",0,Z51),"0")+IFERROR(IF(Z52="",0,Z52),"0")+IFERROR(IF(Z53="",0,Z53),"0")+IFERROR(IF(Z54="",0,Z54),"0")+IFERROR(IF(Z55="",0,Z55),"0")+IFERROR(IF(Z56="",0,Z56),"0")</f>
        <v>0.89515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6"/>
      <c r="P58" s="388" t="s">
        <v>70</v>
      </c>
      <c r="Q58" s="389"/>
      <c r="R58" s="389"/>
      <c r="S58" s="389"/>
      <c r="T58" s="389"/>
      <c r="U58" s="389"/>
      <c r="V58" s="390"/>
      <c r="W58" s="37" t="s">
        <v>69</v>
      </c>
      <c r="X58" s="386">
        <f>IFERROR(SUM(X51:X56),"0")</f>
        <v>390</v>
      </c>
      <c r="Y58" s="386">
        <f>IFERROR(SUM(Y51:Y56),"0")</f>
        <v>398.8</v>
      </c>
      <c r="Z58" s="37"/>
      <c r="AA58" s="387"/>
      <c r="AB58" s="387"/>
      <c r="AC58" s="387"/>
    </row>
    <row r="59" spans="1:68" ht="14.25" hidden="1" customHeight="1" x14ac:dyDescent="0.25">
      <c r="A59" s="391" t="s">
        <v>72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77"/>
      <c r="AB59" s="377"/>
      <c r="AC59" s="377"/>
    </row>
    <row r="60" spans="1:68" ht="16.5" hidden="1" customHeight="1" x14ac:dyDescent="0.25">
      <c r="A60" s="54" t="s">
        <v>120</v>
      </c>
      <c r="B60" s="54" t="s">
        <v>121</v>
      </c>
      <c r="C60" s="31">
        <v>4301051842</v>
      </c>
      <c r="D60" s="393">
        <v>4680115885233</v>
      </c>
      <c r="E60" s="394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1" t="s">
        <v>122</v>
      </c>
      <c r="Q60" s="398"/>
      <c r="R60" s="398"/>
      <c r="S60" s="398"/>
      <c r="T60" s="399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123</v>
      </c>
      <c r="B61" s="54" t="s">
        <v>124</v>
      </c>
      <c r="C61" s="31">
        <v>4301051820</v>
      </c>
      <c r="D61" s="393">
        <v>4680115884915</v>
      </c>
      <c r="E61" s="394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3" t="s">
        <v>125</v>
      </c>
      <c r="Q61" s="398"/>
      <c r="R61" s="398"/>
      <c r="S61" s="398"/>
      <c r="T61" s="399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6"/>
      <c r="P62" s="388" t="s">
        <v>70</v>
      </c>
      <c r="Q62" s="389"/>
      <c r="R62" s="389"/>
      <c r="S62" s="389"/>
      <c r="T62" s="389"/>
      <c r="U62" s="389"/>
      <c r="V62" s="390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6"/>
      <c r="P63" s="388" t="s">
        <v>70</v>
      </c>
      <c r="Q63" s="389"/>
      <c r="R63" s="389"/>
      <c r="S63" s="389"/>
      <c r="T63" s="389"/>
      <c r="U63" s="389"/>
      <c r="V63" s="390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2" t="s">
        <v>126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8"/>
      <c r="AB64" s="378"/>
      <c r="AC64" s="378"/>
    </row>
    <row r="65" spans="1:68" ht="14.25" hidden="1" customHeight="1" x14ac:dyDescent="0.25">
      <c r="A65" s="391" t="s">
        <v>105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77"/>
      <c r="AB65" s="377"/>
      <c r="AC65" s="377"/>
    </row>
    <row r="66" spans="1:68" ht="27" hidden="1" customHeight="1" x14ac:dyDescent="0.25">
      <c r="A66" s="54" t="s">
        <v>127</v>
      </c>
      <c r="B66" s="54" t="s">
        <v>128</v>
      </c>
      <c r="C66" s="31">
        <v>4301011481</v>
      </c>
      <c r="D66" s="393">
        <v>4680115881426</v>
      </c>
      <c r="E66" s="394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8"/>
      <c r="R66" s="398"/>
      <c r="S66" s="398"/>
      <c r="T66" s="399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127</v>
      </c>
      <c r="B67" s="54" t="s">
        <v>130</v>
      </c>
      <c r="C67" s="31">
        <v>4301011452</v>
      </c>
      <c r="D67" s="393">
        <v>4680115881426</v>
      </c>
      <c r="E67" s="394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8"/>
      <c r="R67" s="398"/>
      <c r="S67" s="398"/>
      <c r="T67" s="399"/>
      <c r="U67" s="34"/>
      <c r="V67" s="34"/>
      <c r="W67" s="35" t="s">
        <v>69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4301011386</v>
      </c>
      <c r="D68" s="393">
        <v>4680115880283</v>
      </c>
      <c r="E68" s="394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8"/>
      <c r="R68" s="398"/>
      <c r="S68" s="398"/>
      <c r="T68" s="399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93">
        <v>4680115881419</v>
      </c>
      <c r="E69" s="394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8"/>
      <c r="R69" s="398"/>
      <c r="S69" s="398"/>
      <c r="T69" s="399"/>
      <c r="U69" s="34"/>
      <c r="V69" s="34"/>
      <c r="W69" s="35" t="s">
        <v>69</v>
      </c>
      <c r="X69" s="384">
        <v>360</v>
      </c>
      <c r="Y69" s="385">
        <f t="shared" si="11"/>
        <v>360</v>
      </c>
      <c r="Z69" s="36">
        <f>IFERROR(IF(Y69=0,"",ROUNDUP(Y69/H69,0)*0.00937),"")</f>
        <v>0.74960000000000004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379.20000000000005</v>
      </c>
      <c r="BN69" s="64">
        <f t="shared" si="13"/>
        <v>379.20000000000005</v>
      </c>
      <c r="BO69" s="64">
        <f t="shared" si="14"/>
        <v>0.66666666666666663</v>
      </c>
      <c r="BP69" s="64">
        <f t="shared" si="15"/>
        <v>0.66666666666666663</v>
      </c>
    </row>
    <row r="70" spans="1:68" ht="27" hidden="1" customHeight="1" x14ac:dyDescent="0.25">
      <c r="A70" s="54" t="s">
        <v>135</v>
      </c>
      <c r="B70" s="54" t="s">
        <v>136</v>
      </c>
      <c r="C70" s="31">
        <v>4301011432</v>
      </c>
      <c r="D70" s="393">
        <v>4680115882720</v>
      </c>
      <c r="E70" s="394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8"/>
      <c r="R70" s="398"/>
      <c r="S70" s="398"/>
      <c r="T70" s="399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4301012008</v>
      </c>
      <c r="D71" s="393">
        <v>4680115881525</v>
      </c>
      <c r="E71" s="394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58" t="s">
        <v>140</v>
      </c>
      <c r="Q71" s="398"/>
      <c r="R71" s="398"/>
      <c r="S71" s="398"/>
      <c r="T71" s="399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5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6"/>
      <c r="P72" s="388" t="s">
        <v>70</v>
      </c>
      <c r="Q72" s="389"/>
      <c r="R72" s="389"/>
      <c r="S72" s="389"/>
      <c r="T72" s="389"/>
      <c r="U72" s="389"/>
      <c r="V72" s="390"/>
      <c r="W72" s="37" t="s">
        <v>71</v>
      </c>
      <c r="X72" s="386">
        <f>IFERROR(X66/H66,"0")+IFERROR(X67/H67,"0")+IFERROR(X68/H68,"0")+IFERROR(X69/H69,"0")+IFERROR(X70/H70,"0")+IFERROR(X71/H71,"0")</f>
        <v>80</v>
      </c>
      <c r="Y72" s="386">
        <f>IFERROR(Y66/H66,"0")+IFERROR(Y67/H67,"0")+IFERROR(Y68/H68,"0")+IFERROR(Y69/H69,"0")+IFERROR(Y70/H70,"0")+IFERROR(Y71/H71,"0")</f>
        <v>80</v>
      </c>
      <c r="Z72" s="386">
        <f>IFERROR(IF(Z66="",0,Z66),"0")+IFERROR(IF(Z67="",0,Z67),"0")+IFERROR(IF(Z68="",0,Z68),"0")+IFERROR(IF(Z69="",0,Z69),"0")+IFERROR(IF(Z70="",0,Z70),"0")+IFERROR(IF(Z71="",0,Z71),"0")</f>
        <v>0.74960000000000004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6"/>
      <c r="P73" s="388" t="s">
        <v>70</v>
      </c>
      <c r="Q73" s="389"/>
      <c r="R73" s="389"/>
      <c r="S73" s="389"/>
      <c r="T73" s="389"/>
      <c r="U73" s="389"/>
      <c r="V73" s="390"/>
      <c r="W73" s="37" t="s">
        <v>69</v>
      </c>
      <c r="X73" s="386">
        <f>IFERROR(SUM(X66:X71),"0")</f>
        <v>360</v>
      </c>
      <c r="Y73" s="386">
        <f>IFERROR(SUM(Y66:Y71),"0")</f>
        <v>360</v>
      </c>
      <c r="Z73" s="37"/>
      <c r="AA73" s="387"/>
      <c r="AB73" s="387"/>
      <c r="AC73" s="387"/>
    </row>
    <row r="74" spans="1:68" ht="14.25" hidden="1" customHeight="1" x14ac:dyDescent="0.25">
      <c r="A74" s="391" t="s">
        <v>141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77"/>
      <c r="AB74" s="377"/>
      <c r="AC74" s="377"/>
    </row>
    <row r="75" spans="1:68" ht="27" hidden="1" customHeight="1" x14ac:dyDescent="0.25">
      <c r="A75" s="54" t="s">
        <v>142</v>
      </c>
      <c r="B75" s="54" t="s">
        <v>143</v>
      </c>
      <c r="C75" s="31">
        <v>4301020234</v>
      </c>
      <c r="D75" s="393">
        <v>4680115881440</v>
      </c>
      <c r="E75" s="394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8"/>
      <c r="R75" s="398"/>
      <c r="S75" s="398"/>
      <c r="T75" s="399"/>
      <c r="U75" s="34"/>
      <c r="V75" s="34"/>
      <c r="W75" s="35" t="s">
        <v>69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93">
        <v>4680115881433</v>
      </c>
      <c r="E76" s="394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8"/>
      <c r="R76" s="398"/>
      <c r="S76" s="398"/>
      <c r="T76" s="399"/>
      <c r="U76" s="34"/>
      <c r="V76" s="34"/>
      <c r="W76" s="35" t="s">
        <v>69</v>
      </c>
      <c r="X76" s="384">
        <v>180</v>
      </c>
      <c r="Y76" s="385">
        <f>IFERROR(IF(X76="",0,CEILING((X76/$H76),1)*$H76),"")</f>
        <v>180.9</v>
      </c>
      <c r="Z76" s="36">
        <f>IFERROR(IF(Y76=0,"",ROUNDUP(Y76/H76,0)*0.00753),"")</f>
        <v>0.50451000000000001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193.33333333333331</v>
      </c>
      <c r="BN76" s="64">
        <f>IFERROR(Y76*I76/H76,"0")</f>
        <v>194.29999999999998</v>
      </c>
      <c r="BO76" s="64">
        <f>IFERROR(1/J76*(X76/H76),"0")</f>
        <v>0.42735042735042728</v>
      </c>
      <c r="BP76" s="64">
        <f>IFERROR(1/J76*(Y76/H76),"0")</f>
        <v>0.42948717948717946</v>
      </c>
    </row>
    <row r="77" spans="1:68" x14ac:dyDescent="0.2">
      <c r="A77" s="395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6"/>
      <c r="P77" s="388" t="s">
        <v>70</v>
      </c>
      <c r="Q77" s="389"/>
      <c r="R77" s="389"/>
      <c r="S77" s="389"/>
      <c r="T77" s="389"/>
      <c r="U77" s="389"/>
      <c r="V77" s="390"/>
      <c r="W77" s="37" t="s">
        <v>71</v>
      </c>
      <c r="X77" s="386">
        <f>IFERROR(X75/H75,"0")+IFERROR(X76/H76,"0")</f>
        <v>66.666666666666657</v>
      </c>
      <c r="Y77" s="386">
        <f>IFERROR(Y75/H75,"0")+IFERROR(Y76/H76,"0")</f>
        <v>67</v>
      </c>
      <c r="Z77" s="386">
        <f>IFERROR(IF(Z75="",0,Z75),"0")+IFERROR(IF(Z76="",0,Z76),"0")</f>
        <v>0.50451000000000001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6"/>
      <c r="P78" s="388" t="s">
        <v>70</v>
      </c>
      <c r="Q78" s="389"/>
      <c r="R78" s="389"/>
      <c r="S78" s="389"/>
      <c r="T78" s="389"/>
      <c r="U78" s="389"/>
      <c r="V78" s="390"/>
      <c r="W78" s="37" t="s">
        <v>69</v>
      </c>
      <c r="X78" s="386">
        <f>IFERROR(SUM(X75:X76),"0")</f>
        <v>180</v>
      </c>
      <c r="Y78" s="386">
        <f>IFERROR(SUM(Y75:Y76),"0")</f>
        <v>180.9</v>
      </c>
      <c r="Z78" s="37"/>
      <c r="AA78" s="387"/>
      <c r="AB78" s="387"/>
      <c r="AC78" s="387"/>
    </row>
    <row r="79" spans="1:68" ht="14.25" hidden="1" customHeight="1" x14ac:dyDescent="0.25">
      <c r="A79" s="391" t="s">
        <v>64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77"/>
      <c r="AB79" s="377"/>
      <c r="AC79" s="377"/>
    </row>
    <row r="80" spans="1:68" ht="27" hidden="1" customHeight="1" x14ac:dyDescent="0.25">
      <c r="A80" s="54" t="s">
        <v>146</v>
      </c>
      <c r="B80" s="54" t="s">
        <v>147</v>
      </c>
      <c r="C80" s="31">
        <v>4301031242</v>
      </c>
      <c r="D80" s="393">
        <v>4680115885066</v>
      </c>
      <c r="E80" s="394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72" t="s">
        <v>148</v>
      </c>
      <c r="Q80" s="398"/>
      <c r="R80" s="398"/>
      <c r="S80" s="398"/>
      <c r="T80" s="399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150</v>
      </c>
      <c r="B81" s="54" t="s">
        <v>151</v>
      </c>
      <c r="C81" s="31">
        <v>4301031243</v>
      </c>
      <c r="D81" s="393">
        <v>4680115885073</v>
      </c>
      <c r="E81" s="394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46" t="s">
        <v>152</v>
      </c>
      <c r="Q81" s="398"/>
      <c r="R81" s="398"/>
      <c r="S81" s="398"/>
      <c r="T81" s="399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153</v>
      </c>
      <c r="B82" s="54" t="s">
        <v>154</v>
      </c>
      <c r="C82" s="31">
        <v>4301031240</v>
      </c>
      <c r="D82" s="393">
        <v>4680115885042</v>
      </c>
      <c r="E82" s="394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4" t="s">
        <v>155</v>
      </c>
      <c r="Q82" s="398"/>
      <c r="R82" s="398"/>
      <c r="S82" s="398"/>
      <c r="T82" s="399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156</v>
      </c>
      <c r="B83" s="54" t="s">
        <v>157</v>
      </c>
      <c r="C83" s="31">
        <v>4301031241</v>
      </c>
      <c r="D83" s="393">
        <v>4680115885059</v>
      </c>
      <c r="E83" s="394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51" t="s">
        <v>158</v>
      </c>
      <c r="Q83" s="398"/>
      <c r="R83" s="398"/>
      <c r="S83" s="398"/>
      <c r="T83" s="399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4301031315</v>
      </c>
      <c r="D84" s="393">
        <v>4680115885080</v>
      </c>
      <c r="E84" s="394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">
        <v>161</v>
      </c>
      <c r="Q84" s="398"/>
      <c r="R84" s="398"/>
      <c r="S84" s="398"/>
      <c r="T84" s="399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162</v>
      </c>
      <c r="B85" s="54" t="s">
        <v>163</v>
      </c>
      <c r="C85" s="31">
        <v>4301031316</v>
      </c>
      <c r="D85" s="393">
        <v>4680115885097</v>
      </c>
      <c r="E85" s="394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54" t="s">
        <v>164</v>
      </c>
      <c r="Q85" s="398"/>
      <c r="R85" s="398"/>
      <c r="S85" s="398"/>
      <c r="T85" s="399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6"/>
      <c r="P86" s="388" t="s">
        <v>70</v>
      </c>
      <c r="Q86" s="389"/>
      <c r="R86" s="389"/>
      <c r="S86" s="389"/>
      <c r="T86" s="389"/>
      <c r="U86" s="389"/>
      <c r="V86" s="390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6"/>
      <c r="P87" s="388" t="s">
        <v>70</v>
      </c>
      <c r="Q87" s="389"/>
      <c r="R87" s="389"/>
      <c r="S87" s="389"/>
      <c r="T87" s="389"/>
      <c r="U87" s="389"/>
      <c r="V87" s="390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391" t="s">
        <v>72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77"/>
      <c r="AB88" s="377"/>
      <c r="AC88" s="377"/>
    </row>
    <row r="89" spans="1:68" ht="16.5" hidden="1" customHeight="1" x14ac:dyDescent="0.25">
      <c r="A89" s="54" t="s">
        <v>165</v>
      </c>
      <c r="B89" s="54" t="s">
        <v>166</v>
      </c>
      <c r="C89" s="31">
        <v>4301051837</v>
      </c>
      <c r="D89" s="393">
        <v>4680115884311</v>
      </c>
      <c r="E89" s="394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599" t="s">
        <v>167</v>
      </c>
      <c r="Q89" s="398"/>
      <c r="R89" s="398"/>
      <c r="S89" s="398"/>
      <c r="T89" s="399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168</v>
      </c>
      <c r="B90" s="54" t="s">
        <v>169</v>
      </c>
      <c r="C90" s="31">
        <v>4301051827</v>
      </c>
      <c r="D90" s="393">
        <v>4680115884403</v>
      </c>
      <c r="E90" s="394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8"/>
      <c r="R90" s="398"/>
      <c r="S90" s="398"/>
      <c r="T90" s="399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6"/>
      <c r="P91" s="388" t="s">
        <v>70</v>
      </c>
      <c r="Q91" s="389"/>
      <c r="R91" s="389"/>
      <c r="S91" s="389"/>
      <c r="T91" s="389"/>
      <c r="U91" s="389"/>
      <c r="V91" s="390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6"/>
      <c r="P92" s="388" t="s">
        <v>70</v>
      </c>
      <c r="Q92" s="389"/>
      <c r="R92" s="389"/>
      <c r="S92" s="389"/>
      <c r="T92" s="389"/>
      <c r="U92" s="389"/>
      <c r="V92" s="390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391" t="s">
        <v>171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77"/>
      <c r="AB93" s="377"/>
      <c r="AC93" s="377"/>
    </row>
    <row r="94" spans="1:68" ht="27" hidden="1" customHeight="1" x14ac:dyDescent="0.25">
      <c r="A94" s="54" t="s">
        <v>172</v>
      </c>
      <c r="B94" s="54" t="s">
        <v>173</v>
      </c>
      <c r="C94" s="31">
        <v>4301060366</v>
      </c>
      <c r="D94" s="393">
        <v>4680115881532</v>
      </c>
      <c r="E94" s="394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8"/>
      <c r="R94" s="398"/>
      <c r="S94" s="398"/>
      <c r="T94" s="399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172</v>
      </c>
      <c r="B95" s="54" t="s">
        <v>174</v>
      </c>
      <c r="C95" s="31">
        <v>4301060371</v>
      </c>
      <c r="D95" s="393">
        <v>4680115881532</v>
      </c>
      <c r="E95" s="394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8"/>
      <c r="R95" s="398"/>
      <c r="S95" s="398"/>
      <c r="T95" s="399"/>
      <c r="U95" s="34"/>
      <c r="V95" s="34"/>
      <c r="W95" s="35" t="s">
        <v>69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175</v>
      </c>
      <c r="B96" s="54" t="s">
        <v>176</v>
      </c>
      <c r="C96" s="31">
        <v>4301060351</v>
      </c>
      <c r="D96" s="393">
        <v>4680115881464</v>
      </c>
      <c r="E96" s="394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8"/>
      <c r="R96" s="398"/>
      <c r="S96" s="398"/>
      <c r="T96" s="399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5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6"/>
      <c r="P97" s="388" t="s">
        <v>70</v>
      </c>
      <c r="Q97" s="389"/>
      <c r="R97" s="389"/>
      <c r="S97" s="389"/>
      <c r="T97" s="389"/>
      <c r="U97" s="389"/>
      <c r="V97" s="390"/>
      <c r="W97" s="37" t="s">
        <v>71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6"/>
      <c r="P98" s="388" t="s">
        <v>70</v>
      </c>
      <c r="Q98" s="389"/>
      <c r="R98" s="389"/>
      <c r="S98" s="389"/>
      <c r="T98" s="389"/>
      <c r="U98" s="389"/>
      <c r="V98" s="390"/>
      <c r="W98" s="37" t="s">
        <v>69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2" t="s">
        <v>177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8"/>
      <c r="AB99" s="378"/>
      <c r="AC99" s="378"/>
    </row>
    <row r="100" spans="1:68" ht="14.25" hidden="1" customHeight="1" x14ac:dyDescent="0.25">
      <c r="A100" s="391" t="s">
        <v>105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93">
        <v>4680115881327</v>
      </c>
      <c r="E101" s="394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8"/>
      <c r="R101" s="398"/>
      <c r="S101" s="398"/>
      <c r="T101" s="399"/>
      <c r="U101" s="34"/>
      <c r="V101" s="34"/>
      <c r="W101" s="35" t="s">
        <v>69</v>
      </c>
      <c r="X101" s="384">
        <v>200</v>
      </c>
      <c r="Y101" s="385">
        <f>IFERROR(IF(X101="",0,CEILING((X101/$H101),1)*$H101),"")</f>
        <v>205.20000000000002</v>
      </c>
      <c r="Z101" s="36">
        <f>IFERROR(IF(Y101=0,"",ROUNDUP(Y101/H101,0)*0.02175),"")</f>
        <v>0.41324999999999995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208.88888888888889</v>
      </c>
      <c r="BN101" s="64">
        <f>IFERROR(Y101*I101/H101,"0")</f>
        <v>214.32</v>
      </c>
      <c r="BO101" s="64">
        <f>IFERROR(1/J101*(X101/H101),"0")</f>
        <v>0.3306878306878307</v>
      </c>
      <c r="BP101" s="64">
        <f>IFERROR(1/J101*(Y101/H101),"0")</f>
        <v>0.33928571428571425</v>
      </c>
    </row>
    <row r="102" spans="1:68" ht="16.5" hidden="1" customHeight="1" x14ac:dyDescent="0.25">
      <c r="A102" s="54" t="s">
        <v>180</v>
      </c>
      <c r="B102" s="54" t="s">
        <v>181</v>
      </c>
      <c r="C102" s="31">
        <v>4301011476</v>
      </c>
      <c r="D102" s="393">
        <v>4680115881518</v>
      </c>
      <c r="E102" s="394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8"/>
      <c r="R102" s="398"/>
      <c r="S102" s="398"/>
      <c r="T102" s="399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93">
        <v>4680115881303</v>
      </c>
      <c r="E103" s="394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95" t="s">
        <v>184</v>
      </c>
      <c r="Q103" s="398"/>
      <c r="R103" s="398"/>
      <c r="S103" s="398"/>
      <c r="T103" s="399"/>
      <c r="U103" s="34"/>
      <c r="V103" s="34"/>
      <c r="W103" s="35" t="s">
        <v>69</v>
      </c>
      <c r="X103" s="384">
        <v>630</v>
      </c>
      <c r="Y103" s="385">
        <f>IFERROR(IF(X103="",0,CEILING((X103/$H103),1)*$H103),"")</f>
        <v>630</v>
      </c>
      <c r="Z103" s="36">
        <f>IFERROR(IF(Y103=0,"",ROUNDUP(Y103/H103,0)*0.00937),"")</f>
        <v>1.3118000000000001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659.40000000000009</v>
      </c>
      <c r="BN103" s="64">
        <f>IFERROR(Y103*I103/H103,"0")</f>
        <v>659.40000000000009</v>
      </c>
      <c r="BO103" s="64">
        <f>IFERROR(1/J103*(X103/H103),"0")</f>
        <v>1.1666666666666667</v>
      </c>
      <c r="BP103" s="64">
        <f>IFERROR(1/J103*(Y103/H103),"0")</f>
        <v>1.1666666666666667</v>
      </c>
    </row>
    <row r="104" spans="1:68" x14ac:dyDescent="0.2">
      <c r="A104" s="395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6"/>
      <c r="P104" s="388" t="s">
        <v>70</v>
      </c>
      <c r="Q104" s="389"/>
      <c r="R104" s="389"/>
      <c r="S104" s="389"/>
      <c r="T104" s="389"/>
      <c r="U104" s="389"/>
      <c r="V104" s="390"/>
      <c r="W104" s="37" t="s">
        <v>71</v>
      </c>
      <c r="X104" s="386">
        <f>IFERROR(X101/H101,"0")+IFERROR(X102/H102,"0")+IFERROR(X103/H103,"0")</f>
        <v>158.51851851851853</v>
      </c>
      <c r="Y104" s="386">
        <f>IFERROR(Y101/H101,"0")+IFERROR(Y102/H102,"0")+IFERROR(Y103/H103,"0")</f>
        <v>159</v>
      </c>
      <c r="Z104" s="386">
        <f>IFERROR(IF(Z101="",0,Z101),"0")+IFERROR(IF(Z102="",0,Z102),"0")+IFERROR(IF(Z103="",0,Z103),"0")</f>
        <v>1.72505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6"/>
      <c r="P105" s="388" t="s">
        <v>70</v>
      </c>
      <c r="Q105" s="389"/>
      <c r="R105" s="389"/>
      <c r="S105" s="389"/>
      <c r="T105" s="389"/>
      <c r="U105" s="389"/>
      <c r="V105" s="390"/>
      <c r="W105" s="37" t="s">
        <v>69</v>
      </c>
      <c r="X105" s="386">
        <f>IFERROR(SUM(X101:X103),"0")</f>
        <v>830</v>
      </c>
      <c r="Y105" s="386">
        <f>IFERROR(SUM(Y101:Y103),"0")</f>
        <v>835.2</v>
      </c>
      <c r="Z105" s="37"/>
      <c r="AA105" s="387"/>
      <c r="AB105" s="387"/>
      <c r="AC105" s="387"/>
    </row>
    <row r="106" spans="1:68" ht="14.25" hidden="1" customHeight="1" x14ac:dyDescent="0.25">
      <c r="A106" s="391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77"/>
      <c r="AB106" s="377"/>
      <c r="AC106" s="377"/>
    </row>
    <row r="107" spans="1:68" ht="27" hidden="1" customHeight="1" x14ac:dyDescent="0.25">
      <c r="A107" s="54" t="s">
        <v>185</v>
      </c>
      <c r="B107" s="54" t="s">
        <v>186</v>
      </c>
      <c r="C107" s="31">
        <v>4301051437</v>
      </c>
      <c r="D107" s="393">
        <v>4607091386967</v>
      </c>
      <c r="E107" s="394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8"/>
      <c r="R107" s="398"/>
      <c r="S107" s="398"/>
      <c r="T107" s="399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93">
        <v>4607091386967</v>
      </c>
      <c r="E108" s="394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8"/>
      <c r="R108" s="398"/>
      <c r="S108" s="398"/>
      <c r="T108" s="399"/>
      <c r="U108" s="34"/>
      <c r="V108" s="34"/>
      <c r="W108" s="35" t="s">
        <v>69</v>
      </c>
      <c r="X108" s="384">
        <v>140</v>
      </c>
      <c r="Y108" s="385">
        <f>IFERROR(IF(X108="",0,CEILING((X108/$H108),1)*$H108),"")</f>
        <v>142.80000000000001</v>
      </c>
      <c r="Z108" s="36">
        <f>IFERROR(IF(Y108=0,"",ROUNDUP(Y108/H108,0)*0.02175),"")</f>
        <v>0.36974999999999997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149.4</v>
      </c>
      <c r="BN108" s="64">
        <f>IFERROR(Y108*I108/H108,"0")</f>
        <v>152.38800000000001</v>
      </c>
      <c r="BO108" s="64">
        <f>IFERROR(1/J108*(X108/H108),"0")</f>
        <v>0.29761904761904756</v>
      </c>
      <c r="BP108" s="64">
        <f>IFERROR(1/J108*(Y108/H108),"0")</f>
        <v>0.30357142857142855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93">
        <v>4607091385731</v>
      </c>
      <c r="E109" s="394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8"/>
      <c r="R109" s="398"/>
      <c r="S109" s="398"/>
      <c r="T109" s="399"/>
      <c r="U109" s="34"/>
      <c r="V109" s="34"/>
      <c r="W109" s="35" t="s">
        <v>69</v>
      </c>
      <c r="X109" s="384">
        <v>495</v>
      </c>
      <c r="Y109" s="385">
        <f>IFERROR(IF(X109="",0,CEILING((X109/$H109),1)*$H109),"")</f>
        <v>496.8</v>
      </c>
      <c r="Z109" s="36">
        <f>IFERROR(IF(Y109=0,"",ROUNDUP(Y109/H109,0)*0.00753),"")</f>
        <v>1.3855200000000001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544.86666666666667</v>
      </c>
      <c r="BN109" s="64">
        <f>IFERROR(Y109*I109/H109,"0")</f>
        <v>546.84799999999996</v>
      </c>
      <c r="BO109" s="64">
        <f>IFERROR(1/J109*(X109/H109),"0")</f>
        <v>1.175213675213675</v>
      </c>
      <c r="BP109" s="64">
        <f>IFERROR(1/J109*(Y109/H109),"0")</f>
        <v>1.1794871794871795</v>
      </c>
    </row>
    <row r="110" spans="1:68" ht="27" hidden="1" customHeight="1" x14ac:dyDescent="0.25">
      <c r="A110" s="54" t="s">
        <v>190</v>
      </c>
      <c r="B110" s="54" t="s">
        <v>191</v>
      </c>
      <c r="C110" s="31">
        <v>4301051438</v>
      </c>
      <c r="D110" s="393">
        <v>4680115880894</v>
      </c>
      <c r="E110" s="394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8"/>
      <c r="R110" s="398"/>
      <c r="S110" s="398"/>
      <c r="T110" s="399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4301051439</v>
      </c>
      <c r="D111" s="393">
        <v>4680115880214</v>
      </c>
      <c r="E111" s="394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8"/>
      <c r="R111" s="398"/>
      <c r="S111" s="398"/>
      <c r="T111" s="399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5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6"/>
      <c r="P112" s="388" t="s">
        <v>70</v>
      </c>
      <c r="Q112" s="389"/>
      <c r="R112" s="389"/>
      <c r="S112" s="389"/>
      <c r="T112" s="389"/>
      <c r="U112" s="389"/>
      <c r="V112" s="390"/>
      <c r="W112" s="37" t="s">
        <v>71</v>
      </c>
      <c r="X112" s="386">
        <f>IFERROR(X107/H107,"0")+IFERROR(X108/H108,"0")+IFERROR(X109/H109,"0")+IFERROR(X110/H110,"0")+IFERROR(X111/H111,"0")</f>
        <v>199.99999999999997</v>
      </c>
      <c r="Y112" s="386">
        <f>IFERROR(Y107/H107,"0")+IFERROR(Y108/H108,"0")+IFERROR(Y109/H109,"0")+IFERROR(Y110/H110,"0")+IFERROR(Y111/H111,"0")</f>
        <v>201</v>
      </c>
      <c r="Z112" s="386">
        <f>IFERROR(IF(Z107="",0,Z107),"0")+IFERROR(IF(Z108="",0,Z108),"0")+IFERROR(IF(Z109="",0,Z109),"0")+IFERROR(IF(Z110="",0,Z110),"0")+IFERROR(IF(Z111="",0,Z111),"0")</f>
        <v>1.7552700000000001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6"/>
      <c r="P113" s="388" t="s">
        <v>70</v>
      </c>
      <c r="Q113" s="389"/>
      <c r="R113" s="389"/>
      <c r="S113" s="389"/>
      <c r="T113" s="389"/>
      <c r="U113" s="389"/>
      <c r="V113" s="390"/>
      <c r="W113" s="37" t="s">
        <v>69</v>
      </c>
      <c r="X113" s="386">
        <f>IFERROR(SUM(X107:X111),"0")</f>
        <v>635</v>
      </c>
      <c r="Y113" s="386">
        <f>IFERROR(SUM(Y107:Y111),"0")</f>
        <v>639.6</v>
      </c>
      <c r="Z113" s="37"/>
      <c r="AA113" s="387"/>
      <c r="AB113" s="387"/>
      <c r="AC113" s="387"/>
    </row>
    <row r="114" spans="1:68" ht="16.5" hidden="1" customHeight="1" x14ac:dyDescent="0.25">
      <c r="A114" s="402" t="s">
        <v>194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8"/>
      <c r="AB114" s="378"/>
      <c r="AC114" s="378"/>
    </row>
    <row r="115" spans="1:68" ht="14.25" hidden="1" customHeight="1" x14ac:dyDescent="0.25">
      <c r="A115" s="391" t="s">
        <v>105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77"/>
      <c r="AB115" s="377"/>
      <c r="AC115" s="377"/>
    </row>
    <row r="116" spans="1:68" ht="16.5" hidden="1" customHeight="1" x14ac:dyDescent="0.25">
      <c r="A116" s="54" t="s">
        <v>195</v>
      </c>
      <c r="B116" s="54" t="s">
        <v>196</v>
      </c>
      <c r="C116" s="31">
        <v>4301011514</v>
      </c>
      <c r="D116" s="393">
        <v>4680115882133</v>
      </c>
      <c r="E116" s="394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8"/>
      <c r="R116" s="398"/>
      <c r="S116" s="398"/>
      <c r="T116" s="399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93">
        <v>4680115882133</v>
      </c>
      <c r="E117" s="394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8"/>
      <c r="R117" s="398"/>
      <c r="S117" s="398"/>
      <c r="T117" s="399"/>
      <c r="U117" s="34"/>
      <c r="V117" s="34"/>
      <c r="W117" s="35" t="s">
        <v>69</v>
      </c>
      <c r="X117" s="384">
        <v>40</v>
      </c>
      <c r="Y117" s="385">
        <f>IFERROR(IF(X117="",0,CEILING((X117/$H117),1)*$H117),"")</f>
        <v>44.8</v>
      </c>
      <c r="Z117" s="36">
        <f>IFERROR(IF(Y117=0,"",ROUNDUP(Y117/H117,0)*0.02175),"")</f>
        <v>8.6999999999999994E-2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41.714285714285715</v>
      </c>
      <c r="BN117" s="64">
        <f>IFERROR(Y117*I117/H117,"0")</f>
        <v>46.720000000000006</v>
      </c>
      <c r="BO117" s="64">
        <f>IFERROR(1/J117*(X117/H117),"0")</f>
        <v>6.3775510204081634E-2</v>
      </c>
      <c r="BP117" s="64">
        <f>IFERROR(1/J117*(Y117/H117),"0")</f>
        <v>7.1428571428571425E-2</v>
      </c>
    </row>
    <row r="118" spans="1:68" ht="27" hidden="1" customHeight="1" x14ac:dyDescent="0.25">
      <c r="A118" s="54" t="s">
        <v>198</v>
      </c>
      <c r="B118" s="54" t="s">
        <v>199</v>
      </c>
      <c r="C118" s="31">
        <v>4301011417</v>
      </c>
      <c r="D118" s="393">
        <v>4680115880269</v>
      </c>
      <c r="E118" s="394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8"/>
      <c r="R118" s="398"/>
      <c r="S118" s="398"/>
      <c r="T118" s="399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200</v>
      </c>
      <c r="B119" s="54" t="s">
        <v>201</v>
      </c>
      <c r="C119" s="31">
        <v>4301011995</v>
      </c>
      <c r="D119" s="393">
        <v>4680115880429</v>
      </c>
      <c r="E119" s="394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404" t="s">
        <v>202</v>
      </c>
      <c r="Q119" s="398"/>
      <c r="R119" s="398"/>
      <c r="S119" s="398"/>
      <c r="T119" s="399"/>
      <c r="U119" s="34"/>
      <c r="V119" s="34"/>
      <c r="W119" s="35" t="s">
        <v>69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203</v>
      </c>
      <c r="B120" s="54" t="s">
        <v>204</v>
      </c>
      <c r="C120" s="31">
        <v>4301011462</v>
      </c>
      <c r="D120" s="393">
        <v>4680115881457</v>
      </c>
      <c r="E120" s="394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8"/>
      <c r="R120" s="398"/>
      <c r="S120" s="398"/>
      <c r="T120" s="399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5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6"/>
      <c r="P121" s="388" t="s">
        <v>70</v>
      </c>
      <c r="Q121" s="389"/>
      <c r="R121" s="389"/>
      <c r="S121" s="389"/>
      <c r="T121" s="389"/>
      <c r="U121" s="389"/>
      <c r="V121" s="390"/>
      <c r="W121" s="37" t="s">
        <v>71</v>
      </c>
      <c r="X121" s="386">
        <f>IFERROR(X116/H116,"0")+IFERROR(X117/H117,"0")+IFERROR(X118/H118,"0")+IFERROR(X119/H119,"0")+IFERROR(X120/H120,"0")</f>
        <v>3.5714285714285716</v>
      </c>
      <c r="Y121" s="386">
        <f>IFERROR(Y116/H116,"0")+IFERROR(Y117/H117,"0")+IFERROR(Y118/H118,"0")+IFERROR(Y119/H119,"0")+IFERROR(Y120/H120,"0")</f>
        <v>4</v>
      </c>
      <c r="Z121" s="386">
        <f>IFERROR(IF(Z116="",0,Z116),"0")+IFERROR(IF(Z117="",0,Z117),"0")+IFERROR(IF(Z118="",0,Z118),"0")+IFERROR(IF(Z119="",0,Z119),"0")+IFERROR(IF(Z120="",0,Z120),"0")</f>
        <v>8.6999999999999994E-2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6"/>
      <c r="P122" s="388" t="s">
        <v>70</v>
      </c>
      <c r="Q122" s="389"/>
      <c r="R122" s="389"/>
      <c r="S122" s="389"/>
      <c r="T122" s="389"/>
      <c r="U122" s="389"/>
      <c r="V122" s="390"/>
      <c r="W122" s="37" t="s">
        <v>69</v>
      </c>
      <c r="X122" s="386">
        <f>IFERROR(SUM(X116:X120),"0")</f>
        <v>40</v>
      </c>
      <c r="Y122" s="386">
        <f>IFERROR(SUM(Y116:Y120),"0")</f>
        <v>44.8</v>
      </c>
      <c r="Z122" s="37"/>
      <c r="AA122" s="387"/>
      <c r="AB122" s="387"/>
      <c r="AC122" s="387"/>
    </row>
    <row r="123" spans="1:68" ht="14.25" hidden="1" customHeight="1" x14ac:dyDescent="0.25">
      <c r="A123" s="391" t="s">
        <v>141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77"/>
      <c r="AB123" s="377"/>
      <c r="AC123" s="377"/>
    </row>
    <row r="124" spans="1:68" ht="16.5" hidden="1" customHeight="1" x14ac:dyDescent="0.25">
      <c r="A124" s="54" t="s">
        <v>205</v>
      </c>
      <c r="B124" s="54" t="s">
        <v>206</v>
      </c>
      <c r="C124" s="31">
        <v>4301020235</v>
      </c>
      <c r="D124" s="393">
        <v>4680115881488</v>
      </c>
      <c r="E124" s="394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8"/>
      <c r="R124" s="398"/>
      <c r="S124" s="398"/>
      <c r="T124" s="399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207</v>
      </c>
      <c r="B125" s="54" t="s">
        <v>208</v>
      </c>
      <c r="C125" s="31">
        <v>4301020258</v>
      </c>
      <c r="D125" s="393">
        <v>4680115882775</v>
      </c>
      <c r="E125" s="394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7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8"/>
      <c r="R125" s="398"/>
      <c r="S125" s="398"/>
      <c r="T125" s="399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209</v>
      </c>
      <c r="B126" s="54" t="s">
        <v>210</v>
      </c>
      <c r="C126" s="31">
        <v>4301020217</v>
      </c>
      <c r="D126" s="393">
        <v>4680115880658</v>
      </c>
      <c r="E126" s="394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8"/>
      <c r="R126" s="398"/>
      <c r="S126" s="398"/>
      <c r="T126" s="399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6"/>
      <c r="P127" s="388" t="s">
        <v>70</v>
      </c>
      <c r="Q127" s="389"/>
      <c r="R127" s="389"/>
      <c r="S127" s="389"/>
      <c r="T127" s="389"/>
      <c r="U127" s="389"/>
      <c r="V127" s="390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6"/>
      <c r="P128" s="388" t="s">
        <v>70</v>
      </c>
      <c r="Q128" s="389"/>
      <c r="R128" s="389"/>
      <c r="S128" s="389"/>
      <c r="T128" s="389"/>
      <c r="U128" s="389"/>
      <c r="V128" s="390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391" t="s">
        <v>72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77"/>
      <c r="AB129" s="377"/>
      <c r="AC129" s="377"/>
    </row>
    <row r="130" spans="1:68" ht="27" hidden="1" customHeight="1" x14ac:dyDescent="0.25">
      <c r="A130" s="54" t="s">
        <v>211</v>
      </c>
      <c r="B130" s="54" t="s">
        <v>212</v>
      </c>
      <c r="C130" s="31">
        <v>4301051360</v>
      </c>
      <c r="D130" s="393">
        <v>4607091385168</v>
      </c>
      <c r="E130" s="394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8"/>
      <c r="R130" s="398"/>
      <c r="S130" s="398"/>
      <c r="T130" s="399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93">
        <v>4607091385168</v>
      </c>
      <c r="E131" s="394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8"/>
      <c r="R131" s="398"/>
      <c r="S131" s="398"/>
      <c r="T131" s="399"/>
      <c r="U131" s="34"/>
      <c r="V131" s="34"/>
      <c r="W131" s="35" t="s">
        <v>69</v>
      </c>
      <c r="X131" s="384">
        <v>310</v>
      </c>
      <c r="Y131" s="385">
        <f t="shared" si="21"/>
        <v>310.8</v>
      </c>
      <c r="Z131" s="36">
        <f>IFERROR(IF(Y131=0,"",ROUNDUP(Y131/H131,0)*0.02175),"")</f>
        <v>0.80474999999999997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330.59285714285716</v>
      </c>
      <c r="BN131" s="64">
        <f t="shared" si="23"/>
        <v>331.44599999999997</v>
      </c>
      <c r="BO131" s="64">
        <f t="shared" si="24"/>
        <v>0.6590136054421768</v>
      </c>
      <c r="BP131" s="64">
        <f t="shared" si="25"/>
        <v>0.6607142857142857</v>
      </c>
    </row>
    <row r="132" spans="1:68" ht="16.5" hidden="1" customHeight="1" x14ac:dyDescent="0.25">
      <c r="A132" s="54" t="s">
        <v>214</v>
      </c>
      <c r="B132" s="54" t="s">
        <v>215</v>
      </c>
      <c r="C132" s="31">
        <v>4301051362</v>
      </c>
      <c r="D132" s="393">
        <v>4607091383256</v>
      </c>
      <c r="E132" s="394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8"/>
      <c r="R132" s="398"/>
      <c r="S132" s="398"/>
      <c r="T132" s="399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93">
        <v>4607091385748</v>
      </c>
      <c r="E133" s="394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8"/>
      <c r="R133" s="398"/>
      <c r="S133" s="398"/>
      <c r="T133" s="399"/>
      <c r="U133" s="34"/>
      <c r="V133" s="34"/>
      <c r="W133" s="35" t="s">
        <v>69</v>
      </c>
      <c r="X133" s="384">
        <v>405</v>
      </c>
      <c r="Y133" s="385">
        <f t="shared" si="21"/>
        <v>405</v>
      </c>
      <c r="Z133" s="36">
        <f>IFERROR(IF(Y133=0,"",ROUNDUP(Y133/H133,0)*0.00753),"")</f>
        <v>1.1294999999999999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445.8</v>
      </c>
      <c r="BN133" s="64">
        <f t="shared" si="23"/>
        <v>445.8</v>
      </c>
      <c r="BO133" s="64">
        <f t="shared" si="24"/>
        <v>0.96153846153846145</v>
      </c>
      <c r="BP133" s="64">
        <f t="shared" si="25"/>
        <v>0.96153846153846145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93">
        <v>4680115884533</v>
      </c>
      <c r="E134" s="394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8"/>
      <c r="R134" s="398"/>
      <c r="S134" s="398"/>
      <c r="T134" s="399"/>
      <c r="U134" s="34"/>
      <c r="V134" s="34"/>
      <c r="W134" s="35" t="s">
        <v>69</v>
      </c>
      <c r="X134" s="384">
        <v>30</v>
      </c>
      <c r="Y134" s="385">
        <f t="shared" si="21"/>
        <v>30.6</v>
      </c>
      <c r="Z134" s="36">
        <f>IFERROR(IF(Y134=0,"",ROUNDUP(Y134/H134,0)*0.00753),"")</f>
        <v>0.12801000000000001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33.333333333333336</v>
      </c>
      <c r="BN134" s="64">
        <f t="shared" si="23"/>
        <v>34</v>
      </c>
      <c r="BO134" s="64">
        <f t="shared" si="24"/>
        <v>0.10683760683760685</v>
      </c>
      <c r="BP134" s="64">
        <f t="shared" si="25"/>
        <v>0.10897435897435898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4301051480</v>
      </c>
      <c r="D135" s="393">
        <v>4680115882645</v>
      </c>
      <c r="E135" s="394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8"/>
      <c r="R135" s="398"/>
      <c r="S135" s="398"/>
      <c r="T135" s="399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5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6"/>
      <c r="P136" s="388" t="s">
        <v>70</v>
      </c>
      <c r="Q136" s="389"/>
      <c r="R136" s="389"/>
      <c r="S136" s="389"/>
      <c r="T136" s="389"/>
      <c r="U136" s="389"/>
      <c r="V136" s="390"/>
      <c r="W136" s="37" t="s">
        <v>71</v>
      </c>
      <c r="X136" s="386">
        <f>IFERROR(X130/H130,"0")+IFERROR(X131/H131,"0")+IFERROR(X132/H132,"0")+IFERROR(X133/H133,"0")+IFERROR(X134/H134,"0")+IFERROR(X135/H135,"0")</f>
        <v>203.57142857142856</v>
      </c>
      <c r="Y136" s="386">
        <f>IFERROR(Y130/H130,"0")+IFERROR(Y131/H131,"0")+IFERROR(Y132/H132,"0")+IFERROR(Y133/H133,"0")+IFERROR(Y134/H134,"0")+IFERROR(Y135/H135,"0")</f>
        <v>204</v>
      </c>
      <c r="Z136" s="386">
        <f>IFERROR(IF(Z130="",0,Z130),"0")+IFERROR(IF(Z131="",0,Z131),"0")+IFERROR(IF(Z132="",0,Z132),"0")+IFERROR(IF(Z133="",0,Z133),"0")+IFERROR(IF(Z134="",0,Z134),"0")+IFERROR(IF(Z135="",0,Z135),"0")</f>
        <v>2.0622600000000002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6"/>
      <c r="P137" s="388" t="s">
        <v>70</v>
      </c>
      <c r="Q137" s="389"/>
      <c r="R137" s="389"/>
      <c r="S137" s="389"/>
      <c r="T137" s="389"/>
      <c r="U137" s="389"/>
      <c r="V137" s="390"/>
      <c r="W137" s="37" t="s">
        <v>69</v>
      </c>
      <c r="X137" s="386">
        <f>IFERROR(SUM(X130:X135),"0")</f>
        <v>745</v>
      </c>
      <c r="Y137" s="386">
        <f>IFERROR(SUM(Y130:Y135),"0")</f>
        <v>746.4</v>
      </c>
      <c r="Z137" s="37"/>
      <c r="AA137" s="387"/>
      <c r="AB137" s="387"/>
      <c r="AC137" s="387"/>
    </row>
    <row r="138" spans="1:68" ht="14.25" hidden="1" customHeight="1" x14ac:dyDescent="0.25">
      <c r="A138" s="391" t="s">
        <v>171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77"/>
      <c r="AB138" s="377"/>
      <c r="AC138" s="377"/>
    </row>
    <row r="139" spans="1:68" ht="27" hidden="1" customHeight="1" x14ac:dyDescent="0.25">
      <c r="A139" s="54" t="s">
        <v>222</v>
      </c>
      <c r="B139" s="54" t="s">
        <v>223</v>
      </c>
      <c r="C139" s="31">
        <v>4301060356</v>
      </c>
      <c r="D139" s="393">
        <v>4680115882652</v>
      </c>
      <c r="E139" s="394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8"/>
      <c r="R139" s="398"/>
      <c r="S139" s="398"/>
      <c r="T139" s="399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93">
        <v>4680115880238</v>
      </c>
      <c r="E140" s="394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8"/>
      <c r="R140" s="398"/>
      <c r="S140" s="398"/>
      <c r="T140" s="399"/>
      <c r="U140" s="34"/>
      <c r="V140" s="34"/>
      <c r="W140" s="35" t="s">
        <v>69</v>
      </c>
      <c r="X140" s="384">
        <v>19.8</v>
      </c>
      <c r="Y140" s="385">
        <f>IFERROR(IF(X140="",0,CEILING((X140/$H140),1)*$H140),"")</f>
        <v>19.8</v>
      </c>
      <c r="Z140" s="36">
        <f>IFERROR(IF(Y140=0,"",ROUNDUP(Y140/H140,0)*0.00753),"")</f>
        <v>7.5300000000000006E-2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22.580000000000002</v>
      </c>
      <c r="BN140" s="64">
        <f>IFERROR(Y140*I140/H140,"0")</f>
        <v>22.580000000000002</v>
      </c>
      <c r="BO140" s="64">
        <f>IFERROR(1/J140*(X140/H140),"0")</f>
        <v>6.4102564102564097E-2</v>
      </c>
      <c r="BP140" s="64">
        <f>IFERROR(1/J140*(Y140/H140),"0")</f>
        <v>6.4102564102564097E-2</v>
      </c>
    </row>
    <row r="141" spans="1:68" x14ac:dyDescent="0.2">
      <c r="A141" s="395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6"/>
      <c r="P141" s="388" t="s">
        <v>70</v>
      </c>
      <c r="Q141" s="389"/>
      <c r="R141" s="389"/>
      <c r="S141" s="389"/>
      <c r="T141" s="389"/>
      <c r="U141" s="389"/>
      <c r="V141" s="390"/>
      <c r="W141" s="37" t="s">
        <v>71</v>
      </c>
      <c r="X141" s="386">
        <f>IFERROR(X139/H139,"0")+IFERROR(X140/H140,"0")</f>
        <v>10</v>
      </c>
      <c r="Y141" s="386">
        <f>IFERROR(Y139/H139,"0")+IFERROR(Y140/H140,"0")</f>
        <v>10</v>
      </c>
      <c r="Z141" s="386">
        <f>IFERROR(IF(Z139="",0,Z139),"0")+IFERROR(IF(Z140="",0,Z140),"0")</f>
        <v>7.5300000000000006E-2</v>
      </c>
      <c r="AA141" s="387"/>
      <c r="AB141" s="387"/>
      <c r="AC141" s="387"/>
    </row>
    <row r="142" spans="1:68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6"/>
      <c r="P142" s="388" t="s">
        <v>70</v>
      </c>
      <c r="Q142" s="389"/>
      <c r="R142" s="389"/>
      <c r="S142" s="389"/>
      <c r="T142" s="389"/>
      <c r="U142" s="389"/>
      <c r="V142" s="390"/>
      <c r="W142" s="37" t="s">
        <v>69</v>
      </c>
      <c r="X142" s="386">
        <f>IFERROR(SUM(X139:X140),"0")</f>
        <v>19.8</v>
      </c>
      <c r="Y142" s="386">
        <f>IFERROR(SUM(Y139:Y140),"0")</f>
        <v>19.8</v>
      </c>
      <c r="Z142" s="37"/>
      <c r="AA142" s="387"/>
      <c r="AB142" s="387"/>
      <c r="AC142" s="387"/>
    </row>
    <row r="143" spans="1:68" ht="16.5" hidden="1" customHeight="1" x14ac:dyDescent="0.25">
      <c r="A143" s="402" t="s">
        <v>226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8"/>
      <c r="AB143" s="378"/>
      <c r="AC143" s="378"/>
    </row>
    <row r="144" spans="1:68" ht="14.25" hidden="1" customHeight="1" x14ac:dyDescent="0.25">
      <c r="A144" s="391" t="s">
        <v>105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93">
        <v>4680115882577</v>
      </c>
      <c r="E145" s="394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8"/>
      <c r="R145" s="398"/>
      <c r="S145" s="398"/>
      <c r="T145" s="399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hidden="1" customHeight="1" x14ac:dyDescent="0.25">
      <c r="A146" s="54" t="s">
        <v>227</v>
      </c>
      <c r="B146" s="54" t="s">
        <v>229</v>
      </c>
      <c r="C146" s="31">
        <v>4301011564</v>
      </c>
      <c r="D146" s="393">
        <v>4680115882577</v>
      </c>
      <c r="E146" s="394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8"/>
      <c r="R146" s="398"/>
      <c r="S146" s="398"/>
      <c r="T146" s="399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6"/>
      <c r="P147" s="388" t="s">
        <v>70</v>
      </c>
      <c r="Q147" s="389"/>
      <c r="R147" s="389"/>
      <c r="S147" s="389"/>
      <c r="T147" s="389"/>
      <c r="U147" s="389"/>
      <c r="V147" s="390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6"/>
      <c r="P148" s="388" t="s">
        <v>70</v>
      </c>
      <c r="Q148" s="389"/>
      <c r="R148" s="389"/>
      <c r="S148" s="389"/>
      <c r="T148" s="389"/>
      <c r="U148" s="389"/>
      <c r="V148" s="390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hidden="1" customHeight="1" x14ac:dyDescent="0.25">
      <c r="A149" s="391" t="s">
        <v>64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7"/>
      <c r="AB149" s="377"/>
      <c r="AC149" s="377"/>
    </row>
    <row r="150" spans="1:68" ht="27" hidden="1" customHeight="1" x14ac:dyDescent="0.25">
      <c r="A150" s="54" t="s">
        <v>230</v>
      </c>
      <c r="B150" s="54" t="s">
        <v>231</v>
      </c>
      <c r="C150" s="31">
        <v>4301031235</v>
      </c>
      <c r="D150" s="393">
        <v>4680115883444</v>
      </c>
      <c r="E150" s="394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8"/>
      <c r="R150" s="398"/>
      <c r="S150" s="398"/>
      <c r="T150" s="399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93">
        <v>4680115883444</v>
      </c>
      <c r="E151" s="394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8"/>
      <c r="R151" s="398"/>
      <c r="S151" s="398"/>
      <c r="T151" s="399"/>
      <c r="U151" s="34"/>
      <c r="V151" s="34"/>
      <c r="W151" s="35" t="s">
        <v>69</v>
      </c>
      <c r="X151" s="384">
        <v>70</v>
      </c>
      <c r="Y151" s="385">
        <f>IFERROR(IF(X151="",0,CEILING((X151/$H151),1)*$H151),"")</f>
        <v>70</v>
      </c>
      <c r="Z151" s="36">
        <f>IFERROR(IF(Y151=0,"",ROUNDUP(Y151/H151,0)*0.00753),"")</f>
        <v>0.18825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77.2</v>
      </c>
      <c r="BN151" s="64">
        <f>IFERROR(Y151*I151/H151,"0")</f>
        <v>77.2</v>
      </c>
      <c r="BO151" s="64">
        <f>IFERROR(1/J151*(X151/H151),"0")</f>
        <v>0.16025641025641024</v>
      </c>
      <c r="BP151" s="64">
        <f>IFERROR(1/J151*(Y151/H151),"0")</f>
        <v>0.16025641025641024</v>
      </c>
    </row>
    <row r="152" spans="1:68" x14ac:dyDescent="0.2">
      <c r="A152" s="395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6"/>
      <c r="P152" s="388" t="s">
        <v>70</v>
      </c>
      <c r="Q152" s="389"/>
      <c r="R152" s="389"/>
      <c r="S152" s="389"/>
      <c r="T152" s="389"/>
      <c r="U152" s="389"/>
      <c r="V152" s="390"/>
      <c r="W152" s="37" t="s">
        <v>71</v>
      </c>
      <c r="X152" s="386">
        <f>IFERROR(X150/H150,"0")+IFERROR(X151/H151,"0")</f>
        <v>25</v>
      </c>
      <c r="Y152" s="386">
        <f>IFERROR(Y150/H150,"0")+IFERROR(Y151/H151,"0")</f>
        <v>25</v>
      </c>
      <c r="Z152" s="386">
        <f>IFERROR(IF(Z150="",0,Z150),"0")+IFERROR(IF(Z151="",0,Z151),"0")</f>
        <v>0.18825</v>
      </c>
      <c r="AA152" s="387"/>
      <c r="AB152" s="387"/>
      <c r="AC152" s="387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6"/>
      <c r="P153" s="388" t="s">
        <v>70</v>
      </c>
      <c r="Q153" s="389"/>
      <c r="R153" s="389"/>
      <c r="S153" s="389"/>
      <c r="T153" s="389"/>
      <c r="U153" s="389"/>
      <c r="V153" s="390"/>
      <c r="W153" s="37" t="s">
        <v>69</v>
      </c>
      <c r="X153" s="386">
        <f>IFERROR(SUM(X150:X151),"0")</f>
        <v>70</v>
      </c>
      <c r="Y153" s="386">
        <f>IFERROR(SUM(Y150:Y151),"0")</f>
        <v>70</v>
      </c>
      <c r="Z153" s="37"/>
      <c r="AA153" s="387"/>
      <c r="AB153" s="387"/>
      <c r="AC153" s="387"/>
    </row>
    <row r="154" spans="1:68" ht="14.25" hidden="1" customHeight="1" x14ac:dyDescent="0.25">
      <c r="A154" s="391" t="s">
        <v>72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7"/>
      <c r="AB154" s="377"/>
      <c r="AC154" s="377"/>
    </row>
    <row r="155" spans="1:68" ht="16.5" hidden="1" customHeight="1" x14ac:dyDescent="0.25">
      <c r="A155" s="54" t="s">
        <v>233</v>
      </c>
      <c r="B155" s="54" t="s">
        <v>234</v>
      </c>
      <c r="C155" s="31">
        <v>4301051477</v>
      </c>
      <c r="D155" s="393">
        <v>4680115882584</v>
      </c>
      <c r="E155" s="394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8"/>
      <c r="R155" s="398"/>
      <c r="S155" s="398"/>
      <c r="T155" s="399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93">
        <v>4680115882584</v>
      </c>
      <c r="E156" s="394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8"/>
      <c r="R156" s="398"/>
      <c r="S156" s="398"/>
      <c r="T156" s="399"/>
      <c r="U156" s="34"/>
      <c r="V156" s="34"/>
      <c r="W156" s="35" t="s">
        <v>69</v>
      </c>
      <c r="X156" s="384">
        <v>115.5</v>
      </c>
      <c r="Y156" s="385">
        <f>IFERROR(IF(X156="",0,CEILING((X156/$H156),1)*$H156),"")</f>
        <v>116.16000000000001</v>
      </c>
      <c r="Z156" s="36">
        <f>IFERROR(IF(Y156=0,"",ROUNDUP(Y156/H156,0)*0.00753),"")</f>
        <v>0.33132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128.1</v>
      </c>
      <c r="BN156" s="64">
        <f>IFERROR(Y156*I156/H156,"0")</f>
        <v>128.83199999999999</v>
      </c>
      <c r="BO156" s="64">
        <f>IFERROR(1/J156*(X156/H156),"0")</f>
        <v>0.28044871794871795</v>
      </c>
      <c r="BP156" s="64">
        <f>IFERROR(1/J156*(Y156/H156),"0")</f>
        <v>0.28205128205128205</v>
      </c>
    </row>
    <row r="157" spans="1:68" x14ac:dyDescent="0.2">
      <c r="A157" s="395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6"/>
      <c r="P157" s="388" t="s">
        <v>70</v>
      </c>
      <c r="Q157" s="389"/>
      <c r="R157" s="389"/>
      <c r="S157" s="389"/>
      <c r="T157" s="389"/>
      <c r="U157" s="389"/>
      <c r="V157" s="390"/>
      <c r="W157" s="37" t="s">
        <v>71</v>
      </c>
      <c r="X157" s="386">
        <f>IFERROR(X155/H155,"0")+IFERROR(X156/H156,"0")</f>
        <v>43.75</v>
      </c>
      <c r="Y157" s="386">
        <f>IFERROR(Y155/H155,"0")+IFERROR(Y156/H156,"0")</f>
        <v>44</v>
      </c>
      <c r="Z157" s="386">
        <f>IFERROR(IF(Z155="",0,Z155),"0")+IFERROR(IF(Z156="",0,Z156),"0")</f>
        <v>0.33132</v>
      </c>
      <c r="AA157" s="387"/>
      <c r="AB157" s="387"/>
      <c r="AC157" s="387"/>
    </row>
    <row r="158" spans="1:68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6"/>
      <c r="P158" s="388" t="s">
        <v>70</v>
      </c>
      <c r="Q158" s="389"/>
      <c r="R158" s="389"/>
      <c r="S158" s="389"/>
      <c r="T158" s="389"/>
      <c r="U158" s="389"/>
      <c r="V158" s="390"/>
      <c r="W158" s="37" t="s">
        <v>69</v>
      </c>
      <c r="X158" s="386">
        <f>IFERROR(SUM(X155:X156),"0")</f>
        <v>115.5</v>
      </c>
      <c r="Y158" s="386">
        <f>IFERROR(SUM(Y155:Y156),"0")</f>
        <v>116.16000000000001</v>
      </c>
      <c r="Z158" s="37"/>
      <c r="AA158" s="387"/>
      <c r="AB158" s="387"/>
      <c r="AC158" s="387"/>
    </row>
    <row r="159" spans="1:68" ht="16.5" hidden="1" customHeight="1" x14ac:dyDescent="0.25">
      <c r="A159" s="402" t="s">
        <v>103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8"/>
      <c r="AB159" s="378"/>
      <c r="AC159" s="378"/>
    </row>
    <row r="160" spans="1:68" ht="14.25" hidden="1" customHeight="1" x14ac:dyDescent="0.25">
      <c r="A160" s="391" t="s">
        <v>105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77"/>
      <c r="AB160" s="377"/>
      <c r="AC160" s="377"/>
    </row>
    <row r="161" spans="1:68" ht="27" hidden="1" customHeight="1" x14ac:dyDescent="0.25">
      <c r="A161" s="54" t="s">
        <v>236</v>
      </c>
      <c r="B161" s="54" t="s">
        <v>237</v>
      </c>
      <c r="C161" s="31">
        <v>4301011623</v>
      </c>
      <c r="D161" s="393">
        <v>4607091382945</v>
      </c>
      <c r="E161" s="394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8"/>
      <c r="R161" s="398"/>
      <c r="S161" s="398"/>
      <c r="T161" s="399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93">
        <v>4607091382952</v>
      </c>
      <c r="E162" s="394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8"/>
      <c r="R162" s="398"/>
      <c r="S162" s="398"/>
      <c r="T162" s="399"/>
      <c r="U162" s="34"/>
      <c r="V162" s="34"/>
      <c r="W162" s="35" t="s">
        <v>69</v>
      </c>
      <c r="X162" s="384">
        <v>75</v>
      </c>
      <c r="Y162" s="385">
        <f>IFERROR(IF(X162="",0,CEILING((X162/$H162),1)*$H162),"")</f>
        <v>75</v>
      </c>
      <c r="Z162" s="36">
        <f>IFERROR(IF(Y162=0,"",ROUNDUP(Y162/H162,0)*0.00753),"")</f>
        <v>0.18825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80</v>
      </c>
      <c r="BN162" s="64">
        <f>IFERROR(Y162*I162/H162,"0")</f>
        <v>80</v>
      </c>
      <c r="BO162" s="64">
        <f>IFERROR(1/J162*(X162/H162),"0")</f>
        <v>0.16025641025641024</v>
      </c>
      <c r="BP162" s="64">
        <f>IFERROR(1/J162*(Y162/H162),"0")</f>
        <v>0.16025641025641024</v>
      </c>
    </row>
    <row r="163" spans="1:68" ht="27" hidden="1" customHeight="1" x14ac:dyDescent="0.25">
      <c r="A163" s="54" t="s">
        <v>240</v>
      </c>
      <c r="B163" s="54" t="s">
        <v>241</v>
      </c>
      <c r="C163" s="31">
        <v>4301011705</v>
      </c>
      <c r="D163" s="393">
        <v>4607091384604</v>
      </c>
      <c r="E163" s="394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8"/>
      <c r="R163" s="398"/>
      <c r="S163" s="398"/>
      <c r="T163" s="399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6"/>
      <c r="P164" s="388" t="s">
        <v>70</v>
      </c>
      <c r="Q164" s="389"/>
      <c r="R164" s="389"/>
      <c r="S164" s="389"/>
      <c r="T164" s="389"/>
      <c r="U164" s="389"/>
      <c r="V164" s="390"/>
      <c r="W164" s="37" t="s">
        <v>71</v>
      </c>
      <c r="X164" s="386">
        <f>IFERROR(X161/H161,"0")+IFERROR(X162/H162,"0")+IFERROR(X163/H163,"0")</f>
        <v>25</v>
      </c>
      <c r="Y164" s="386">
        <f>IFERROR(Y161/H161,"0")+IFERROR(Y162/H162,"0")+IFERROR(Y163/H163,"0")</f>
        <v>25</v>
      </c>
      <c r="Z164" s="386">
        <f>IFERROR(IF(Z161="",0,Z161),"0")+IFERROR(IF(Z162="",0,Z162),"0")+IFERROR(IF(Z163="",0,Z163),"0")</f>
        <v>0.18825</v>
      </c>
      <c r="AA164" s="387"/>
      <c r="AB164" s="387"/>
      <c r="AC164" s="387"/>
    </row>
    <row r="165" spans="1:68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6"/>
      <c r="P165" s="388" t="s">
        <v>70</v>
      </c>
      <c r="Q165" s="389"/>
      <c r="R165" s="389"/>
      <c r="S165" s="389"/>
      <c r="T165" s="389"/>
      <c r="U165" s="389"/>
      <c r="V165" s="390"/>
      <c r="W165" s="37" t="s">
        <v>69</v>
      </c>
      <c r="X165" s="386">
        <f>IFERROR(SUM(X161:X163),"0")</f>
        <v>75</v>
      </c>
      <c r="Y165" s="386">
        <f>IFERROR(SUM(Y161:Y163),"0")</f>
        <v>75</v>
      </c>
      <c r="Z165" s="37"/>
      <c r="AA165" s="387"/>
      <c r="AB165" s="387"/>
      <c r="AC165" s="387"/>
    </row>
    <row r="166" spans="1:68" ht="14.25" hidden="1" customHeight="1" x14ac:dyDescent="0.25">
      <c r="A166" s="391" t="s">
        <v>64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77"/>
      <c r="AB166" s="377"/>
      <c r="AC166" s="377"/>
    </row>
    <row r="167" spans="1:68" ht="16.5" hidden="1" customHeight="1" x14ac:dyDescent="0.25">
      <c r="A167" s="54" t="s">
        <v>242</v>
      </c>
      <c r="B167" s="54" t="s">
        <v>243</v>
      </c>
      <c r="C167" s="31">
        <v>4301030895</v>
      </c>
      <c r="D167" s="393">
        <v>4607091387667</v>
      </c>
      <c r="E167" s="394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8"/>
      <c r="R167" s="398"/>
      <c r="S167" s="398"/>
      <c r="T167" s="399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244</v>
      </c>
      <c r="B168" s="54" t="s">
        <v>245</v>
      </c>
      <c r="C168" s="31">
        <v>4301030961</v>
      </c>
      <c r="D168" s="393">
        <v>4607091387636</v>
      </c>
      <c r="E168" s="394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8"/>
      <c r="R168" s="398"/>
      <c r="S168" s="398"/>
      <c r="T168" s="399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246</v>
      </c>
      <c r="B169" s="54" t="s">
        <v>247</v>
      </c>
      <c r="C169" s="31">
        <v>4301030963</v>
      </c>
      <c r="D169" s="393">
        <v>4607091382426</v>
      </c>
      <c r="E169" s="394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8"/>
      <c r="R169" s="398"/>
      <c r="S169" s="398"/>
      <c r="T169" s="399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4301030962</v>
      </c>
      <c r="D170" s="393">
        <v>4607091386547</v>
      </c>
      <c r="E170" s="394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8"/>
      <c r="R170" s="398"/>
      <c r="S170" s="398"/>
      <c r="T170" s="399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250</v>
      </c>
      <c r="B171" s="54" t="s">
        <v>251</v>
      </c>
      <c r="C171" s="31">
        <v>4301030964</v>
      </c>
      <c r="D171" s="393">
        <v>4607091382464</v>
      </c>
      <c r="E171" s="394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8"/>
      <c r="R171" s="398"/>
      <c r="S171" s="398"/>
      <c r="T171" s="399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6"/>
      <c r="P172" s="388" t="s">
        <v>70</v>
      </c>
      <c r="Q172" s="389"/>
      <c r="R172" s="389"/>
      <c r="S172" s="389"/>
      <c r="T172" s="389"/>
      <c r="U172" s="389"/>
      <c r="V172" s="390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6"/>
      <c r="P173" s="388" t="s">
        <v>70</v>
      </c>
      <c r="Q173" s="389"/>
      <c r="R173" s="389"/>
      <c r="S173" s="389"/>
      <c r="T173" s="389"/>
      <c r="U173" s="389"/>
      <c r="V173" s="390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391" t="s">
        <v>72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77"/>
      <c r="AB174" s="377"/>
      <c r="AC174" s="377"/>
    </row>
    <row r="175" spans="1:68" ht="16.5" hidden="1" customHeight="1" x14ac:dyDescent="0.25">
      <c r="A175" s="54" t="s">
        <v>252</v>
      </c>
      <c r="B175" s="54" t="s">
        <v>253</v>
      </c>
      <c r="C175" s="31">
        <v>4301051611</v>
      </c>
      <c r="D175" s="393">
        <v>4607091385304</v>
      </c>
      <c r="E175" s="394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8"/>
      <c r="R175" s="398"/>
      <c r="S175" s="398"/>
      <c r="T175" s="399"/>
      <c r="U175" s="34"/>
      <c r="V175" s="34"/>
      <c r="W175" s="35" t="s">
        <v>69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254</v>
      </c>
      <c r="B176" s="54" t="s">
        <v>255</v>
      </c>
      <c r="C176" s="31">
        <v>4301051648</v>
      </c>
      <c r="D176" s="393">
        <v>4607091386264</v>
      </c>
      <c r="E176" s="394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6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8"/>
      <c r="R176" s="398"/>
      <c r="S176" s="398"/>
      <c r="T176" s="399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93">
        <v>4607091385427</v>
      </c>
      <c r="E177" s="394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8"/>
      <c r="R177" s="398"/>
      <c r="S177" s="398"/>
      <c r="T177" s="399"/>
      <c r="U177" s="34"/>
      <c r="V177" s="34"/>
      <c r="W177" s="35" t="s">
        <v>69</v>
      </c>
      <c r="X177" s="384">
        <v>52.5</v>
      </c>
      <c r="Y177" s="385">
        <f>IFERROR(IF(X177="",0,CEILING((X177/$H177),1)*$H177),"")</f>
        <v>54</v>
      </c>
      <c r="Z177" s="36">
        <f>IFERROR(IF(Y177=0,"",ROUNDUP(Y177/H177,0)*0.00753),"")</f>
        <v>0.13553999999999999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57.26</v>
      </c>
      <c r="BN177" s="64">
        <f>IFERROR(Y177*I177/H177,"0")</f>
        <v>58.895999999999994</v>
      </c>
      <c r="BO177" s="64">
        <f>IFERROR(1/J177*(X177/H177),"0")</f>
        <v>0.11217948717948717</v>
      </c>
      <c r="BP177" s="64">
        <f>IFERROR(1/J177*(Y177/H177),"0")</f>
        <v>0.11538461538461538</v>
      </c>
    </row>
    <row r="178" spans="1:68" x14ac:dyDescent="0.2">
      <c r="A178" s="39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6"/>
      <c r="P178" s="388" t="s">
        <v>70</v>
      </c>
      <c r="Q178" s="389"/>
      <c r="R178" s="389"/>
      <c r="S178" s="389"/>
      <c r="T178" s="389"/>
      <c r="U178" s="389"/>
      <c r="V178" s="390"/>
      <c r="W178" s="37" t="s">
        <v>71</v>
      </c>
      <c r="X178" s="386">
        <f>IFERROR(X175/H175,"0")+IFERROR(X176/H176,"0")+IFERROR(X177/H177,"0")</f>
        <v>17.5</v>
      </c>
      <c r="Y178" s="386">
        <f>IFERROR(Y175/H175,"0")+IFERROR(Y176/H176,"0")+IFERROR(Y177/H177,"0")</f>
        <v>18</v>
      </c>
      <c r="Z178" s="386">
        <f>IFERROR(IF(Z175="",0,Z175),"0")+IFERROR(IF(Z176="",0,Z176),"0")+IFERROR(IF(Z177="",0,Z177),"0")</f>
        <v>0.13553999999999999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6"/>
      <c r="P179" s="388" t="s">
        <v>70</v>
      </c>
      <c r="Q179" s="389"/>
      <c r="R179" s="389"/>
      <c r="S179" s="389"/>
      <c r="T179" s="389"/>
      <c r="U179" s="389"/>
      <c r="V179" s="390"/>
      <c r="W179" s="37" t="s">
        <v>69</v>
      </c>
      <c r="X179" s="386">
        <f>IFERROR(SUM(X175:X177),"0")</f>
        <v>52.5</v>
      </c>
      <c r="Y179" s="386">
        <f>IFERROR(SUM(Y175:Y177),"0")</f>
        <v>54</v>
      </c>
      <c r="Z179" s="37"/>
      <c r="AA179" s="387"/>
      <c r="AB179" s="387"/>
      <c r="AC179" s="387"/>
    </row>
    <row r="180" spans="1:68" ht="27.75" hidden="1" customHeight="1" x14ac:dyDescent="0.2">
      <c r="A180" s="413" t="s">
        <v>258</v>
      </c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8"/>
      <c r="AB180" s="48"/>
      <c r="AC180" s="48"/>
    </row>
    <row r="181" spans="1:68" ht="16.5" hidden="1" customHeight="1" x14ac:dyDescent="0.25">
      <c r="A181" s="402" t="s">
        <v>259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8"/>
      <c r="AB181" s="378"/>
      <c r="AC181" s="378"/>
    </row>
    <row r="182" spans="1:68" ht="14.25" hidden="1" customHeight="1" x14ac:dyDescent="0.25">
      <c r="A182" s="391" t="s">
        <v>64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93">
        <v>4680115880993</v>
      </c>
      <c r="E183" s="394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8"/>
      <c r="R183" s="398"/>
      <c r="S183" s="398"/>
      <c r="T183" s="399"/>
      <c r="U183" s="34"/>
      <c r="V183" s="34"/>
      <c r="W183" s="35" t="s">
        <v>69</v>
      </c>
      <c r="X183" s="384">
        <v>50</v>
      </c>
      <c r="Y183" s="385">
        <f t="shared" ref="Y183:Y190" si="26">IFERROR(IF(X183="",0,CEILING((X183/$H183),1)*$H183),"")</f>
        <v>50.400000000000006</v>
      </c>
      <c r="Z183" s="36">
        <f>IFERROR(IF(Y183=0,"",ROUNDUP(Y183/H183,0)*0.00753),"")</f>
        <v>9.0359999999999996E-2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53.095238095238095</v>
      </c>
      <c r="BN183" s="64">
        <f t="shared" ref="BN183:BN190" si="28">IFERROR(Y183*I183/H183,"0")</f>
        <v>53.52</v>
      </c>
      <c r="BO183" s="64">
        <f t="shared" ref="BO183:BO190" si="29">IFERROR(1/J183*(X183/H183),"0")</f>
        <v>7.6312576312576319E-2</v>
      </c>
      <c r="BP183" s="64">
        <f t="shared" ref="BP183:BP190" si="30">IFERROR(1/J183*(Y183/H183),"0")</f>
        <v>7.6923076923076927E-2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93">
        <v>4680115881761</v>
      </c>
      <c r="E184" s="394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8"/>
      <c r="R184" s="398"/>
      <c r="S184" s="398"/>
      <c r="T184" s="399"/>
      <c r="U184" s="34"/>
      <c r="V184" s="34"/>
      <c r="W184" s="35" t="s">
        <v>69</v>
      </c>
      <c r="X184" s="384">
        <v>20</v>
      </c>
      <c r="Y184" s="385">
        <f t="shared" si="26"/>
        <v>21</v>
      </c>
      <c r="Z184" s="36">
        <f>IFERROR(IF(Y184=0,"",ROUNDUP(Y184/H184,0)*0.00753),"")</f>
        <v>3.7650000000000003E-2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21.238095238095237</v>
      </c>
      <c r="BN184" s="64">
        <f t="shared" si="28"/>
        <v>22.299999999999997</v>
      </c>
      <c r="BO184" s="64">
        <f t="shared" si="29"/>
        <v>3.0525030525030524E-2</v>
      </c>
      <c r="BP184" s="64">
        <f t="shared" si="30"/>
        <v>3.2051282051282048E-2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93">
        <v>4680115881563</v>
      </c>
      <c r="E185" s="394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8"/>
      <c r="R185" s="398"/>
      <c r="S185" s="398"/>
      <c r="T185" s="399"/>
      <c r="U185" s="34"/>
      <c r="V185" s="34"/>
      <c r="W185" s="35" t="s">
        <v>69</v>
      </c>
      <c r="X185" s="384">
        <v>60</v>
      </c>
      <c r="Y185" s="385">
        <f t="shared" si="26"/>
        <v>63</v>
      </c>
      <c r="Z185" s="36">
        <f>IFERROR(IF(Y185=0,"",ROUNDUP(Y185/H185,0)*0.00753),"")</f>
        <v>0.11295000000000001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62.857142857142854</v>
      </c>
      <c r="BN185" s="64">
        <f t="shared" si="28"/>
        <v>66.000000000000014</v>
      </c>
      <c r="BO185" s="64">
        <f t="shared" si="29"/>
        <v>9.1575091575091569E-2</v>
      </c>
      <c r="BP185" s="64">
        <f t="shared" si="30"/>
        <v>9.6153846153846145E-2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93">
        <v>4680115880986</v>
      </c>
      <c r="E186" s="394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8"/>
      <c r="R186" s="398"/>
      <c r="S186" s="398"/>
      <c r="T186" s="399"/>
      <c r="U186" s="34"/>
      <c r="V186" s="34"/>
      <c r="W186" s="35" t="s">
        <v>69</v>
      </c>
      <c r="X186" s="384">
        <v>245</v>
      </c>
      <c r="Y186" s="385">
        <f t="shared" si="26"/>
        <v>245.70000000000002</v>
      </c>
      <c r="Z186" s="36">
        <f>IFERROR(IF(Y186=0,"",ROUNDUP(Y186/H186,0)*0.00502),"")</f>
        <v>0.58733999999999997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260.16666666666669</v>
      </c>
      <c r="BN186" s="64">
        <f t="shared" si="28"/>
        <v>260.91000000000003</v>
      </c>
      <c r="BO186" s="64">
        <f t="shared" si="29"/>
        <v>0.4985754985754986</v>
      </c>
      <c r="BP186" s="64">
        <f t="shared" si="30"/>
        <v>0.5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93">
        <v>4680115881785</v>
      </c>
      <c r="E187" s="394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8"/>
      <c r="R187" s="398"/>
      <c r="S187" s="398"/>
      <c r="T187" s="399"/>
      <c r="U187" s="34"/>
      <c r="V187" s="34"/>
      <c r="W187" s="35" t="s">
        <v>69</v>
      </c>
      <c r="X187" s="384">
        <v>210</v>
      </c>
      <c r="Y187" s="385">
        <f t="shared" si="26"/>
        <v>210</v>
      </c>
      <c r="Z187" s="36">
        <f>IFERROR(IF(Y187=0,"",ROUNDUP(Y187/H187,0)*0.00502),"")</f>
        <v>0.502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223</v>
      </c>
      <c r="BN187" s="64">
        <f t="shared" si="28"/>
        <v>223</v>
      </c>
      <c r="BO187" s="64">
        <f t="shared" si="29"/>
        <v>0.42735042735042739</v>
      </c>
      <c r="BP187" s="64">
        <f t="shared" si="30"/>
        <v>0.42735042735042739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93">
        <v>4680115881679</v>
      </c>
      <c r="E188" s="394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8"/>
      <c r="R188" s="398"/>
      <c r="S188" s="398"/>
      <c r="T188" s="399"/>
      <c r="U188" s="34"/>
      <c r="V188" s="34"/>
      <c r="W188" s="35" t="s">
        <v>69</v>
      </c>
      <c r="X188" s="384">
        <v>280</v>
      </c>
      <c r="Y188" s="385">
        <f t="shared" si="26"/>
        <v>281.40000000000003</v>
      </c>
      <c r="Z188" s="36">
        <f>IFERROR(IF(Y188=0,"",ROUNDUP(Y188/H188,0)*0.00502),"")</f>
        <v>0.67268000000000006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293.33333333333331</v>
      </c>
      <c r="BN188" s="64">
        <f t="shared" si="28"/>
        <v>294.80000000000007</v>
      </c>
      <c r="BO188" s="64">
        <f t="shared" si="29"/>
        <v>0.56980056980056981</v>
      </c>
      <c r="BP188" s="64">
        <f t="shared" si="30"/>
        <v>0.57264957264957272</v>
      </c>
    </row>
    <row r="189" spans="1:68" ht="27" hidden="1" customHeight="1" x14ac:dyDescent="0.25">
      <c r="A189" s="54" t="s">
        <v>272</v>
      </c>
      <c r="B189" s="54" t="s">
        <v>273</v>
      </c>
      <c r="C189" s="31">
        <v>4301031158</v>
      </c>
      <c r="D189" s="393">
        <v>4680115880191</v>
      </c>
      <c r="E189" s="394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8"/>
      <c r="R189" s="398"/>
      <c r="S189" s="398"/>
      <c r="T189" s="399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274</v>
      </c>
      <c r="B190" s="54" t="s">
        <v>275</v>
      </c>
      <c r="C190" s="31">
        <v>4301031245</v>
      </c>
      <c r="D190" s="393">
        <v>4680115883963</v>
      </c>
      <c r="E190" s="394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8"/>
      <c r="R190" s="398"/>
      <c r="S190" s="398"/>
      <c r="T190" s="399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5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6"/>
      <c r="P191" s="388" t="s">
        <v>70</v>
      </c>
      <c r="Q191" s="389"/>
      <c r="R191" s="389"/>
      <c r="S191" s="389"/>
      <c r="T191" s="389"/>
      <c r="U191" s="389"/>
      <c r="V191" s="390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380.95238095238096</v>
      </c>
      <c r="Y191" s="386">
        <f>IFERROR(Y183/H183,"0")+IFERROR(Y184/H184,"0")+IFERROR(Y185/H185,"0")+IFERROR(Y186/H186,"0")+IFERROR(Y187/H187,"0")+IFERROR(Y188/H188,"0")+IFERROR(Y189/H189,"0")+IFERROR(Y190/H190,"0")</f>
        <v>383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2.00298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6"/>
      <c r="P192" s="388" t="s">
        <v>70</v>
      </c>
      <c r="Q192" s="389"/>
      <c r="R192" s="389"/>
      <c r="S192" s="389"/>
      <c r="T192" s="389"/>
      <c r="U192" s="389"/>
      <c r="V192" s="390"/>
      <c r="W192" s="37" t="s">
        <v>69</v>
      </c>
      <c r="X192" s="386">
        <f>IFERROR(SUM(X183:X190),"0")</f>
        <v>865</v>
      </c>
      <c r="Y192" s="386">
        <f>IFERROR(SUM(Y183:Y190),"0")</f>
        <v>871.5</v>
      </c>
      <c r="Z192" s="37"/>
      <c r="AA192" s="387"/>
      <c r="AB192" s="387"/>
      <c r="AC192" s="387"/>
    </row>
    <row r="193" spans="1:68" ht="16.5" hidden="1" customHeight="1" x14ac:dyDescent="0.25">
      <c r="A193" s="402" t="s">
        <v>276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8"/>
      <c r="AB193" s="378"/>
      <c r="AC193" s="378"/>
    </row>
    <row r="194" spans="1:68" ht="14.25" hidden="1" customHeight="1" x14ac:dyDescent="0.25">
      <c r="A194" s="391" t="s">
        <v>105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77"/>
      <c r="AB194" s="377"/>
      <c r="AC194" s="377"/>
    </row>
    <row r="195" spans="1:68" ht="16.5" hidden="1" customHeight="1" x14ac:dyDescent="0.25">
      <c r="A195" s="54" t="s">
        <v>277</v>
      </c>
      <c r="B195" s="54" t="s">
        <v>278</v>
      </c>
      <c r="C195" s="31">
        <v>4301011450</v>
      </c>
      <c r="D195" s="393">
        <v>4680115881402</v>
      </c>
      <c r="E195" s="394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8"/>
      <c r="R195" s="398"/>
      <c r="S195" s="398"/>
      <c r="T195" s="399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4301011454</v>
      </c>
      <c r="D196" s="393">
        <v>4680115881396</v>
      </c>
      <c r="E196" s="394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8"/>
      <c r="R196" s="398"/>
      <c r="S196" s="398"/>
      <c r="T196" s="399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6"/>
      <c r="P197" s="388" t="s">
        <v>70</v>
      </c>
      <c r="Q197" s="389"/>
      <c r="R197" s="389"/>
      <c r="S197" s="389"/>
      <c r="T197" s="389"/>
      <c r="U197" s="389"/>
      <c r="V197" s="390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6"/>
      <c r="P198" s="388" t="s">
        <v>70</v>
      </c>
      <c r="Q198" s="389"/>
      <c r="R198" s="389"/>
      <c r="S198" s="389"/>
      <c r="T198" s="389"/>
      <c r="U198" s="389"/>
      <c r="V198" s="390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391" t="s">
        <v>141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7"/>
      <c r="AB199" s="377"/>
      <c r="AC199" s="377"/>
    </row>
    <row r="200" spans="1:68" ht="16.5" hidden="1" customHeight="1" x14ac:dyDescent="0.25">
      <c r="A200" s="54" t="s">
        <v>281</v>
      </c>
      <c r="B200" s="54" t="s">
        <v>282</v>
      </c>
      <c r="C200" s="31">
        <v>4301020262</v>
      </c>
      <c r="D200" s="393">
        <v>4680115882935</v>
      </c>
      <c r="E200" s="394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8"/>
      <c r="R200" s="398"/>
      <c r="S200" s="398"/>
      <c r="T200" s="399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283</v>
      </c>
      <c r="B201" s="54" t="s">
        <v>284</v>
      </c>
      <c r="C201" s="31">
        <v>4301020220</v>
      </c>
      <c r="D201" s="393">
        <v>4680115880764</v>
      </c>
      <c r="E201" s="394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8"/>
      <c r="R201" s="398"/>
      <c r="S201" s="398"/>
      <c r="T201" s="399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6"/>
      <c r="P202" s="388" t="s">
        <v>70</v>
      </c>
      <c r="Q202" s="389"/>
      <c r="R202" s="389"/>
      <c r="S202" s="389"/>
      <c r="T202" s="389"/>
      <c r="U202" s="389"/>
      <c r="V202" s="390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6"/>
      <c r="P203" s="388" t="s">
        <v>70</v>
      </c>
      <c r="Q203" s="389"/>
      <c r="R203" s="389"/>
      <c r="S203" s="389"/>
      <c r="T203" s="389"/>
      <c r="U203" s="389"/>
      <c r="V203" s="390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391" t="s">
        <v>64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93">
        <v>4680115882683</v>
      </c>
      <c r="E205" s="394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8"/>
      <c r="R205" s="398"/>
      <c r="S205" s="398"/>
      <c r="T205" s="399"/>
      <c r="U205" s="34"/>
      <c r="V205" s="34"/>
      <c r="W205" s="35" t="s">
        <v>69</v>
      </c>
      <c r="X205" s="384">
        <v>140</v>
      </c>
      <c r="Y205" s="385">
        <f t="shared" ref="Y205:Y212" si="31">IFERROR(IF(X205="",0,CEILING((X205/$H205),1)*$H205),"")</f>
        <v>140.4</v>
      </c>
      <c r="Z205" s="36">
        <f>IFERROR(IF(Y205=0,"",ROUNDUP(Y205/H205,0)*0.00937),"")</f>
        <v>0.24362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145.44444444444446</v>
      </c>
      <c r="BN205" s="64">
        <f t="shared" ref="BN205:BN212" si="33">IFERROR(Y205*I205/H205,"0")</f>
        <v>145.86000000000001</v>
      </c>
      <c r="BO205" s="64">
        <f t="shared" ref="BO205:BO212" si="34">IFERROR(1/J205*(X205/H205),"0")</f>
        <v>0.21604938271604937</v>
      </c>
      <c r="BP205" s="64">
        <f t="shared" ref="BP205:BP212" si="35">IFERROR(1/J205*(Y205/H205),"0")</f>
        <v>0.21666666666666667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93">
        <v>4680115882690</v>
      </c>
      <c r="E206" s="394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8"/>
      <c r="R206" s="398"/>
      <c r="S206" s="398"/>
      <c r="T206" s="399"/>
      <c r="U206" s="34"/>
      <c r="V206" s="34"/>
      <c r="W206" s="35" t="s">
        <v>69</v>
      </c>
      <c r="X206" s="384">
        <v>170</v>
      </c>
      <c r="Y206" s="385">
        <f t="shared" si="31"/>
        <v>172.8</v>
      </c>
      <c r="Z206" s="36">
        <f>IFERROR(IF(Y206=0,"",ROUNDUP(Y206/H206,0)*0.00937),"")</f>
        <v>0.29984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176.61111111111111</v>
      </c>
      <c r="BN206" s="64">
        <f t="shared" si="33"/>
        <v>179.52</v>
      </c>
      <c r="BO206" s="64">
        <f t="shared" si="34"/>
        <v>0.26234567901234568</v>
      </c>
      <c r="BP206" s="64">
        <f t="shared" si="35"/>
        <v>0.26666666666666666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93">
        <v>4680115882669</v>
      </c>
      <c r="E207" s="394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8"/>
      <c r="R207" s="398"/>
      <c r="S207" s="398"/>
      <c r="T207" s="399"/>
      <c r="U207" s="34"/>
      <c r="V207" s="34"/>
      <c r="W207" s="35" t="s">
        <v>69</v>
      </c>
      <c r="X207" s="384">
        <v>250</v>
      </c>
      <c r="Y207" s="385">
        <f t="shared" si="31"/>
        <v>253.8</v>
      </c>
      <c r="Z207" s="36">
        <f>IFERROR(IF(Y207=0,"",ROUNDUP(Y207/H207,0)*0.00937),"")</f>
        <v>0.44039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259.72222222222223</v>
      </c>
      <c r="BN207" s="64">
        <f t="shared" si="33"/>
        <v>263.67</v>
      </c>
      <c r="BO207" s="64">
        <f t="shared" si="34"/>
        <v>0.38580246913580241</v>
      </c>
      <c r="BP207" s="64">
        <f t="shared" si="35"/>
        <v>0.39166666666666666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93">
        <v>4680115882676</v>
      </c>
      <c r="E208" s="394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8"/>
      <c r="R208" s="398"/>
      <c r="S208" s="398"/>
      <c r="T208" s="399"/>
      <c r="U208" s="34"/>
      <c r="V208" s="34"/>
      <c r="W208" s="35" t="s">
        <v>69</v>
      </c>
      <c r="X208" s="384">
        <v>160</v>
      </c>
      <c r="Y208" s="385">
        <f t="shared" si="31"/>
        <v>162</v>
      </c>
      <c r="Z208" s="36">
        <f>IFERROR(IF(Y208=0,"",ROUNDUP(Y208/H208,0)*0.00937),"")</f>
        <v>0.28110000000000002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166.22222222222223</v>
      </c>
      <c r="BN208" s="64">
        <f t="shared" si="33"/>
        <v>168.3</v>
      </c>
      <c r="BO208" s="64">
        <f t="shared" si="34"/>
        <v>0.24691358024691354</v>
      </c>
      <c r="BP208" s="64">
        <f t="shared" si="35"/>
        <v>0.24999999999999997</v>
      </c>
    </row>
    <row r="209" spans="1:68" ht="27" hidden="1" customHeight="1" x14ac:dyDescent="0.25">
      <c r="A209" s="54" t="s">
        <v>293</v>
      </c>
      <c r="B209" s="54" t="s">
        <v>294</v>
      </c>
      <c r="C209" s="31">
        <v>4301031223</v>
      </c>
      <c r="D209" s="393">
        <v>4680115884014</v>
      </c>
      <c r="E209" s="394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8"/>
      <c r="R209" s="398"/>
      <c r="S209" s="398"/>
      <c r="T209" s="399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295</v>
      </c>
      <c r="B210" s="54" t="s">
        <v>296</v>
      </c>
      <c r="C210" s="31">
        <v>4301031222</v>
      </c>
      <c r="D210" s="393">
        <v>4680115884007</v>
      </c>
      <c r="E210" s="394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8"/>
      <c r="R210" s="398"/>
      <c r="S210" s="398"/>
      <c r="T210" s="399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297</v>
      </c>
      <c r="B211" s="54" t="s">
        <v>298</v>
      </c>
      <c r="C211" s="31">
        <v>4301031229</v>
      </c>
      <c r="D211" s="393">
        <v>4680115884038</v>
      </c>
      <c r="E211" s="394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8"/>
      <c r="R211" s="398"/>
      <c r="S211" s="398"/>
      <c r="T211" s="399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299</v>
      </c>
      <c r="B212" s="54" t="s">
        <v>300</v>
      </c>
      <c r="C212" s="31">
        <v>4301031225</v>
      </c>
      <c r="D212" s="393">
        <v>4680115884021</v>
      </c>
      <c r="E212" s="394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8"/>
      <c r="R212" s="398"/>
      <c r="S212" s="398"/>
      <c r="T212" s="399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5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6"/>
      <c r="P213" s="388" t="s">
        <v>70</v>
      </c>
      <c r="Q213" s="389"/>
      <c r="R213" s="389"/>
      <c r="S213" s="389"/>
      <c r="T213" s="389"/>
      <c r="U213" s="389"/>
      <c r="V213" s="390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133.33333333333331</v>
      </c>
      <c r="Y213" s="386">
        <f>IFERROR(Y205/H205,"0")+IFERROR(Y206/H206,"0")+IFERROR(Y207/H207,"0")+IFERROR(Y208/H208,"0")+IFERROR(Y209/H209,"0")+IFERROR(Y210/H210,"0")+IFERROR(Y211/H211,"0")+IFERROR(Y212/H212,"0")</f>
        <v>135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1.2649500000000002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6"/>
      <c r="P214" s="388" t="s">
        <v>70</v>
      </c>
      <c r="Q214" s="389"/>
      <c r="R214" s="389"/>
      <c r="S214" s="389"/>
      <c r="T214" s="389"/>
      <c r="U214" s="389"/>
      <c r="V214" s="390"/>
      <c r="W214" s="37" t="s">
        <v>69</v>
      </c>
      <c r="X214" s="386">
        <f>IFERROR(SUM(X205:X212),"0")</f>
        <v>720</v>
      </c>
      <c r="Y214" s="386">
        <f>IFERROR(SUM(Y205:Y212),"0")</f>
        <v>729</v>
      </c>
      <c r="Z214" s="37"/>
      <c r="AA214" s="387"/>
      <c r="AB214" s="387"/>
      <c r="AC214" s="387"/>
    </row>
    <row r="215" spans="1:68" ht="14.25" hidden="1" customHeight="1" x14ac:dyDescent="0.25">
      <c r="A215" s="391" t="s">
        <v>72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77"/>
      <c r="AB215" s="377"/>
      <c r="AC215" s="377"/>
    </row>
    <row r="216" spans="1:68" ht="27" hidden="1" customHeight="1" x14ac:dyDescent="0.25">
      <c r="A216" s="54" t="s">
        <v>301</v>
      </c>
      <c r="B216" s="54" t="s">
        <v>302</v>
      </c>
      <c r="C216" s="31">
        <v>4301051408</v>
      </c>
      <c r="D216" s="393">
        <v>4680115881594</v>
      </c>
      <c r="E216" s="394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8"/>
      <c r="R216" s="398"/>
      <c r="S216" s="398"/>
      <c r="T216" s="399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303</v>
      </c>
      <c r="B217" s="54" t="s">
        <v>304</v>
      </c>
      <c r="C217" s="31">
        <v>4301051754</v>
      </c>
      <c r="D217" s="393">
        <v>4680115880962</v>
      </c>
      <c r="E217" s="394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8"/>
      <c r="R217" s="398"/>
      <c r="S217" s="398"/>
      <c r="T217" s="399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4301051411</v>
      </c>
      <c r="D218" s="393">
        <v>4680115881617</v>
      </c>
      <c r="E218" s="394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8"/>
      <c r="R218" s="398"/>
      <c r="S218" s="398"/>
      <c r="T218" s="399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93">
        <v>4680115880573</v>
      </c>
      <c r="E219" s="394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2" t="s">
        <v>310</v>
      </c>
      <c r="Q219" s="398"/>
      <c r="R219" s="398"/>
      <c r="S219" s="398"/>
      <c r="T219" s="399"/>
      <c r="U219" s="34"/>
      <c r="V219" s="34"/>
      <c r="W219" s="35" t="s">
        <v>69</v>
      </c>
      <c r="X219" s="384">
        <v>280</v>
      </c>
      <c r="Y219" s="385">
        <f t="shared" si="36"/>
        <v>287.09999999999997</v>
      </c>
      <c r="Z219" s="36">
        <f>IFERROR(IF(Y219=0,"",ROUNDUP(Y219/H219,0)*0.02175),"")</f>
        <v>0.71775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298.15172413793101</v>
      </c>
      <c r="BN219" s="64">
        <f t="shared" si="38"/>
        <v>305.71199999999993</v>
      </c>
      <c r="BO219" s="64">
        <f t="shared" si="39"/>
        <v>0.57471264367816088</v>
      </c>
      <c r="BP219" s="64">
        <f t="shared" si="40"/>
        <v>0.5892857142857143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93">
        <v>4680115882195</v>
      </c>
      <c r="E220" s="394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8"/>
      <c r="R220" s="398"/>
      <c r="S220" s="398"/>
      <c r="T220" s="399"/>
      <c r="U220" s="34"/>
      <c r="V220" s="34"/>
      <c r="W220" s="35" t="s">
        <v>69</v>
      </c>
      <c r="X220" s="384">
        <v>440</v>
      </c>
      <c r="Y220" s="385">
        <f t="shared" si="36"/>
        <v>441.59999999999997</v>
      </c>
      <c r="Z220" s="36">
        <f t="shared" ref="Z220:Z226" si="41">IFERROR(IF(Y220=0,"",ROUNDUP(Y220/H220,0)*0.00753),"")</f>
        <v>1.3855200000000001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493.16666666666663</v>
      </c>
      <c r="BN220" s="64">
        <f t="shared" si="38"/>
        <v>494.96000000000004</v>
      </c>
      <c r="BO220" s="64">
        <f t="shared" si="39"/>
        <v>1.1752136752136753</v>
      </c>
      <c r="BP220" s="64">
        <f t="shared" si="40"/>
        <v>1.1794871794871795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4301051752</v>
      </c>
      <c r="D221" s="393">
        <v>4680115882607</v>
      </c>
      <c r="E221" s="394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30" t="s">
        <v>315</v>
      </c>
      <c r="Q221" s="398"/>
      <c r="R221" s="398"/>
      <c r="S221" s="398"/>
      <c r="T221" s="399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93">
        <v>4680115880092</v>
      </c>
      <c r="E222" s="394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7" t="s">
        <v>318</v>
      </c>
      <c r="Q222" s="398"/>
      <c r="R222" s="398"/>
      <c r="S222" s="398"/>
      <c r="T222" s="399"/>
      <c r="U222" s="34"/>
      <c r="V222" s="34"/>
      <c r="W222" s="35" t="s">
        <v>69</v>
      </c>
      <c r="X222" s="384">
        <v>520</v>
      </c>
      <c r="Y222" s="385">
        <f t="shared" si="36"/>
        <v>520.79999999999995</v>
      </c>
      <c r="Z222" s="36">
        <f t="shared" si="41"/>
        <v>1.63401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578.93333333333339</v>
      </c>
      <c r="BN222" s="64">
        <f t="shared" si="38"/>
        <v>579.82399999999996</v>
      </c>
      <c r="BO222" s="64">
        <f t="shared" si="39"/>
        <v>1.3888888888888891</v>
      </c>
      <c r="BP222" s="64">
        <f t="shared" si="40"/>
        <v>1.391025641025641</v>
      </c>
    </row>
    <row r="223" spans="1:68" ht="27" hidden="1" customHeight="1" x14ac:dyDescent="0.25">
      <c r="A223" s="54" t="s">
        <v>319</v>
      </c>
      <c r="B223" s="54" t="s">
        <v>320</v>
      </c>
      <c r="C223" s="31">
        <v>4301051631</v>
      </c>
      <c r="D223" s="393">
        <v>4680115880221</v>
      </c>
      <c r="E223" s="394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8"/>
      <c r="R223" s="398"/>
      <c r="S223" s="398"/>
      <c r="T223" s="399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4301051749</v>
      </c>
      <c r="D224" s="393">
        <v>4680115882942</v>
      </c>
      <c r="E224" s="394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598" t="s">
        <v>324</v>
      </c>
      <c r="Q224" s="398"/>
      <c r="R224" s="398"/>
      <c r="S224" s="398"/>
      <c r="T224" s="399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93">
        <v>4680115880504</v>
      </c>
      <c r="E225" s="394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75" t="s">
        <v>327</v>
      </c>
      <c r="Q225" s="398"/>
      <c r="R225" s="398"/>
      <c r="S225" s="398"/>
      <c r="T225" s="399"/>
      <c r="U225" s="34"/>
      <c r="V225" s="34"/>
      <c r="W225" s="35" t="s">
        <v>69</v>
      </c>
      <c r="X225" s="384">
        <v>280</v>
      </c>
      <c r="Y225" s="385">
        <f t="shared" si="36"/>
        <v>280.8</v>
      </c>
      <c r="Z225" s="36">
        <f t="shared" si="41"/>
        <v>0.88101000000000007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311.73333333333341</v>
      </c>
      <c r="BN225" s="64">
        <f t="shared" si="38"/>
        <v>312.62400000000008</v>
      </c>
      <c r="BO225" s="64">
        <f t="shared" si="39"/>
        <v>0.74786324786324787</v>
      </c>
      <c r="BP225" s="64">
        <f t="shared" si="40"/>
        <v>0.75000000000000011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93">
        <v>4680115882164</v>
      </c>
      <c r="E226" s="394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8"/>
      <c r="R226" s="398"/>
      <c r="S226" s="398"/>
      <c r="T226" s="399"/>
      <c r="U226" s="34"/>
      <c r="V226" s="34"/>
      <c r="W226" s="35" t="s">
        <v>69</v>
      </c>
      <c r="X226" s="384">
        <v>360</v>
      </c>
      <c r="Y226" s="385">
        <f t="shared" si="36"/>
        <v>360</v>
      </c>
      <c r="Z226" s="36">
        <f t="shared" si="41"/>
        <v>1.1294999999999999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401.7</v>
      </c>
      <c r="BN226" s="64">
        <f t="shared" si="38"/>
        <v>401.7</v>
      </c>
      <c r="BO226" s="64">
        <f t="shared" si="39"/>
        <v>0.96153846153846145</v>
      </c>
      <c r="BP226" s="64">
        <f t="shared" si="40"/>
        <v>0.96153846153846145</v>
      </c>
    </row>
    <row r="227" spans="1:68" x14ac:dyDescent="0.2">
      <c r="A227" s="395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6"/>
      <c r="P227" s="388" t="s">
        <v>70</v>
      </c>
      <c r="Q227" s="389"/>
      <c r="R227" s="389"/>
      <c r="S227" s="389"/>
      <c r="T227" s="389"/>
      <c r="U227" s="389"/>
      <c r="V227" s="390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698.85057471264372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701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5.7477900000000002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6"/>
      <c r="P228" s="388" t="s">
        <v>70</v>
      </c>
      <c r="Q228" s="389"/>
      <c r="R228" s="389"/>
      <c r="S228" s="389"/>
      <c r="T228" s="389"/>
      <c r="U228" s="389"/>
      <c r="V228" s="390"/>
      <c r="W228" s="37" t="s">
        <v>69</v>
      </c>
      <c r="X228" s="386">
        <f>IFERROR(SUM(X216:X226),"0")</f>
        <v>1880</v>
      </c>
      <c r="Y228" s="386">
        <f>IFERROR(SUM(Y216:Y226),"0")</f>
        <v>1890.3</v>
      </c>
      <c r="Z228" s="37"/>
      <c r="AA228" s="387"/>
      <c r="AB228" s="387"/>
      <c r="AC228" s="387"/>
    </row>
    <row r="229" spans="1:68" ht="14.25" hidden="1" customHeight="1" x14ac:dyDescent="0.25">
      <c r="A229" s="391" t="s">
        <v>171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77"/>
      <c r="AB229" s="377"/>
      <c r="AC229" s="377"/>
    </row>
    <row r="230" spans="1:68" ht="16.5" hidden="1" customHeight="1" x14ac:dyDescent="0.25">
      <c r="A230" s="54" t="s">
        <v>330</v>
      </c>
      <c r="B230" s="54" t="s">
        <v>331</v>
      </c>
      <c r="C230" s="31">
        <v>4301060404</v>
      </c>
      <c r="D230" s="393">
        <v>4680115882874</v>
      </c>
      <c r="E230" s="394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73" t="s">
        <v>332</v>
      </c>
      <c r="Q230" s="398"/>
      <c r="R230" s="398"/>
      <c r="S230" s="398"/>
      <c r="T230" s="399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330</v>
      </c>
      <c r="B231" s="54" t="s">
        <v>333</v>
      </c>
      <c r="C231" s="31">
        <v>4301060360</v>
      </c>
      <c r="D231" s="393">
        <v>4680115882874</v>
      </c>
      <c r="E231" s="394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8"/>
      <c r="R231" s="398"/>
      <c r="S231" s="398"/>
      <c r="T231" s="399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4301060359</v>
      </c>
      <c r="D232" s="393">
        <v>4680115884434</v>
      </c>
      <c r="E232" s="394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8"/>
      <c r="R232" s="398"/>
      <c r="S232" s="398"/>
      <c r="T232" s="399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336</v>
      </c>
      <c r="B233" s="54" t="s">
        <v>337</v>
      </c>
      <c r="C233" s="31">
        <v>4301060375</v>
      </c>
      <c r="D233" s="393">
        <v>4680115880818</v>
      </c>
      <c r="E233" s="394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2" t="s">
        <v>338</v>
      </c>
      <c r="Q233" s="398"/>
      <c r="R233" s="398"/>
      <c r="S233" s="398"/>
      <c r="T233" s="399"/>
      <c r="U233" s="34"/>
      <c r="V233" s="34"/>
      <c r="W233" s="35" t="s">
        <v>69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93">
        <v>4680115880801</v>
      </c>
      <c r="E234" s="394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57" t="s">
        <v>341</v>
      </c>
      <c r="Q234" s="398"/>
      <c r="R234" s="398"/>
      <c r="S234" s="398"/>
      <c r="T234" s="399"/>
      <c r="U234" s="34"/>
      <c r="V234" s="34"/>
      <c r="W234" s="35" t="s">
        <v>69</v>
      </c>
      <c r="X234" s="384">
        <v>72</v>
      </c>
      <c r="Y234" s="385">
        <f>IFERROR(IF(X234="",0,CEILING((X234/$H234),1)*$H234),"")</f>
        <v>72</v>
      </c>
      <c r="Z234" s="36">
        <f>IFERROR(IF(Y234=0,"",ROUNDUP(Y234/H234,0)*0.00753),"")</f>
        <v>0.22590000000000002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80.160000000000011</v>
      </c>
      <c r="BN234" s="64">
        <f>IFERROR(Y234*I234/H234,"0")</f>
        <v>80.160000000000011</v>
      </c>
      <c r="BO234" s="64">
        <f>IFERROR(1/J234*(X234/H234),"0")</f>
        <v>0.19230769230769229</v>
      </c>
      <c r="BP234" s="64">
        <f>IFERROR(1/J234*(Y234/H234),"0")</f>
        <v>0.19230769230769229</v>
      </c>
    </row>
    <row r="235" spans="1:68" x14ac:dyDescent="0.2">
      <c r="A235" s="395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6"/>
      <c r="P235" s="388" t="s">
        <v>70</v>
      </c>
      <c r="Q235" s="389"/>
      <c r="R235" s="389"/>
      <c r="S235" s="389"/>
      <c r="T235" s="389"/>
      <c r="U235" s="389"/>
      <c r="V235" s="390"/>
      <c r="W235" s="37" t="s">
        <v>71</v>
      </c>
      <c r="X235" s="386">
        <f>IFERROR(X230/H230,"0")+IFERROR(X231/H231,"0")+IFERROR(X232/H232,"0")+IFERROR(X233/H233,"0")+IFERROR(X234/H234,"0")</f>
        <v>30</v>
      </c>
      <c r="Y235" s="386">
        <f>IFERROR(Y230/H230,"0")+IFERROR(Y231/H231,"0")+IFERROR(Y232/H232,"0")+IFERROR(Y233/H233,"0")+IFERROR(Y234/H234,"0")</f>
        <v>30</v>
      </c>
      <c r="Z235" s="386">
        <f>IFERROR(IF(Z230="",0,Z230),"0")+IFERROR(IF(Z231="",0,Z231),"0")+IFERROR(IF(Z232="",0,Z232),"0")+IFERROR(IF(Z233="",0,Z233),"0")+IFERROR(IF(Z234="",0,Z234),"0")</f>
        <v>0.22590000000000002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6"/>
      <c r="P236" s="388" t="s">
        <v>70</v>
      </c>
      <c r="Q236" s="389"/>
      <c r="R236" s="389"/>
      <c r="S236" s="389"/>
      <c r="T236" s="389"/>
      <c r="U236" s="389"/>
      <c r="V236" s="390"/>
      <c r="W236" s="37" t="s">
        <v>69</v>
      </c>
      <c r="X236" s="386">
        <f>IFERROR(SUM(X230:X234),"0")</f>
        <v>72</v>
      </c>
      <c r="Y236" s="386">
        <f>IFERROR(SUM(Y230:Y234),"0")</f>
        <v>72</v>
      </c>
      <c r="Z236" s="37"/>
      <c r="AA236" s="387"/>
      <c r="AB236" s="387"/>
      <c r="AC236" s="387"/>
    </row>
    <row r="237" spans="1:68" ht="16.5" hidden="1" customHeight="1" x14ac:dyDescent="0.25">
      <c r="A237" s="402" t="s">
        <v>342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8"/>
      <c r="AB237" s="378"/>
      <c r="AC237" s="378"/>
    </row>
    <row r="238" spans="1:68" ht="14.25" hidden="1" customHeight="1" x14ac:dyDescent="0.25">
      <c r="A238" s="391" t="s">
        <v>105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77"/>
      <c r="AB238" s="377"/>
      <c r="AC238" s="377"/>
    </row>
    <row r="239" spans="1:68" ht="27" hidden="1" customHeight="1" x14ac:dyDescent="0.25">
      <c r="A239" s="54" t="s">
        <v>343</v>
      </c>
      <c r="B239" s="54" t="s">
        <v>344</v>
      </c>
      <c r="C239" s="31">
        <v>4301011945</v>
      </c>
      <c r="D239" s="393">
        <v>4680115884274</v>
      </c>
      <c r="E239" s="394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8"/>
      <c r="R239" s="398"/>
      <c r="S239" s="398"/>
      <c r="T239" s="399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343</v>
      </c>
      <c r="B240" s="54" t="s">
        <v>346</v>
      </c>
      <c r="C240" s="31">
        <v>4301011717</v>
      </c>
      <c r="D240" s="393">
        <v>4680115884274</v>
      </c>
      <c r="E240" s="394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8"/>
      <c r="R240" s="398"/>
      <c r="S240" s="398"/>
      <c r="T240" s="399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347</v>
      </c>
      <c r="B241" s="54" t="s">
        <v>348</v>
      </c>
      <c r="C241" s="31">
        <v>4301011719</v>
      </c>
      <c r="D241" s="393">
        <v>4680115884298</v>
      </c>
      <c r="E241" s="394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8"/>
      <c r="R241" s="398"/>
      <c r="S241" s="398"/>
      <c r="T241" s="399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349</v>
      </c>
      <c r="B242" s="54" t="s">
        <v>350</v>
      </c>
      <c r="C242" s="31">
        <v>4301011944</v>
      </c>
      <c r="D242" s="393">
        <v>4680115884250</v>
      </c>
      <c r="E242" s="394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9" t="s">
        <v>351</v>
      </c>
      <c r="Q242" s="398"/>
      <c r="R242" s="398"/>
      <c r="S242" s="398"/>
      <c r="T242" s="399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349</v>
      </c>
      <c r="B243" s="54" t="s">
        <v>352</v>
      </c>
      <c r="C243" s="31">
        <v>4301011733</v>
      </c>
      <c r="D243" s="393">
        <v>4680115884250</v>
      </c>
      <c r="E243" s="394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8"/>
      <c r="R243" s="398"/>
      <c r="S243" s="398"/>
      <c r="T243" s="399"/>
      <c r="U243" s="34"/>
      <c r="V243" s="34"/>
      <c r="W243" s="35" t="s">
        <v>69</v>
      </c>
      <c r="X243" s="384">
        <v>0</v>
      </c>
      <c r="Y243" s="38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353</v>
      </c>
      <c r="B244" s="54" t="s">
        <v>354</v>
      </c>
      <c r="C244" s="31">
        <v>4301011718</v>
      </c>
      <c r="D244" s="393">
        <v>4680115884281</v>
      </c>
      <c r="E244" s="394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5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8"/>
      <c r="R244" s="398"/>
      <c r="S244" s="398"/>
      <c r="T244" s="399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355</v>
      </c>
      <c r="B245" s="54" t="s">
        <v>356</v>
      </c>
      <c r="C245" s="31">
        <v>4301011720</v>
      </c>
      <c r="D245" s="393">
        <v>4680115884199</v>
      </c>
      <c r="E245" s="394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8"/>
      <c r="R245" s="398"/>
      <c r="S245" s="398"/>
      <c r="T245" s="399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357</v>
      </c>
      <c r="B246" s="54" t="s">
        <v>358</v>
      </c>
      <c r="C246" s="31">
        <v>4301011716</v>
      </c>
      <c r="D246" s="393">
        <v>4680115884267</v>
      </c>
      <c r="E246" s="394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8"/>
      <c r="R246" s="398"/>
      <c r="S246" s="398"/>
      <c r="T246" s="399"/>
      <c r="U246" s="34"/>
      <c r="V246" s="34"/>
      <c r="W246" s="35" t="s">
        <v>69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5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6"/>
      <c r="P247" s="388" t="s">
        <v>70</v>
      </c>
      <c r="Q247" s="389"/>
      <c r="R247" s="389"/>
      <c r="S247" s="389"/>
      <c r="T247" s="389"/>
      <c r="U247" s="389"/>
      <c r="V247" s="390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6"/>
      <c r="P248" s="388" t="s">
        <v>70</v>
      </c>
      <c r="Q248" s="389"/>
      <c r="R248" s="389"/>
      <c r="S248" s="389"/>
      <c r="T248" s="389"/>
      <c r="U248" s="389"/>
      <c r="V248" s="390"/>
      <c r="W248" s="37" t="s">
        <v>69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2" t="s">
        <v>359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8"/>
      <c r="AB249" s="378"/>
      <c r="AC249" s="378"/>
    </row>
    <row r="250" spans="1:68" ht="14.25" hidden="1" customHeight="1" x14ac:dyDescent="0.25">
      <c r="A250" s="391" t="s">
        <v>105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77"/>
      <c r="AB250" s="377"/>
      <c r="AC250" s="377"/>
    </row>
    <row r="251" spans="1:68" ht="27" hidden="1" customHeight="1" x14ac:dyDescent="0.25">
      <c r="A251" s="54" t="s">
        <v>360</v>
      </c>
      <c r="B251" s="54" t="s">
        <v>361</v>
      </c>
      <c r="C251" s="31">
        <v>4301011942</v>
      </c>
      <c r="D251" s="393">
        <v>4680115884137</v>
      </c>
      <c r="E251" s="394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9" t="s">
        <v>362</v>
      </c>
      <c r="Q251" s="398"/>
      <c r="R251" s="398"/>
      <c r="S251" s="398"/>
      <c r="T251" s="399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93">
        <v>4680115884137</v>
      </c>
      <c r="E252" s="394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8"/>
      <c r="R252" s="398"/>
      <c r="S252" s="398"/>
      <c r="T252" s="399"/>
      <c r="U252" s="34"/>
      <c r="V252" s="34"/>
      <c r="W252" s="35" t="s">
        <v>69</v>
      </c>
      <c r="X252" s="384">
        <v>60</v>
      </c>
      <c r="Y252" s="385">
        <f t="shared" si="47"/>
        <v>69.599999999999994</v>
      </c>
      <c r="Z252" s="36">
        <f>IFERROR(IF(Y252=0,"",ROUNDUP(Y252/H252,0)*0.02175),"")</f>
        <v>0.1305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62.482758620689651</v>
      </c>
      <c r="BN252" s="64">
        <f t="shared" si="49"/>
        <v>72.47999999999999</v>
      </c>
      <c r="BO252" s="64">
        <f t="shared" si="50"/>
        <v>9.2364532019704432E-2</v>
      </c>
      <c r="BP252" s="64">
        <f t="shared" si="51"/>
        <v>0.10714285714285714</v>
      </c>
    </row>
    <row r="253" spans="1:68" ht="27" hidden="1" customHeight="1" x14ac:dyDescent="0.25">
      <c r="A253" s="54" t="s">
        <v>364</v>
      </c>
      <c r="B253" s="54" t="s">
        <v>365</v>
      </c>
      <c r="C253" s="31">
        <v>4301011724</v>
      </c>
      <c r="D253" s="393">
        <v>4680115884236</v>
      </c>
      <c r="E253" s="394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8"/>
      <c r="R253" s="398"/>
      <c r="S253" s="398"/>
      <c r="T253" s="399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93">
        <v>4680115884175</v>
      </c>
      <c r="E254" s="394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8"/>
      <c r="R254" s="398"/>
      <c r="S254" s="398"/>
      <c r="T254" s="399"/>
      <c r="U254" s="34"/>
      <c r="V254" s="34"/>
      <c r="W254" s="35" t="s">
        <v>69</v>
      </c>
      <c r="X254" s="384">
        <v>110</v>
      </c>
      <c r="Y254" s="385">
        <f t="shared" si="47"/>
        <v>116</v>
      </c>
      <c r="Z254" s="36">
        <f>IFERROR(IF(Y254=0,"",ROUNDUP(Y254/H254,0)*0.02175),"")</f>
        <v>0.21749999999999997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114.55172413793103</v>
      </c>
      <c r="BN254" s="64">
        <f t="shared" si="49"/>
        <v>120.8</v>
      </c>
      <c r="BO254" s="64">
        <f t="shared" si="50"/>
        <v>0.1693349753694581</v>
      </c>
      <c r="BP254" s="64">
        <f t="shared" si="51"/>
        <v>0.17857142857142855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93">
        <v>4680115884144</v>
      </c>
      <c r="E255" s="394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8"/>
      <c r="R255" s="398"/>
      <c r="S255" s="398"/>
      <c r="T255" s="399"/>
      <c r="U255" s="34"/>
      <c r="V255" s="34"/>
      <c r="W255" s="35" t="s">
        <v>69</v>
      </c>
      <c r="X255" s="384">
        <v>44</v>
      </c>
      <c r="Y255" s="385">
        <f t="shared" si="47"/>
        <v>44</v>
      </c>
      <c r="Z255" s="36">
        <f>IFERROR(IF(Y255=0,"",ROUNDUP(Y255/H255,0)*0.00937),"")</f>
        <v>0.10306999999999999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46.64</v>
      </c>
      <c r="BN255" s="64">
        <f t="shared" si="49"/>
        <v>46.64</v>
      </c>
      <c r="BO255" s="64">
        <f t="shared" si="50"/>
        <v>9.166666666666666E-2</v>
      </c>
      <c r="BP255" s="64">
        <f t="shared" si="51"/>
        <v>9.166666666666666E-2</v>
      </c>
    </row>
    <row r="256" spans="1:68" ht="27" hidden="1" customHeight="1" x14ac:dyDescent="0.25">
      <c r="A256" s="54" t="s">
        <v>370</v>
      </c>
      <c r="B256" s="54" t="s">
        <v>371</v>
      </c>
      <c r="C256" s="31">
        <v>4301011963</v>
      </c>
      <c r="D256" s="393">
        <v>4680115885288</v>
      </c>
      <c r="E256" s="394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63" t="s">
        <v>372</v>
      </c>
      <c r="Q256" s="398"/>
      <c r="R256" s="398"/>
      <c r="S256" s="398"/>
      <c r="T256" s="399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373</v>
      </c>
      <c r="B257" s="54" t="s">
        <v>374</v>
      </c>
      <c r="C257" s="31">
        <v>4301011726</v>
      </c>
      <c r="D257" s="393">
        <v>4680115884182</v>
      </c>
      <c r="E257" s="394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8"/>
      <c r="R257" s="398"/>
      <c r="S257" s="398"/>
      <c r="T257" s="399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93">
        <v>4680115884205</v>
      </c>
      <c r="E258" s="394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8"/>
      <c r="R258" s="398"/>
      <c r="S258" s="398"/>
      <c r="T258" s="399"/>
      <c r="U258" s="34"/>
      <c r="V258" s="34"/>
      <c r="W258" s="35" t="s">
        <v>69</v>
      </c>
      <c r="X258" s="384">
        <v>80</v>
      </c>
      <c r="Y258" s="385">
        <f t="shared" si="47"/>
        <v>80</v>
      </c>
      <c r="Z258" s="36">
        <f>IFERROR(IF(Y258=0,"",ROUNDUP(Y258/H258,0)*0.00937),"")</f>
        <v>0.18740000000000001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84.800000000000011</v>
      </c>
      <c r="BN258" s="64">
        <f t="shared" si="49"/>
        <v>84.800000000000011</v>
      </c>
      <c r="BO258" s="64">
        <f t="shared" si="50"/>
        <v>0.16666666666666666</v>
      </c>
      <c r="BP258" s="64">
        <f t="shared" si="51"/>
        <v>0.16666666666666666</v>
      </c>
    </row>
    <row r="259" spans="1:68" x14ac:dyDescent="0.2">
      <c r="A259" s="39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6"/>
      <c r="P259" s="388" t="s">
        <v>70</v>
      </c>
      <c r="Q259" s="389"/>
      <c r="R259" s="389"/>
      <c r="S259" s="389"/>
      <c r="T259" s="389"/>
      <c r="U259" s="389"/>
      <c r="V259" s="390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45.655172413793103</v>
      </c>
      <c r="Y259" s="386">
        <f>IFERROR(Y251/H251,"0")+IFERROR(Y252/H252,"0")+IFERROR(Y253/H253,"0")+IFERROR(Y254/H254,"0")+IFERROR(Y255/H255,"0")+IFERROR(Y256/H256,"0")+IFERROR(Y257/H257,"0")+IFERROR(Y258/H258,"0")</f>
        <v>47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0.63846999999999998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6"/>
      <c r="P260" s="388" t="s">
        <v>70</v>
      </c>
      <c r="Q260" s="389"/>
      <c r="R260" s="389"/>
      <c r="S260" s="389"/>
      <c r="T260" s="389"/>
      <c r="U260" s="389"/>
      <c r="V260" s="390"/>
      <c r="W260" s="37" t="s">
        <v>69</v>
      </c>
      <c r="X260" s="386">
        <f>IFERROR(SUM(X251:X258),"0")</f>
        <v>294</v>
      </c>
      <c r="Y260" s="386">
        <f>IFERROR(SUM(Y251:Y258),"0")</f>
        <v>309.60000000000002</v>
      </c>
      <c r="Z260" s="37"/>
      <c r="AA260" s="387"/>
      <c r="AB260" s="387"/>
      <c r="AC260" s="387"/>
    </row>
    <row r="261" spans="1:68" ht="16.5" hidden="1" customHeight="1" x14ac:dyDescent="0.25">
      <c r="A261" s="402" t="s">
        <v>377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8"/>
      <c r="AB261" s="378"/>
      <c r="AC261" s="378"/>
    </row>
    <row r="262" spans="1:68" ht="14.25" hidden="1" customHeight="1" x14ac:dyDescent="0.25">
      <c r="A262" s="391" t="s">
        <v>105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77"/>
      <c r="AB262" s="377"/>
      <c r="AC262" s="377"/>
    </row>
    <row r="263" spans="1:68" ht="27" hidden="1" customHeight="1" x14ac:dyDescent="0.25">
      <c r="A263" s="54" t="s">
        <v>378</v>
      </c>
      <c r="B263" s="54" t="s">
        <v>379</v>
      </c>
      <c r="C263" s="31">
        <v>4301011850</v>
      </c>
      <c r="D263" s="393">
        <v>4680115885806</v>
      </c>
      <c r="E263" s="394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46" t="s">
        <v>380</v>
      </c>
      <c r="Q263" s="398"/>
      <c r="R263" s="398"/>
      <c r="S263" s="398"/>
      <c r="T263" s="399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4301011855</v>
      </c>
      <c r="D264" s="393">
        <v>4680115885837</v>
      </c>
      <c r="E264" s="394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8"/>
      <c r="R264" s="398"/>
      <c r="S264" s="398"/>
      <c r="T264" s="399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4301011853</v>
      </c>
      <c r="D265" s="393">
        <v>4680115885851</v>
      </c>
      <c r="E265" s="394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03" t="s">
        <v>386</v>
      </c>
      <c r="Q265" s="398"/>
      <c r="R265" s="398"/>
      <c r="S265" s="398"/>
      <c r="T265" s="399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4301011851</v>
      </c>
      <c r="D266" s="393">
        <v>4680115885820</v>
      </c>
      <c r="E266" s="394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5" t="s">
        <v>389</v>
      </c>
      <c r="Q266" s="398"/>
      <c r="R266" s="398"/>
      <c r="S266" s="398"/>
      <c r="T266" s="399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4301011852</v>
      </c>
      <c r="D267" s="393">
        <v>4680115885844</v>
      </c>
      <c r="E267" s="394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">
        <v>392</v>
      </c>
      <c r="Q267" s="398"/>
      <c r="R267" s="398"/>
      <c r="S267" s="398"/>
      <c r="T267" s="399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6"/>
      <c r="P268" s="388" t="s">
        <v>70</v>
      </c>
      <c r="Q268" s="389"/>
      <c r="R268" s="389"/>
      <c r="S268" s="389"/>
      <c r="T268" s="389"/>
      <c r="U268" s="389"/>
      <c r="V268" s="390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6"/>
      <c r="P269" s="388" t="s">
        <v>70</v>
      </c>
      <c r="Q269" s="389"/>
      <c r="R269" s="389"/>
      <c r="S269" s="389"/>
      <c r="T269" s="389"/>
      <c r="U269" s="389"/>
      <c r="V269" s="390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2" t="s">
        <v>393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8"/>
      <c r="AB270" s="378"/>
      <c r="AC270" s="378"/>
    </row>
    <row r="271" spans="1:68" ht="14.25" hidden="1" customHeight="1" x14ac:dyDescent="0.25">
      <c r="A271" s="391" t="s">
        <v>105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77"/>
      <c r="AB271" s="377"/>
      <c r="AC271" s="377"/>
    </row>
    <row r="272" spans="1:68" ht="27" hidden="1" customHeight="1" x14ac:dyDescent="0.25">
      <c r="A272" s="54" t="s">
        <v>394</v>
      </c>
      <c r="B272" s="54" t="s">
        <v>395</v>
      </c>
      <c r="C272" s="31">
        <v>4301011876</v>
      </c>
      <c r="D272" s="393">
        <v>4680115885707</v>
      </c>
      <c r="E272" s="394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3" t="s">
        <v>396</v>
      </c>
      <c r="Q272" s="398"/>
      <c r="R272" s="398"/>
      <c r="S272" s="398"/>
      <c r="T272" s="399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6"/>
      <c r="P273" s="388" t="s">
        <v>70</v>
      </c>
      <c r="Q273" s="389"/>
      <c r="R273" s="389"/>
      <c r="S273" s="389"/>
      <c r="T273" s="389"/>
      <c r="U273" s="389"/>
      <c r="V273" s="390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6"/>
      <c r="P274" s="388" t="s">
        <v>70</v>
      </c>
      <c r="Q274" s="389"/>
      <c r="R274" s="389"/>
      <c r="S274" s="389"/>
      <c r="T274" s="389"/>
      <c r="U274" s="389"/>
      <c r="V274" s="390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2" t="s">
        <v>397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8"/>
      <c r="AB275" s="378"/>
      <c r="AC275" s="378"/>
    </row>
    <row r="276" spans="1:68" ht="14.25" hidden="1" customHeight="1" x14ac:dyDescent="0.25">
      <c r="A276" s="391" t="s">
        <v>105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7"/>
      <c r="AB276" s="377"/>
      <c r="AC276" s="377"/>
    </row>
    <row r="277" spans="1:68" ht="27" hidden="1" customHeight="1" x14ac:dyDescent="0.25">
      <c r="A277" s="54" t="s">
        <v>398</v>
      </c>
      <c r="B277" s="54" t="s">
        <v>399</v>
      </c>
      <c r="C277" s="31">
        <v>4301011223</v>
      </c>
      <c r="D277" s="393">
        <v>4607091383423</v>
      </c>
      <c r="E277" s="394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8"/>
      <c r="R277" s="398"/>
      <c r="S277" s="398"/>
      <c r="T277" s="399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400</v>
      </c>
      <c r="B278" s="54" t="s">
        <v>401</v>
      </c>
      <c r="C278" s="31">
        <v>4301011878</v>
      </c>
      <c r="D278" s="393">
        <v>4680115885660</v>
      </c>
      <c r="E278" s="394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8" t="s">
        <v>402</v>
      </c>
      <c r="Q278" s="398"/>
      <c r="R278" s="398"/>
      <c r="S278" s="398"/>
      <c r="T278" s="399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403</v>
      </c>
      <c r="B279" s="54" t="s">
        <v>404</v>
      </c>
      <c r="C279" s="31">
        <v>4301011879</v>
      </c>
      <c r="D279" s="393">
        <v>4680115885691</v>
      </c>
      <c r="E279" s="394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6" t="s">
        <v>405</v>
      </c>
      <c r="Q279" s="398"/>
      <c r="R279" s="398"/>
      <c r="S279" s="398"/>
      <c r="T279" s="399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6"/>
      <c r="P280" s="388" t="s">
        <v>70</v>
      </c>
      <c r="Q280" s="389"/>
      <c r="R280" s="389"/>
      <c r="S280" s="389"/>
      <c r="T280" s="389"/>
      <c r="U280" s="389"/>
      <c r="V280" s="390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6"/>
      <c r="P281" s="388" t="s">
        <v>70</v>
      </c>
      <c r="Q281" s="389"/>
      <c r="R281" s="389"/>
      <c r="S281" s="389"/>
      <c r="T281" s="389"/>
      <c r="U281" s="389"/>
      <c r="V281" s="390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2" t="s">
        <v>406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8"/>
      <c r="AB282" s="378"/>
      <c r="AC282" s="378"/>
    </row>
    <row r="283" spans="1:68" ht="14.25" hidden="1" customHeight="1" x14ac:dyDescent="0.25">
      <c r="A283" s="391" t="s">
        <v>72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77"/>
      <c r="AB283" s="377"/>
      <c r="AC283" s="377"/>
    </row>
    <row r="284" spans="1:68" ht="27" hidden="1" customHeight="1" x14ac:dyDescent="0.25">
      <c r="A284" s="54" t="s">
        <v>407</v>
      </c>
      <c r="B284" s="54" t="s">
        <v>408</v>
      </c>
      <c r="C284" s="31">
        <v>4301051409</v>
      </c>
      <c r="D284" s="393">
        <v>4680115881556</v>
      </c>
      <c r="E284" s="394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8"/>
      <c r="R284" s="398"/>
      <c r="S284" s="398"/>
      <c r="T284" s="399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93">
        <v>4680115881228</v>
      </c>
      <c r="E285" s="394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8"/>
      <c r="R285" s="398"/>
      <c r="S285" s="398"/>
      <c r="T285" s="399"/>
      <c r="U285" s="34"/>
      <c r="V285" s="34"/>
      <c r="W285" s="35" t="s">
        <v>69</v>
      </c>
      <c r="X285" s="384">
        <v>440</v>
      </c>
      <c r="Y285" s="385">
        <f>IFERROR(IF(X285="",0,CEILING((X285/$H285),1)*$H285),"")</f>
        <v>441.59999999999997</v>
      </c>
      <c r="Z285" s="36">
        <f>IFERROR(IF(Y285=0,"",ROUNDUP(Y285/H285,0)*0.00753),"")</f>
        <v>1.3855200000000001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489.86666666666673</v>
      </c>
      <c r="BN285" s="64">
        <f>IFERROR(Y285*I285/H285,"0")</f>
        <v>491.64799999999997</v>
      </c>
      <c r="BO285" s="64">
        <f>IFERROR(1/J285*(X285/H285),"0")</f>
        <v>1.1752136752136753</v>
      </c>
      <c r="BP285" s="64">
        <f>IFERROR(1/J285*(Y285/H285),"0")</f>
        <v>1.1794871794871795</v>
      </c>
    </row>
    <row r="286" spans="1:68" ht="27" hidden="1" customHeight="1" x14ac:dyDescent="0.25">
      <c r="A286" s="54" t="s">
        <v>411</v>
      </c>
      <c r="B286" s="54" t="s">
        <v>412</v>
      </c>
      <c r="C286" s="31">
        <v>4301051506</v>
      </c>
      <c r="D286" s="393">
        <v>4680115881037</v>
      </c>
      <c r="E286" s="394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8"/>
      <c r="R286" s="398"/>
      <c r="S286" s="398"/>
      <c r="T286" s="399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93">
        <v>4680115881211</v>
      </c>
      <c r="E287" s="394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8"/>
      <c r="R287" s="398"/>
      <c r="S287" s="398"/>
      <c r="T287" s="399"/>
      <c r="U287" s="34"/>
      <c r="V287" s="34"/>
      <c r="W287" s="35" t="s">
        <v>69</v>
      </c>
      <c r="X287" s="384">
        <v>560</v>
      </c>
      <c r="Y287" s="385">
        <f>IFERROR(IF(X287="",0,CEILING((X287/$H287),1)*$H287),"")</f>
        <v>561.6</v>
      </c>
      <c r="Z287" s="36">
        <f>IFERROR(IF(Y287=0,"",ROUNDUP(Y287/H287,0)*0.00753),"")</f>
        <v>1.7620200000000001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606.66666666666674</v>
      </c>
      <c r="BN287" s="64">
        <f>IFERROR(Y287*I287/H287,"0")</f>
        <v>608.40000000000009</v>
      </c>
      <c r="BO287" s="64">
        <f>IFERROR(1/J287*(X287/H287),"0")</f>
        <v>1.4957264957264957</v>
      </c>
      <c r="BP287" s="64">
        <f>IFERROR(1/J287*(Y287/H287),"0")</f>
        <v>1.5000000000000002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4301051378</v>
      </c>
      <c r="D288" s="393">
        <v>4680115881020</v>
      </c>
      <c r="E288" s="394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8"/>
      <c r="R288" s="398"/>
      <c r="S288" s="398"/>
      <c r="T288" s="399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6"/>
      <c r="P289" s="388" t="s">
        <v>70</v>
      </c>
      <c r="Q289" s="389"/>
      <c r="R289" s="389"/>
      <c r="S289" s="389"/>
      <c r="T289" s="389"/>
      <c r="U289" s="389"/>
      <c r="V289" s="390"/>
      <c r="W289" s="37" t="s">
        <v>71</v>
      </c>
      <c r="X289" s="386">
        <f>IFERROR(X284/H284,"0")+IFERROR(X285/H285,"0")+IFERROR(X286/H286,"0")+IFERROR(X287/H287,"0")+IFERROR(X288/H288,"0")</f>
        <v>416.66666666666669</v>
      </c>
      <c r="Y289" s="386">
        <f>IFERROR(Y284/H284,"0")+IFERROR(Y285/H285,"0")+IFERROR(Y286/H286,"0")+IFERROR(Y287/H287,"0")+IFERROR(Y288/H288,"0")</f>
        <v>418</v>
      </c>
      <c r="Z289" s="386">
        <f>IFERROR(IF(Z284="",0,Z284),"0")+IFERROR(IF(Z285="",0,Z285),"0")+IFERROR(IF(Z286="",0,Z286),"0")+IFERROR(IF(Z287="",0,Z287),"0")+IFERROR(IF(Z288="",0,Z288),"0")</f>
        <v>3.1475400000000002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6"/>
      <c r="P290" s="388" t="s">
        <v>70</v>
      </c>
      <c r="Q290" s="389"/>
      <c r="R290" s="389"/>
      <c r="S290" s="389"/>
      <c r="T290" s="389"/>
      <c r="U290" s="389"/>
      <c r="V290" s="390"/>
      <c r="W290" s="37" t="s">
        <v>69</v>
      </c>
      <c r="X290" s="386">
        <f>IFERROR(SUM(X284:X288),"0")</f>
        <v>1000</v>
      </c>
      <c r="Y290" s="386">
        <f>IFERROR(SUM(Y284:Y288),"0")</f>
        <v>1003.2</v>
      </c>
      <c r="Z290" s="37"/>
      <c r="AA290" s="387"/>
      <c r="AB290" s="387"/>
      <c r="AC290" s="387"/>
    </row>
    <row r="291" spans="1:68" ht="16.5" hidden="1" customHeight="1" x14ac:dyDescent="0.25">
      <c r="A291" s="402" t="s">
        <v>417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8"/>
      <c r="AB291" s="378"/>
      <c r="AC291" s="378"/>
    </row>
    <row r="292" spans="1:68" ht="14.25" hidden="1" customHeight="1" x14ac:dyDescent="0.25">
      <c r="A292" s="391" t="s">
        <v>72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77"/>
      <c r="AB292" s="377"/>
      <c r="AC292" s="377"/>
    </row>
    <row r="293" spans="1:68" ht="16.5" hidden="1" customHeight="1" x14ac:dyDescent="0.25">
      <c r="A293" s="54" t="s">
        <v>418</v>
      </c>
      <c r="B293" s="54" t="s">
        <v>419</v>
      </c>
      <c r="C293" s="31">
        <v>4301051731</v>
      </c>
      <c r="D293" s="393">
        <v>4680115884618</v>
      </c>
      <c r="E293" s="394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8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8"/>
      <c r="R293" s="398"/>
      <c r="S293" s="398"/>
      <c r="T293" s="399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6"/>
      <c r="P294" s="388" t="s">
        <v>70</v>
      </c>
      <c r="Q294" s="389"/>
      <c r="R294" s="389"/>
      <c r="S294" s="389"/>
      <c r="T294" s="389"/>
      <c r="U294" s="389"/>
      <c r="V294" s="390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6"/>
      <c r="P295" s="388" t="s">
        <v>70</v>
      </c>
      <c r="Q295" s="389"/>
      <c r="R295" s="389"/>
      <c r="S295" s="389"/>
      <c r="T295" s="389"/>
      <c r="U295" s="389"/>
      <c r="V295" s="390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2" t="s">
        <v>420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8"/>
      <c r="AB296" s="378"/>
      <c r="AC296" s="378"/>
    </row>
    <row r="297" spans="1:68" ht="14.25" hidden="1" customHeight="1" x14ac:dyDescent="0.25">
      <c r="A297" s="391" t="s">
        <v>105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7"/>
      <c r="AB297" s="377"/>
      <c r="AC297" s="377"/>
    </row>
    <row r="298" spans="1:68" ht="27" hidden="1" customHeight="1" x14ac:dyDescent="0.25">
      <c r="A298" s="54" t="s">
        <v>421</v>
      </c>
      <c r="B298" s="54" t="s">
        <v>422</v>
      </c>
      <c r="C298" s="31">
        <v>4301011593</v>
      </c>
      <c r="D298" s="393">
        <v>4680115882973</v>
      </c>
      <c r="E298" s="394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8"/>
      <c r="R298" s="398"/>
      <c r="S298" s="398"/>
      <c r="T298" s="399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6"/>
      <c r="P299" s="388" t="s">
        <v>70</v>
      </c>
      <c r="Q299" s="389"/>
      <c r="R299" s="389"/>
      <c r="S299" s="389"/>
      <c r="T299" s="389"/>
      <c r="U299" s="389"/>
      <c r="V299" s="390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6"/>
      <c r="P300" s="388" t="s">
        <v>70</v>
      </c>
      <c r="Q300" s="389"/>
      <c r="R300" s="389"/>
      <c r="S300" s="389"/>
      <c r="T300" s="389"/>
      <c r="U300" s="389"/>
      <c r="V300" s="390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391" t="s">
        <v>64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93">
        <v>4607091389845</v>
      </c>
      <c r="E302" s="394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40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8"/>
      <c r="R302" s="398"/>
      <c r="S302" s="398"/>
      <c r="T302" s="399"/>
      <c r="U302" s="34"/>
      <c r="V302" s="34"/>
      <c r="W302" s="35" t="s">
        <v>69</v>
      </c>
      <c r="X302" s="384">
        <v>105</v>
      </c>
      <c r="Y302" s="385">
        <f>IFERROR(IF(X302="",0,CEILING((X302/$H302),1)*$H302),"")</f>
        <v>105</v>
      </c>
      <c r="Z302" s="36">
        <f>IFERROR(IF(Y302=0,"",ROUNDUP(Y302/H302,0)*0.00502),"")</f>
        <v>0.251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110.00000000000001</v>
      </c>
      <c r="BN302" s="64">
        <f>IFERROR(Y302*I302/H302,"0")</f>
        <v>110.00000000000001</v>
      </c>
      <c r="BO302" s="64">
        <f>IFERROR(1/J302*(X302/H302),"0")</f>
        <v>0.21367521367521369</v>
      </c>
      <c r="BP302" s="64">
        <f>IFERROR(1/J302*(Y302/H302),"0")</f>
        <v>0.21367521367521369</v>
      </c>
    </row>
    <row r="303" spans="1:68" ht="27" hidden="1" customHeight="1" x14ac:dyDescent="0.25">
      <c r="A303" s="54" t="s">
        <v>425</v>
      </c>
      <c r="B303" s="54" t="s">
        <v>426</v>
      </c>
      <c r="C303" s="31">
        <v>4301031306</v>
      </c>
      <c r="D303" s="393">
        <v>4680115882881</v>
      </c>
      <c r="E303" s="394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8"/>
      <c r="R303" s="398"/>
      <c r="S303" s="398"/>
      <c r="T303" s="399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6"/>
      <c r="P304" s="388" t="s">
        <v>70</v>
      </c>
      <c r="Q304" s="389"/>
      <c r="R304" s="389"/>
      <c r="S304" s="389"/>
      <c r="T304" s="389"/>
      <c r="U304" s="389"/>
      <c r="V304" s="390"/>
      <c r="W304" s="37" t="s">
        <v>71</v>
      </c>
      <c r="X304" s="386">
        <f>IFERROR(X302/H302,"0")+IFERROR(X303/H303,"0")</f>
        <v>50</v>
      </c>
      <c r="Y304" s="386">
        <f>IFERROR(Y302/H302,"0")+IFERROR(Y303/H303,"0")</f>
        <v>50</v>
      </c>
      <c r="Z304" s="386">
        <f>IFERROR(IF(Z302="",0,Z302),"0")+IFERROR(IF(Z303="",0,Z303),"0")</f>
        <v>0.251</v>
      </c>
      <c r="AA304" s="387"/>
      <c r="AB304" s="387"/>
      <c r="AC304" s="387"/>
    </row>
    <row r="305" spans="1:68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6"/>
      <c r="P305" s="388" t="s">
        <v>70</v>
      </c>
      <c r="Q305" s="389"/>
      <c r="R305" s="389"/>
      <c r="S305" s="389"/>
      <c r="T305" s="389"/>
      <c r="U305" s="389"/>
      <c r="V305" s="390"/>
      <c r="W305" s="37" t="s">
        <v>69</v>
      </c>
      <c r="X305" s="386">
        <f>IFERROR(SUM(X302:X303),"0")</f>
        <v>105</v>
      </c>
      <c r="Y305" s="386">
        <f>IFERROR(SUM(Y302:Y303),"0")</f>
        <v>105</v>
      </c>
      <c r="Z305" s="37"/>
      <c r="AA305" s="387"/>
      <c r="AB305" s="387"/>
      <c r="AC305" s="387"/>
    </row>
    <row r="306" spans="1:68" ht="16.5" hidden="1" customHeight="1" x14ac:dyDescent="0.25">
      <c r="A306" s="402" t="s">
        <v>427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8"/>
      <c r="AB306" s="378"/>
      <c r="AC306" s="378"/>
    </row>
    <row r="307" spans="1:68" ht="14.25" hidden="1" customHeight="1" x14ac:dyDescent="0.25">
      <c r="A307" s="391" t="s">
        <v>105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7"/>
      <c r="AB307" s="377"/>
      <c r="AC307" s="377"/>
    </row>
    <row r="308" spans="1:68" ht="27" hidden="1" customHeight="1" x14ac:dyDescent="0.25">
      <c r="A308" s="54" t="s">
        <v>428</v>
      </c>
      <c r="B308" s="54" t="s">
        <v>429</v>
      </c>
      <c r="C308" s="31">
        <v>4301012016</v>
      </c>
      <c r="D308" s="393">
        <v>4680115885554</v>
      </c>
      <c r="E308" s="394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5" t="s">
        <v>430</v>
      </c>
      <c r="Q308" s="398"/>
      <c r="R308" s="398"/>
      <c r="S308" s="398"/>
      <c r="T308" s="399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4301012024</v>
      </c>
      <c r="D309" s="393">
        <v>4680115885615</v>
      </c>
      <c r="E309" s="394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1" t="s">
        <v>433</v>
      </c>
      <c r="Q309" s="398"/>
      <c r="R309" s="398"/>
      <c r="S309" s="398"/>
      <c r="T309" s="399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434</v>
      </c>
      <c r="B310" s="54" t="s">
        <v>435</v>
      </c>
      <c r="C310" s="31">
        <v>4301011858</v>
      </c>
      <c r="D310" s="393">
        <v>4680115885646</v>
      </c>
      <c r="E310" s="394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5" t="s">
        <v>436</v>
      </c>
      <c r="Q310" s="398"/>
      <c r="R310" s="398"/>
      <c r="S310" s="398"/>
      <c r="T310" s="399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437</v>
      </c>
      <c r="B311" s="54" t="s">
        <v>438</v>
      </c>
      <c r="C311" s="31">
        <v>4301011859</v>
      </c>
      <c r="D311" s="393">
        <v>4680115885608</v>
      </c>
      <c r="E311" s="394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6" t="s">
        <v>439</v>
      </c>
      <c r="Q311" s="398"/>
      <c r="R311" s="398"/>
      <c r="S311" s="398"/>
      <c r="T311" s="399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440</v>
      </c>
      <c r="B312" s="54" t="s">
        <v>441</v>
      </c>
      <c r="C312" s="31">
        <v>4301011857</v>
      </c>
      <c r="D312" s="393">
        <v>4680115885622</v>
      </c>
      <c r="E312" s="394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21" t="s">
        <v>442</v>
      </c>
      <c r="Q312" s="398"/>
      <c r="R312" s="398"/>
      <c r="S312" s="398"/>
      <c r="T312" s="399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4301011573</v>
      </c>
      <c r="D313" s="393">
        <v>4680115881938</v>
      </c>
      <c r="E313" s="394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8"/>
      <c r="R313" s="398"/>
      <c r="S313" s="398"/>
      <c r="T313" s="399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4301010944</v>
      </c>
      <c r="D314" s="393">
        <v>4607091387346</v>
      </c>
      <c r="E314" s="394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8"/>
      <c r="R314" s="398"/>
      <c r="S314" s="398"/>
      <c r="T314" s="399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6"/>
      <c r="P315" s="388" t="s">
        <v>70</v>
      </c>
      <c r="Q315" s="389"/>
      <c r="R315" s="389"/>
      <c r="S315" s="389"/>
      <c r="T315" s="389"/>
      <c r="U315" s="389"/>
      <c r="V315" s="390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6"/>
      <c r="P316" s="388" t="s">
        <v>70</v>
      </c>
      <c r="Q316" s="389"/>
      <c r="R316" s="389"/>
      <c r="S316" s="389"/>
      <c r="T316" s="389"/>
      <c r="U316" s="389"/>
      <c r="V316" s="390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391" t="s">
        <v>64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77"/>
      <c r="AB317" s="377"/>
      <c r="AC317" s="377"/>
    </row>
    <row r="318" spans="1:68" ht="27" hidden="1" customHeight="1" x14ac:dyDescent="0.25">
      <c r="A318" s="54" t="s">
        <v>447</v>
      </c>
      <c r="B318" s="54" t="s">
        <v>448</v>
      </c>
      <c r="C318" s="31">
        <v>4301030878</v>
      </c>
      <c r="D318" s="393">
        <v>4607091387193</v>
      </c>
      <c r="E318" s="394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8"/>
      <c r="R318" s="398"/>
      <c r="S318" s="398"/>
      <c r="T318" s="399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449</v>
      </c>
      <c r="B319" s="54" t="s">
        <v>450</v>
      </c>
      <c r="C319" s="31">
        <v>4301031153</v>
      </c>
      <c r="D319" s="393">
        <v>4607091387230</v>
      </c>
      <c r="E319" s="394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8"/>
      <c r="R319" s="398"/>
      <c r="S319" s="398"/>
      <c r="T319" s="399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451</v>
      </c>
      <c r="B320" s="54" t="s">
        <v>452</v>
      </c>
      <c r="C320" s="31">
        <v>4301031154</v>
      </c>
      <c r="D320" s="393">
        <v>4607091387292</v>
      </c>
      <c r="E320" s="394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8"/>
      <c r="R320" s="398"/>
      <c r="S320" s="398"/>
      <c r="T320" s="399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453</v>
      </c>
      <c r="B321" s="54" t="s">
        <v>454</v>
      </c>
      <c r="C321" s="31">
        <v>4301031152</v>
      </c>
      <c r="D321" s="393">
        <v>4607091387285</v>
      </c>
      <c r="E321" s="394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8"/>
      <c r="R321" s="398"/>
      <c r="S321" s="398"/>
      <c r="T321" s="399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5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6"/>
      <c r="P322" s="388" t="s">
        <v>70</v>
      </c>
      <c r="Q322" s="389"/>
      <c r="R322" s="389"/>
      <c r="S322" s="389"/>
      <c r="T322" s="389"/>
      <c r="U322" s="389"/>
      <c r="V322" s="390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6"/>
      <c r="P323" s="388" t="s">
        <v>70</v>
      </c>
      <c r="Q323" s="389"/>
      <c r="R323" s="389"/>
      <c r="S323" s="389"/>
      <c r="T323" s="389"/>
      <c r="U323" s="389"/>
      <c r="V323" s="390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391" t="s">
        <v>72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7"/>
      <c r="AB324" s="377"/>
      <c r="AC324" s="377"/>
    </row>
    <row r="325" spans="1:68" ht="16.5" hidden="1" customHeight="1" x14ac:dyDescent="0.25">
      <c r="A325" s="54" t="s">
        <v>455</v>
      </c>
      <c r="B325" s="54" t="s">
        <v>456</v>
      </c>
      <c r="C325" s="31">
        <v>4301051100</v>
      </c>
      <c r="D325" s="393">
        <v>4607091387766</v>
      </c>
      <c r="E325" s="394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8"/>
      <c r="R325" s="398"/>
      <c r="S325" s="398"/>
      <c r="T325" s="399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457</v>
      </c>
      <c r="B326" s="54" t="s">
        <v>458</v>
      </c>
      <c r="C326" s="31">
        <v>4301051116</v>
      </c>
      <c r="D326" s="393">
        <v>4607091387957</v>
      </c>
      <c r="E326" s="394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8"/>
      <c r="R326" s="398"/>
      <c r="S326" s="398"/>
      <c r="T326" s="399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459</v>
      </c>
      <c r="B327" s="54" t="s">
        <v>460</v>
      </c>
      <c r="C327" s="31">
        <v>4301051115</v>
      </c>
      <c r="D327" s="393">
        <v>4607091387964</v>
      </c>
      <c r="E327" s="394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8"/>
      <c r="R327" s="398"/>
      <c r="S327" s="398"/>
      <c r="T327" s="399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461</v>
      </c>
      <c r="B328" s="54" t="s">
        <v>462</v>
      </c>
      <c r="C328" s="31">
        <v>4301051705</v>
      </c>
      <c r="D328" s="393">
        <v>4680115884588</v>
      </c>
      <c r="E328" s="394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8"/>
      <c r="R328" s="398"/>
      <c r="S328" s="398"/>
      <c r="T328" s="399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463</v>
      </c>
      <c r="B329" s="54" t="s">
        <v>464</v>
      </c>
      <c r="C329" s="31">
        <v>4301051130</v>
      </c>
      <c r="D329" s="393">
        <v>4607091387537</v>
      </c>
      <c r="E329" s="394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8"/>
      <c r="R329" s="398"/>
      <c r="S329" s="398"/>
      <c r="T329" s="399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465</v>
      </c>
      <c r="B330" s="54" t="s">
        <v>466</v>
      </c>
      <c r="C330" s="31">
        <v>4301051132</v>
      </c>
      <c r="D330" s="393">
        <v>4607091387513</v>
      </c>
      <c r="E330" s="394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8"/>
      <c r="R330" s="398"/>
      <c r="S330" s="398"/>
      <c r="T330" s="399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5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6"/>
      <c r="P331" s="388" t="s">
        <v>70</v>
      </c>
      <c r="Q331" s="389"/>
      <c r="R331" s="389"/>
      <c r="S331" s="389"/>
      <c r="T331" s="389"/>
      <c r="U331" s="389"/>
      <c r="V331" s="390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6"/>
      <c r="P332" s="388" t="s">
        <v>70</v>
      </c>
      <c r="Q332" s="389"/>
      <c r="R332" s="389"/>
      <c r="S332" s="389"/>
      <c r="T332" s="389"/>
      <c r="U332" s="389"/>
      <c r="V332" s="390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391" t="s">
        <v>171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93">
        <v>4607091380880</v>
      </c>
      <c r="E334" s="394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8" t="s">
        <v>469</v>
      </c>
      <c r="Q334" s="398"/>
      <c r="R334" s="398"/>
      <c r="S334" s="398"/>
      <c r="T334" s="399"/>
      <c r="U334" s="34"/>
      <c r="V334" s="34"/>
      <c r="W334" s="35" t="s">
        <v>69</v>
      </c>
      <c r="X334" s="384">
        <v>10</v>
      </c>
      <c r="Y334" s="385">
        <f>IFERROR(IF(X334="",0,CEILING((X334/$H334),1)*$H334),"")</f>
        <v>16.8</v>
      </c>
      <c r="Z334" s="36">
        <f>IFERROR(IF(Y334=0,"",ROUNDUP(Y334/H334,0)*0.02175),"")</f>
        <v>4.3499999999999997E-2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10.671428571428571</v>
      </c>
      <c r="BN334" s="64">
        <f>IFERROR(Y334*I334/H334,"0")</f>
        <v>17.928000000000001</v>
      </c>
      <c r="BO334" s="64">
        <f>IFERROR(1/J334*(X334/H334),"0")</f>
        <v>2.1258503401360544E-2</v>
      </c>
      <c r="BP334" s="64">
        <f>IFERROR(1/J334*(Y334/H334),"0")</f>
        <v>3.5714285714285712E-2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93">
        <v>4607091384482</v>
      </c>
      <c r="E335" s="394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8"/>
      <c r="R335" s="398"/>
      <c r="S335" s="398"/>
      <c r="T335" s="399"/>
      <c r="U335" s="34"/>
      <c r="V335" s="34"/>
      <c r="W335" s="35" t="s">
        <v>69</v>
      </c>
      <c r="X335" s="384">
        <v>150</v>
      </c>
      <c r="Y335" s="385">
        <f>IFERROR(IF(X335="",0,CEILING((X335/$H335),1)*$H335),"")</f>
        <v>156</v>
      </c>
      <c r="Z335" s="36">
        <f>IFERROR(IF(Y335=0,"",ROUNDUP(Y335/H335,0)*0.02175),"")</f>
        <v>0.43499999999999994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160.84615384615387</v>
      </c>
      <c r="BN335" s="64">
        <f>IFERROR(Y335*I335/H335,"0")</f>
        <v>167.28000000000003</v>
      </c>
      <c r="BO335" s="64">
        <f>IFERROR(1/J335*(X335/H335),"0")</f>
        <v>0.34340659340659335</v>
      </c>
      <c r="BP335" s="64">
        <f>IFERROR(1/J335*(Y335/H335),"0")</f>
        <v>0.3571428571428571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93">
        <v>4607091380897</v>
      </c>
      <c r="E336" s="394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8"/>
      <c r="R336" s="398"/>
      <c r="S336" s="398"/>
      <c r="T336" s="399"/>
      <c r="U336" s="34"/>
      <c r="V336" s="34"/>
      <c r="W336" s="35" t="s">
        <v>69</v>
      </c>
      <c r="X336" s="384">
        <v>10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10.671428571428571</v>
      </c>
      <c r="BN336" s="64">
        <f>IFERROR(Y336*I336/H336,"0")</f>
        <v>17.928000000000001</v>
      </c>
      <c r="BO336" s="64">
        <f>IFERROR(1/J336*(X336/H336),"0")</f>
        <v>2.1258503401360544E-2</v>
      </c>
      <c r="BP336" s="64">
        <f>IFERROR(1/J336*(Y336/H336),"0")</f>
        <v>3.5714285714285712E-2</v>
      </c>
    </row>
    <row r="337" spans="1:68" x14ac:dyDescent="0.2">
      <c r="A337" s="395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6"/>
      <c r="P337" s="388" t="s">
        <v>70</v>
      </c>
      <c r="Q337" s="389"/>
      <c r="R337" s="389"/>
      <c r="S337" s="389"/>
      <c r="T337" s="389"/>
      <c r="U337" s="389"/>
      <c r="V337" s="390"/>
      <c r="W337" s="37" t="s">
        <v>71</v>
      </c>
      <c r="X337" s="386">
        <f>IFERROR(X334/H334,"0")+IFERROR(X335/H335,"0")+IFERROR(X336/H336,"0")</f>
        <v>21.61172161172161</v>
      </c>
      <c r="Y337" s="386">
        <f>IFERROR(Y334/H334,"0")+IFERROR(Y335/H335,"0")+IFERROR(Y336/H336,"0")</f>
        <v>24</v>
      </c>
      <c r="Z337" s="386">
        <f>IFERROR(IF(Z334="",0,Z334),"0")+IFERROR(IF(Z335="",0,Z335),"0")+IFERROR(IF(Z336="",0,Z336),"0")</f>
        <v>0.52199999999999991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6"/>
      <c r="P338" s="388" t="s">
        <v>70</v>
      </c>
      <c r="Q338" s="389"/>
      <c r="R338" s="389"/>
      <c r="S338" s="389"/>
      <c r="T338" s="389"/>
      <c r="U338" s="389"/>
      <c r="V338" s="390"/>
      <c r="W338" s="37" t="s">
        <v>69</v>
      </c>
      <c r="X338" s="386">
        <f>IFERROR(SUM(X334:X336),"0")</f>
        <v>170</v>
      </c>
      <c r="Y338" s="386">
        <f>IFERROR(SUM(Y334:Y336),"0")</f>
        <v>189.60000000000002</v>
      </c>
      <c r="Z338" s="37"/>
      <c r="AA338" s="387"/>
      <c r="AB338" s="387"/>
      <c r="AC338" s="387"/>
    </row>
    <row r="339" spans="1:68" ht="14.25" hidden="1" customHeight="1" x14ac:dyDescent="0.25">
      <c r="A339" s="391" t="s">
        <v>91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77"/>
      <c r="AB339" s="377"/>
      <c r="AC339" s="377"/>
    </row>
    <row r="340" spans="1:68" ht="16.5" hidden="1" customHeight="1" x14ac:dyDescent="0.25">
      <c r="A340" s="54" t="s">
        <v>474</v>
      </c>
      <c r="B340" s="54" t="s">
        <v>475</v>
      </c>
      <c r="C340" s="31">
        <v>4301030232</v>
      </c>
      <c r="D340" s="393">
        <v>4607091388374</v>
      </c>
      <c r="E340" s="394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8"/>
      <c r="R340" s="398"/>
      <c r="S340" s="398"/>
      <c r="T340" s="399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477</v>
      </c>
      <c r="B341" s="54" t="s">
        <v>478</v>
      </c>
      <c r="C341" s="31">
        <v>4301030235</v>
      </c>
      <c r="D341" s="393">
        <v>4607091388381</v>
      </c>
      <c r="E341" s="394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5" t="s">
        <v>479</v>
      </c>
      <c r="Q341" s="398"/>
      <c r="R341" s="398"/>
      <c r="S341" s="398"/>
      <c r="T341" s="399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480</v>
      </c>
      <c r="B342" s="54" t="s">
        <v>481</v>
      </c>
      <c r="C342" s="31">
        <v>4301032015</v>
      </c>
      <c r="D342" s="393">
        <v>4607091383102</v>
      </c>
      <c r="E342" s="394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8"/>
      <c r="R342" s="398"/>
      <c r="S342" s="398"/>
      <c r="T342" s="399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482</v>
      </c>
      <c r="B343" s="54" t="s">
        <v>483</v>
      </c>
      <c r="C343" s="31">
        <v>4301030233</v>
      </c>
      <c r="D343" s="393">
        <v>4607091388404</v>
      </c>
      <c r="E343" s="394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8"/>
      <c r="R343" s="398"/>
      <c r="S343" s="398"/>
      <c r="T343" s="399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6"/>
      <c r="P344" s="388" t="s">
        <v>70</v>
      </c>
      <c r="Q344" s="389"/>
      <c r="R344" s="389"/>
      <c r="S344" s="389"/>
      <c r="T344" s="389"/>
      <c r="U344" s="389"/>
      <c r="V344" s="390"/>
      <c r="W344" s="37" t="s">
        <v>71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6"/>
      <c r="P345" s="388" t="s">
        <v>70</v>
      </c>
      <c r="Q345" s="389"/>
      <c r="R345" s="389"/>
      <c r="S345" s="389"/>
      <c r="T345" s="389"/>
      <c r="U345" s="389"/>
      <c r="V345" s="390"/>
      <c r="W345" s="37" t="s">
        <v>69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391" t="s">
        <v>484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7"/>
      <c r="AB346" s="377"/>
      <c r="AC346" s="377"/>
    </row>
    <row r="347" spans="1:68" ht="16.5" hidden="1" customHeight="1" x14ac:dyDescent="0.25">
      <c r="A347" s="54" t="s">
        <v>485</v>
      </c>
      <c r="B347" s="54" t="s">
        <v>486</v>
      </c>
      <c r="C347" s="31">
        <v>4301180007</v>
      </c>
      <c r="D347" s="393">
        <v>4680115881808</v>
      </c>
      <c r="E347" s="394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8"/>
      <c r="R347" s="398"/>
      <c r="S347" s="398"/>
      <c r="T347" s="399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489</v>
      </c>
      <c r="B348" s="54" t="s">
        <v>490</v>
      </c>
      <c r="C348" s="31">
        <v>4301180006</v>
      </c>
      <c r="D348" s="393">
        <v>4680115881822</v>
      </c>
      <c r="E348" s="394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8"/>
      <c r="R348" s="398"/>
      <c r="S348" s="398"/>
      <c r="T348" s="399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491</v>
      </c>
      <c r="B349" s="54" t="s">
        <v>492</v>
      </c>
      <c r="C349" s="31">
        <v>4301180001</v>
      </c>
      <c r="D349" s="393">
        <v>4680115880016</v>
      </c>
      <c r="E349" s="394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8"/>
      <c r="R349" s="398"/>
      <c r="S349" s="398"/>
      <c r="T349" s="399"/>
      <c r="U349" s="34"/>
      <c r="V349" s="34"/>
      <c r="W349" s="35" t="s">
        <v>69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5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6"/>
      <c r="P350" s="388" t="s">
        <v>70</v>
      </c>
      <c r="Q350" s="389"/>
      <c r="R350" s="389"/>
      <c r="S350" s="389"/>
      <c r="T350" s="389"/>
      <c r="U350" s="389"/>
      <c r="V350" s="390"/>
      <c r="W350" s="37" t="s">
        <v>71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6"/>
      <c r="P351" s="388" t="s">
        <v>70</v>
      </c>
      <c r="Q351" s="389"/>
      <c r="R351" s="389"/>
      <c r="S351" s="389"/>
      <c r="T351" s="389"/>
      <c r="U351" s="389"/>
      <c r="V351" s="390"/>
      <c r="W351" s="37" t="s">
        <v>69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2" t="s">
        <v>493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8"/>
      <c r="AB352" s="378"/>
      <c r="AC352" s="378"/>
    </row>
    <row r="353" spans="1:68" ht="14.25" hidden="1" customHeight="1" x14ac:dyDescent="0.25">
      <c r="A353" s="391" t="s">
        <v>64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93">
        <v>4607091383836</v>
      </c>
      <c r="E354" s="394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8"/>
      <c r="R354" s="398"/>
      <c r="S354" s="398"/>
      <c r="T354" s="399"/>
      <c r="U354" s="34"/>
      <c r="V354" s="34"/>
      <c r="W354" s="35" t="s">
        <v>69</v>
      </c>
      <c r="X354" s="384">
        <v>45</v>
      </c>
      <c r="Y354" s="385">
        <f>IFERROR(IF(X354="",0,CEILING((X354/$H354),1)*$H354),"")</f>
        <v>45</v>
      </c>
      <c r="Z354" s="36">
        <f>IFERROR(IF(Y354=0,"",ROUNDUP(Y354/H354,0)*0.00753),"")</f>
        <v>0.18825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51.199999999999996</v>
      </c>
      <c r="BN354" s="64">
        <f>IFERROR(Y354*I354/H354,"0")</f>
        <v>51.199999999999996</v>
      </c>
      <c r="BO354" s="64">
        <f>IFERROR(1/J354*(X354/H354),"0")</f>
        <v>0.16025641025641024</v>
      </c>
      <c r="BP354" s="64">
        <f>IFERROR(1/J354*(Y354/H354),"0")</f>
        <v>0.16025641025641024</v>
      </c>
    </row>
    <row r="355" spans="1:68" x14ac:dyDescent="0.2">
      <c r="A355" s="395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6"/>
      <c r="P355" s="388" t="s">
        <v>70</v>
      </c>
      <c r="Q355" s="389"/>
      <c r="R355" s="389"/>
      <c r="S355" s="389"/>
      <c r="T355" s="389"/>
      <c r="U355" s="389"/>
      <c r="V355" s="390"/>
      <c r="W355" s="37" t="s">
        <v>71</v>
      </c>
      <c r="X355" s="386">
        <f>IFERROR(X354/H354,"0")</f>
        <v>25</v>
      </c>
      <c r="Y355" s="386">
        <f>IFERROR(Y354/H354,"0")</f>
        <v>25</v>
      </c>
      <c r="Z355" s="386">
        <f>IFERROR(IF(Z354="",0,Z354),"0")</f>
        <v>0.18825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6"/>
      <c r="P356" s="388" t="s">
        <v>70</v>
      </c>
      <c r="Q356" s="389"/>
      <c r="R356" s="389"/>
      <c r="S356" s="389"/>
      <c r="T356" s="389"/>
      <c r="U356" s="389"/>
      <c r="V356" s="390"/>
      <c r="W356" s="37" t="s">
        <v>69</v>
      </c>
      <c r="X356" s="386">
        <f>IFERROR(SUM(X354:X354),"0")</f>
        <v>45</v>
      </c>
      <c r="Y356" s="386">
        <f>IFERROR(SUM(Y354:Y354),"0")</f>
        <v>45</v>
      </c>
      <c r="Z356" s="37"/>
      <c r="AA356" s="387"/>
      <c r="AB356" s="387"/>
      <c r="AC356" s="387"/>
    </row>
    <row r="357" spans="1:68" ht="14.25" hidden="1" customHeight="1" x14ac:dyDescent="0.25">
      <c r="A357" s="391" t="s">
        <v>72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77"/>
      <c r="AB357" s="377"/>
      <c r="AC357" s="377"/>
    </row>
    <row r="358" spans="1:68" ht="27" hidden="1" customHeight="1" x14ac:dyDescent="0.25">
      <c r="A358" s="54" t="s">
        <v>496</v>
      </c>
      <c r="B358" s="54" t="s">
        <v>497</v>
      </c>
      <c r="C358" s="31">
        <v>4301051142</v>
      </c>
      <c r="D358" s="393">
        <v>4607091387919</v>
      </c>
      <c r="E358" s="394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8"/>
      <c r="R358" s="398"/>
      <c r="S358" s="398"/>
      <c r="T358" s="399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93">
        <v>4680115883604</v>
      </c>
      <c r="E359" s="394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8"/>
      <c r="R359" s="398"/>
      <c r="S359" s="398"/>
      <c r="T359" s="399"/>
      <c r="U359" s="34"/>
      <c r="V359" s="34"/>
      <c r="W359" s="35" t="s">
        <v>69</v>
      </c>
      <c r="X359" s="384">
        <v>700</v>
      </c>
      <c r="Y359" s="385">
        <f>IFERROR(IF(X359="",0,CEILING((X359/$H359),1)*$H359),"")</f>
        <v>701.4</v>
      </c>
      <c r="Z359" s="36">
        <f>IFERROR(IF(Y359=0,"",ROUNDUP(Y359/H359,0)*0.00753),"")</f>
        <v>2.5150200000000003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790.66666666666652</v>
      </c>
      <c r="BN359" s="64">
        <f>IFERROR(Y359*I359/H359,"0")</f>
        <v>792.24799999999993</v>
      </c>
      <c r="BO359" s="64">
        <f>IFERROR(1/J359*(X359/H359),"0")</f>
        <v>2.1367521367521367</v>
      </c>
      <c r="BP359" s="64">
        <f>IFERROR(1/J359*(Y359/H359),"0")</f>
        <v>2.141025641025641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93">
        <v>4680115883567</v>
      </c>
      <c r="E360" s="394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8"/>
      <c r="R360" s="398"/>
      <c r="S360" s="398"/>
      <c r="T360" s="399"/>
      <c r="U360" s="34"/>
      <c r="V360" s="34"/>
      <c r="W360" s="35" t="s">
        <v>69</v>
      </c>
      <c r="X360" s="384">
        <v>385</v>
      </c>
      <c r="Y360" s="385">
        <f>IFERROR(IF(X360="",0,CEILING((X360/$H360),1)*$H360),"")</f>
        <v>386.40000000000003</v>
      </c>
      <c r="Z360" s="36">
        <f>IFERROR(IF(Y360=0,"",ROUNDUP(Y360/H360,0)*0.00753),"")</f>
        <v>1.3855200000000001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432.66666666666663</v>
      </c>
      <c r="BN360" s="64">
        <f>IFERROR(Y360*I360/H360,"0")</f>
        <v>434.23999999999995</v>
      </c>
      <c r="BO360" s="64">
        <f>IFERROR(1/J360*(X360/H360),"0")</f>
        <v>1.175213675213675</v>
      </c>
      <c r="BP360" s="64">
        <f>IFERROR(1/J360*(Y360/H360),"0")</f>
        <v>1.1794871794871795</v>
      </c>
    </row>
    <row r="361" spans="1:68" x14ac:dyDescent="0.2">
      <c r="A361" s="395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6"/>
      <c r="P361" s="388" t="s">
        <v>70</v>
      </c>
      <c r="Q361" s="389"/>
      <c r="R361" s="389"/>
      <c r="S361" s="389"/>
      <c r="T361" s="389"/>
      <c r="U361" s="389"/>
      <c r="V361" s="390"/>
      <c r="W361" s="37" t="s">
        <v>71</v>
      </c>
      <c r="X361" s="386">
        <f>IFERROR(X358/H358,"0")+IFERROR(X359/H359,"0")+IFERROR(X360/H360,"0")</f>
        <v>516.66666666666663</v>
      </c>
      <c r="Y361" s="386">
        <f>IFERROR(Y358/H358,"0")+IFERROR(Y359/H359,"0")+IFERROR(Y360/H360,"0")</f>
        <v>518</v>
      </c>
      <c r="Z361" s="386">
        <f>IFERROR(IF(Z358="",0,Z358),"0")+IFERROR(IF(Z359="",0,Z359),"0")+IFERROR(IF(Z360="",0,Z360),"0")</f>
        <v>3.9005400000000003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6"/>
      <c r="P362" s="388" t="s">
        <v>70</v>
      </c>
      <c r="Q362" s="389"/>
      <c r="R362" s="389"/>
      <c r="S362" s="389"/>
      <c r="T362" s="389"/>
      <c r="U362" s="389"/>
      <c r="V362" s="390"/>
      <c r="W362" s="37" t="s">
        <v>69</v>
      </c>
      <c r="X362" s="386">
        <f>IFERROR(SUM(X358:X360),"0")</f>
        <v>1085</v>
      </c>
      <c r="Y362" s="386">
        <f>IFERROR(SUM(Y358:Y360),"0")</f>
        <v>1087.8</v>
      </c>
      <c r="Z362" s="37"/>
      <c r="AA362" s="387"/>
      <c r="AB362" s="387"/>
      <c r="AC362" s="387"/>
    </row>
    <row r="363" spans="1:68" ht="27.75" hidden="1" customHeight="1" x14ac:dyDescent="0.2">
      <c r="A363" s="413" t="s">
        <v>502</v>
      </c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8"/>
      <c r="AB363" s="48"/>
      <c r="AC363" s="48"/>
    </row>
    <row r="364" spans="1:68" ht="16.5" hidden="1" customHeight="1" x14ac:dyDescent="0.25">
      <c r="A364" s="402" t="s">
        <v>503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8"/>
      <c r="AB364" s="378"/>
      <c r="AC364" s="378"/>
    </row>
    <row r="365" spans="1:68" ht="14.25" hidden="1" customHeight="1" x14ac:dyDescent="0.25">
      <c r="A365" s="391" t="s">
        <v>105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77"/>
      <c r="AB365" s="377"/>
      <c r="AC365" s="377"/>
    </row>
    <row r="366" spans="1:68" ht="27" hidden="1" customHeight="1" x14ac:dyDescent="0.25">
      <c r="A366" s="54" t="s">
        <v>504</v>
      </c>
      <c r="B366" s="54" t="s">
        <v>505</v>
      </c>
      <c r="C366" s="31">
        <v>4301011943</v>
      </c>
      <c r="D366" s="393">
        <v>4680115884830</v>
      </c>
      <c r="E366" s="394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8"/>
      <c r="R366" s="398"/>
      <c r="S366" s="398"/>
      <c r="T366" s="399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93">
        <v>4680115884830</v>
      </c>
      <c r="E367" s="394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8"/>
      <c r="R367" s="398"/>
      <c r="S367" s="398"/>
      <c r="T367" s="399"/>
      <c r="U367" s="34"/>
      <c r="V367" s="34"/>
      <c r="W367" s="35" t="s">
        <v>69</v>
      </c>
      <c r="X367" s="384">
        <v>1800</v>
      </c>
      <c r="Y367" s="385">
        <f t="shared" si="62"/>
        <v>1800</v>
      </c>
      <c r="Z367" s="36">
        <f>IFERROR(IF(Y367=0,"",ROUNDUP(Y367/H367,0)*0.02175),"")</f>
        <v>2.61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1857.6</v>
      </c>
      <c r="BN367" s="64">
        <f t="shared" si="64"/>
        <v>1857.6</v>
      </c>
      <c r="BO367" s="64">
        <f t="shared" si="65"/>
        <v>2.5</v>
      </c>
      <c r="BP367" s="64">
        <f t="shared" si="66"/>
        <v>2.5</v>
      </c>
    </row>
    <row r="368" spans="1:68" ht="27" hidden="1" customHeight="1" x14ac:dyDescent="0.25">
      <c r="A368" s="54" t="s">
        <v>507</v>
      </c>
      <c r="B368" s="54" t="s">
        <v>508</v>
      </c>
      <c r="C368" s="31">
        <v>4301011946</v>
      </c>
      <c r="D368" s="393">
        <v>4680115884847</v>
      </c>
      <c r="E368" s="394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8"/>
      <c r="R368" s="398"/>
      <c r="S368" s="398"/>
      <c r="T368" s="399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93">
        <v>4680115884847</v>
      </c>
      <c r="E369" s="394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8"/>
      <c r="R369" s="398"/>
      <c r="S369" s="398"/>
      <c r="T369" s="399"/>
      <c r="U369" s="34"/>
      <c r="V369" s="34"/>
      <c r="W369" s="35" t="s">
        <v>69</v>
      </c>
      <c r="X369" s="384">
        <v>1100</v>
      </c>
      <c r="Y369" s="385">
        <f t="shared" si="62"/>
        <v>1110</v>
      </c>
      <c r="Z369" s="36">
        <f>IFERROR(IF(Y369=0,"",ROUNDUP(Y369/H369,0)*0.02175),"")</f>
        <v>1.6094999999999999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1135.2</v>
      </c>
      <c r="BN369" s="64">
        <f t="shared" si="64"/>
        <v>1145.52</v>
      </c>
      <c r="BO369" s="64">
        <f t="shared" si="65"/>
        <v>1.5277777777777777</v>
      </c>
      <c r="BP369" s="64">
        <f t="shared" si="66"/>
        <v>1.5416666666666665</v>
      </c>
    </row>
    <row r="370" spans="1:68" ht="27" hidden="1" customHeight="1" x14ac:dyDescent="0.25">
      <c r="A370" s="54" t="s">
        <v>510</v>
      </c>
      <c r="B370" s="54" t="s">
        <v>511</v>
      </c>
      <c r="C370" s="31">
        <v>4301011947</v>
      </c>
      <c r="D370" s="393">
        <v>4680115884854</v>
      </c>
      <c r="E370" s="394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8"/>
      <c r="R370" s="398"/>
      <c r="S370" s="398"/>
      <c r="T370" s="399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93">
        <v>4680115884854</v>
      </c>
      <c r="E371" s="394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8"/>
      <c r="R371" s="398"/>
      <c r="S371" s="398"/>
      <c r="T371" s="399"/>
      <c r="U371" s="34"/>
      <c r="V371" s="34"/>
      <c r="W371" s="35" t="s">
        <v>69</v>
      </c>
      <c r="X371" s="384">
        <v>1100</v>
      </c>
      <c r="Y371" s="385">
        <f t="shared" si="62"/>
        <v>1110</v>
      </c>
      <c r="Z371" s="36">
        <f>IFERROR(IF(Y371=0,"",ROUNDUP(Y371/H371,0)*0.02175),"")</f>
        <v>1.6094999999999999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1135.2</v>
      </c>
      <c r="BN371" s="64">
        <f t="shared" si="64"/>
        <v>1145.52</v>
      </c>
      <c r="BO371" s="64">
        <f t="shared" si="65"/>
        <v>1.5277777777777777</v>
      </c>
      <c r="BP371" s="64">
        <f t="shared" si="66"/>
        <v>1.5416666666666665</v>
      </c>
    </row>
    <row r="372" spans="1:68" ht="27" hidden="1" customHeight="1" x14ac:dyDescent="0.25">
      <c r="A372" s="54" t="s">
        <v>513</v>
      </c>
      <c r="B372" s="54" t="s">
        <v>514</v>
      </c>
      <c r="C372" s="31">
        <v>4301011868</v>
      </c>
      <c r="D372" s="393">
        <v>4680115884861</v>
      </c>
      <c r="E372" s="394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8"/>
      <c r="R372" s="398"/>
      <c r="S372" s="398"/>
      <c r="T372" s="399"/>
      <c r="U372" s="34"/>
      <c r="V372" s="34"/>
      <c r="W372" s="35" t="s">
        <v>69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515</v>
      </c>
      <c r="B373" s="54" t="s">
        <v>516</v>
      </c>
      <c r="C373" s="31">
        <v>4301011952</v>
      </c>
      <c r="D373" s="393">
        <v>4680115884922</v>
      </c>
      <c r="E373" s="394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8"/>
      <c r="R373" s="398"/>
      <c r="S373" s="398"/>
      <c r="T373" s="399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517</v>
      </c>
      <c r="B374" s="54" t="s">
        <v>518</v>
      </c>
      <c r="C374" s="31">
        <v>4301011433</v>
      </c>
      <c r="D374" s="393">
        <v>4680115882638</v>
      </c>
      <c r="E374" s="394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8"/>
      <c r="R374" s="398"/>
      <c r="S374" s="398"/>
      <c r="T374" s="399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6"/>
      <c r="P375" s="388" t="s">
        <v>70</v>
      </c>
      <c r="Q375" s="389"/>
      <c r="R375" s="389"/>
      <c r="S375" s="389"/>
      <c r="T375" s="389"/>
      <c r="U375" s="389"/>
      <c r="V375" s="390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266.66666666666663</v>
      </c>
      <c r="Y375" s="386">
        <f>IFERROR(Y366/H366,"0")+IFERROR(Y367/H367,"0")+IFERROR(Y368/H368,"0")+IFERROR(Y369/H369,"0")+IFERROR(Y370/H370,"0")+IFERROR(Y371/H371,"0")+IFERROR(Y372/H372,"0")+IFERROR(Y373/H373,"0")+IFERROR(Y374/H374,"0")</f>
        <v>268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5.8289999999999997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6"/>
      <c r="P376" s="388" t="s">
        <v>70</v>
      </c>
      <c r="Q376" s="389"/>
      <c r="R376" s="389"/>
      <c r="S376" s="389"/>
      <c r="T376" s="389"/>
      <c r="U376" s="389"/>
      <c r="V376" s="390"/>
      <c r="W376" s="37" t="s">
        <v>69</v>
      </c>
      <c r="X376" s="386">
        <f>IFERROR(SUM(X366:X374),"0")</f>
        <v>4000</v>
      </c>
      <c r="Y376" s="386">
        <f>IFERROR(SUM(Y366:Y374),"0")</f>
        <v>4020</v>
      </c>
      <c r="Z376" s="37"/>
      <c r="AA376" s="387"/>
      <c r="AB376" s="387"/>
      <c r="AC376" s="387"/>
    </row>
    <row r="377" spans="1:68" ht="14.25" hidden="1" customHeight="1" x14ac:dyDescent="0.25">
      <c r="A377" s="391" t="s">
        <v>141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93">
        <v>4607091383980</v>
      </c>
      <c r="E378" s="394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8"/>
      <c r="R378" s="398"/>
      <c r="S378" s="398"/>
      <c r="T378" s="399"/>
      <c r="U378" s="34"/>
      <c r="V378" s="34"/>
      <c r="W378" s="35" t="s">
        <v>69</v>
      </c>
      <c r="X378" s="384">
        <v>1000</v>
      </c>
      <c r="Y378" s="385">
        <f>IFERROR(IF(X378="",0,CEILING((X378/$H378),1)*$H378),"")</f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1032</v>
      </c>
      <c r="BN378" s="64">
        <f>IFERROR(Y378*I378/H378,"0")</f>
        <v>1037.1600000000001</v>
      </c>
      <c r="BO378" s="64">
        <f>IFERROR(1/J378*(X378/H378),"0")</f>
        <v>1.3888888888888888</v>
      </c>
      <c r="BP378" s="64">
        <f>IFERROR(1/J378*(Y378/H378),"0")</f>
        <v>1.3958333333333333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93">
        <v>4607091384178</v>
      </c>
      <c r="E379" s="394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8"/>
      <c r="R379" s="398"/>
      <c r="S379" s="398"/>
      <c r="T379" s="399"/>
      <c r="U379" s="34"/>
      <c r="V379" s="34"/>
      <c r="W379" s="35" t="s">
        <v>69</v>
      </c>
      <c r="X379" s="384">
        <v>8</v>
      </c>
      <c r="Y379" s="385">
        <f>IFERROR(IF(X379="",0,CEILING((X379/$H379),1)*$H379),"")</f>
        <v>8</v>
      </c>
      <c r="Z379" s="36">
        <f>IFERROR(IF(Y379=0,"",ROUNDUP(Y379/H379,0)*0.00937),"")</f>
        <v>1.874E-2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8.48</v>
      </c>
      <c r="BN379" s="64">
        <f>IFERROR(Y379*I379/H379,"0")</f>
        <v>8.48</v>
      </c>
      <c r="BO379" s="64">
        <f>IFERROR(1/J379*(X379/H379),"0")</f>
        <v>1.6666666666666666E-2</v>
      </c>
      <c r="BP379" s="64">
        <f>IFERROR(1/J379*(Y379/H379),"0")</f>
        <v>1.6666666666666666E-2</v>
      </c>
    </row>
    <row r="380" spans="1:68" x14ac:dyDescent="0.2">
      <c r="A380" s="395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6"/>
      <c r="P380" s="388" t="s">
        <v>70</v>
      </c>
      <c r="Q380" s="389"/>
      <c r="R380" s="389"/>
      <c r="S380" s="389"/>
      <c r="T380" s="389"/>
      <c r="U380" s="389"/>
      <c r="V380" s="390"/>
      <c r="W380" s="37" t="s">
        <v>71</v>
      </c>
      <c r="X380" s="386">
        <f>IFERROR(X378/H378,"0")+IFERROR(X379/H379,"0")</f>
        <v>68.666666666666671</v>
      </c>
      <c r="Y380" s="386">
        <f>IFERROR(Y378/H378,"0")+IFERROR(Y379/H379,"0")</f>
        <v>69</v>
      </c>
      <c r="Z380" s="386">
        <f>IFERROR(IF(Z378="",0,Z378),"0")+IFERROR(IF(Z379="",0,Z379),"0")</f>
        <v>1.4759899999999999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6"/>
      <c r="P381" s="388" t="s">
        <v>70</v>
      </c>
      <c r="Q381" s="389"/>
      <c r="R381" s="389"/>
      <c r="S381" s="389"/>
      <c r="T381" s="389"/>
      <c r="U381" s="389"/>
      <c r="V381" s="390"/>
      <c r="W381" s="37" t="s">
        <v>69</v>
      </c>
      <c r="X381" s="386">
        <f>IFERROR(SUM(X378:X379),"0")</f>
        <v>1008</v>
      </c>
      <c r="Y381" s="386">
        <f>IFERROR(SUM(Y378:Y379),"0")</f>
        <v>1013</v>
      </c>
      <c r="Z381" s="37"/>
      <c r="AA381" s="387"/>
      <c r="AB381" s="387"/>
      <c r="AC381" s="387"/>
    </row>
    <row r="382" spans="1:68" ht="14.25" hidden="1" customHeight="1" x14ac:dyDescent="0.25">
      <c r="A382" s="391" t="s">
        <v>72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77"/>
      <c r="AB382" s="377"/>
      <c r="AC382" s="377"/>
    </row>
    <row r="383" spans="1:68" ht="27" hidden="1" customHeight="1" x14ac:dyDescent="0.25">
      <c r="A383" s="54" t="s">
        <v>523</v>
      </c>
      <c r="B383" s="54" t="s">
        <v>524</v>
      </c>
      <c r="C383" s="31">
        <v>4301051560</v>
      </c>
      <c r="D383" s="393">
        <v>4607091383928</v>
      </c>
      <c r="E383" s="394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8"/>
      <c r="R383" s="398"/>
      <c r="S383" s="398"/>
      <c r="T383" s="399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523</v>
      </c>
      <c r="B384" s="54" t="s">
        <v>525</v>
      </c>
      <c r="C384" s="31">
        <v>4301051639</v>
      </c>
      <c r="D384" s="393">
        <v>4607091383928</v>
      </c>
      <c r="E384" s="394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8"/>
      <c r="R384" s="398"/>
      <c r="S384" s="398"/>
      <c r="T384" s="399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93">
        <v>4607091384260</v>
      </c>
      <c r="E385" s="394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8"/>
      <c r="R385" s="398"/>
      <c r="S385" s="398"/>
      <c r="T385" s="399"/>
      <c r="U385" s="34"/>
      <c r="V385" s="34"/>
      <c r="W385" s="35" t="s">
        <v>69</v>
      </c>
      <c r="X385" s="384">
        <v>140</v>
      </c>
      <c r="Y385" s="385">
        <f>IFERROR(IF(X385="",0,CEILING((X385/$H385),1)*$H385),"")</f>
        <v>140.4</v>
      </c>
      <c r="Z385" s="36">
        <f>IFERROR(IF(Y385=0,"",ROUNDUP(Y385/H385,0)*0.02175),"")</f>
        <v>0.39149999999999996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150.12307692307692</v>
      </c>
      <c r="BN385" s="64">
        <f>IFERROR(Y385*I385/H385,"0")</f>
        <v>150.55200000000002</v>
      </c>
      <c r="BO385" s="64">
        <f>IFERROR(1/J385*(X385/H385),"0")</f>
        <v>0.32051282051282048</v>
      </c>
      <c r="BP385" s="64">
        <f>IFERROR(1/J385*(Y385/H385),"0")</f>
        <v>0.3214285714285714</v>
      </c>
    </row>
    <row r="386" spans="1:68" x14ac:dyDescent="0.2">
      <c r="A386" s="395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6"/>
      <c r="P386" s="388" t="s">
        <v>70</v>
      </c>
      <c r="Q386" s="389"/>
      <c r="R386" s="389"/>
      <c r="S386" s="389"/>
      <c r="T386" s="389"/>
      <c r="U386" s="389"/>
      <c r="V386" s="390"/>
      <c r="W386" s="37" t="s">
        <v>71</v>
      </c>
      <c r="X386" s="386">
        <f>IFERROR(X383/H383,"0")+IFERROR(X384/H384,"0")+IFERROR(X385/H385,"0")</f>
        <v>17.948717948717949</v>
      </c>
      <c r="Y386" s="386">
        <f>IFERROR(Y383/H383,"0")+IFERROR(Y384/H384,"0")+IFERROR(Y385/H385,"0")</f>
        <v>18</v>
      </c>
      <c r="Z386" s="386">
        <f>IFERROR(IF(Z383="",0,Z383),"0")+IFERROR(IF(Z384="",0,Z384),"0")+IFERROR(IF(Z385="",0,Z385),"0")</f>
        <v>0.39149999999999996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6"/>
      <c r="P387" s="388" t="s">
        <v>70</v>
      </c>
      <c r="Q387" s="389"/>
      <c r="R387" s="389"/>
      <c r="S387" s="389"/>
      <c r="T387" s="389"/>
      <c r="U387" s="389"/>
      <c r="V387" s="390"/>
      <c r="W387" s="37" t="s">
        <v>69</v>
      </c>
      <c r="X387" s="386">
        <f>IFERROR(SUM(X383:X385),"0")</f>
        <v>140</v>
      </c>
      <c r="Y387" s="386">
        <f>IFERROR(SUM(Y383:Y385),"0")</f>
        <v>140.4</v>
      </c>
      <c r="Z387" s="37"/>
      <c r="AA387" s="387"/>
      <c r="AB387" s="387"/>
      <c r="AC387" s="387"/>
    </row>
    <row r="388" spans="1:68" ht="14.25" hidden="1" customHeight="1" x14ac:dyDescent="0.25">
      <c r="A388" s="391" t="s">
        <v>171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93">
        <v>4607091384673</v>
      </c>
      <c r="E389" s="394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8"/>
      <c r="R389" s="398"/>
      <c r="S389" s="398"/>
      <c r="T389" s="399"/>
      <c r="U389" s="34"/>
      <c r="V389" s="34"/>
      <c r="W389" s="35" t="s">
        <v>69</v>
      </c>
      <c r="X389" s="384">
        <v>120</v>
      </c>
      <c r="Y389" s="385">
        <f>IFERROR(IF(X389="",0,CEILING((X389/$H389),1)*$H389),"")</f>
        <v>124.8</v>
      </c>
      <c r="Z389" s="36">
        <f>IFERROR(IF(Y389=0,"",ROUNDUP(Y389/H389,0)*0.02175),"")</f>
        <v>0.34799999999999998</v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128.67692307692309</v>
      </c>
      <c r="BN389" s="64">
        <f>IFERROR(Y389*I389/H389,"0")</f>
        <v>133.82400000000001</v>
      </c>
      <c r="BO389" s="64">
        <f>IFERROR(1/J389*(X389/H389),"0")</f>
        <v>0.27472527472527469</v>
      </c>
      <c r="BP389" s="64">
        <f>IFERROR(1/J389*(Y389/H389),"0")</f>
        <v>0.2857142857142857</v>
      </c>
    </row>
    <row r="390" spans="1:68" ht="16.5" hidden="1" customHeight="1" x14ac:dyDescent="0.25">
      <c r="A390" s="54" t="s">
        <v>528</v>
      </c>
      <c r="B390" s="54" t="s">
        <v>530</v>
      </c>
      <c r="C390" s="31">
        <v>4301060345</v>
      </c>
      <c r="D390" s="393">
        <v>4607091384673</v>
      </c>
      <c r="E390" s="394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8"/>
      <c r="R390" s="398"/>
      <c r="S390" s="398"/>
      <c r="T390" s="399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5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6"/>
      <c r="P391" s="388" t="s">
        <v>70</v>
      </c>
      <c r="Q391" s="389"/>
      <c r="R391" s="389"/>
      <c r="S391" s="389"/>
      <c r="T391" s="389"/>
      <c r="U391" s="389"/>
      <c r="V391" s="390"/>
      <c r="W391" s="37" t="s">
        <v>71</v>
      </c>
      <c r="X391" s="386">
        <f>IFERROR(X389/H389,"0")+IFERROR(X390/H390,"0")</f>
        <v>15.384615384615385</v>
      </c>
      <c r="Y391" s="386">
        <f>IFERROR(Y389/H389,"0")+IFERROR(Y390/H390,"0")</f>
        <v>16</v>
      </c>
      <c r="Z391" s="386">
        <f>IFERROR(IF(Z389="",0,Z389),"0")+IFERROR(IF(Z390="",0,Z390),"0")</f>
        <v>0.34799999999999998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6"/>
      <c r="P392" s="388" t="s">
        <v>70</v>
      </c>
      <c r="Q392" s="389"/>
      <c r="R392" s="389"/>
      <c r="S392" s="389"/>
      <c r="T392" s="389"/>
      <c r="U392" s="389"/>
      <c r="V392" s="390"/>
      <c r="W392" s="37" t="s">
        <v>69</v>
      </c>
      <c r="X392" s="386">
        <f>IFERROR(SUM(X389:X390),"0")</f>
        <v>120</v>
      </c>
      <c r="Y392" s="386">
        <f>IFERROR(SUM(Y389:Y390),"0")</f>
        <v>124.8</v>
      </c>
      <c r="Z392" s="37"/>
      <c r="AA392" s="387"/>
      <c r="AB392" s="387"/>
      <c r="AC392" s="387"/>
    </row>
    <row r="393" spans="1:68" ht="16.5" hidden="1" customHeight="1" x14ac:dyDescent="0.25">
      <c r="A393" s="402" t="s">
        <v>531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8"/>
      <c r="AB393" s="378"/>
      <c r="AC393" s="378"/>
    </row>
    <row r="394" spans="1:68" ht="14.25" hidden="1" customHeight="1" x14ac:dyDescent="0.25">
      <c r="A394" s="391" t="s">
        <v>105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77"/>
      <c r="AB394" s="377"/>
      <c r="AC394" s="377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93">
        <v>4680115884885</v>
      </c>
      <c r="E395" s="394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8"/>
      <c r="R395" s="398"/>
      <c r="S395" s="398"/>
      <c r="T395" s="399"/>
      <c r="U395" s="34"/>
      <c r="V395" s="34"/>
      <c r="W395" s="35" t="s">
        <v>69</v>
      </c>
      <c r="X395" s="384">
        <v>30</v>
      </c>
      <c r="Y395" s="385">
        <f>IFERROR(IF(X395="",0,CEILING((X395/$H395),1)*$H395),"")</f>
        <v>36</v>
      </c>
      <c r="Z395" s="36">
        <f>IFERROR(IF(Y395=0,"",ROUNDUP(Y395/H395,0)*0.02175),"")</f>
        <v>6.5250000000000002E-2</v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31.200000000000003</v>
      </c>
      <c r="BN395" s="64">
        <f>IFERROR(Y395*I395/H395,"0")</f>
        <v>37.440000000000005</v>
      </c>
      <c r="BO395" s="64">
        <f>IFERROR(1/J395*(X395/H395),"0")</f>
        <v>4.4642857142857137E-2</v>
      </c>
      <c r="BP395" s="64">
        <f>IFERROR(1/J395*(Y395/H395),"0")</f>
        <v>5.3571428571428568E-2</v>
      </c>
    </row>
    <row r="396" spans="1:68" ht="37.5" hidden="1" customHeight="1" x14ac:dyDescent="0.25">
      <c r="A396" s="54" t="s">
        <v>534</v>
      </c>
      <c r="B396" s="54" t="s">
        <v>535</v>
      </c>
      <c r="C396" s="31">
        <v>4301011874</v>
      </c>
      <c r="D396" s="393">
        <v>4680115884892</v>
      </c>
      <c r="E396" s="394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8"/>
      <c r="R396" s="398"/>
      <c r="S396" s="398"/>
      <c r="T396" s="399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536</v>
      </c>
      <c r="B397" s="54" t="s">
        <v>537</v>
      </c>
      <c r="C397" s="31">
        <v>4301011873</v>
      </c>
      <c r="D397" s="393">
        <v>4680115881907</v>
      </c>
      <c r="E397" s="394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3" t="s">
        <v>538</v>
      </c>
      <c r="Q397" s="398"/>
      <c r="R397" s="398"/>
      <c r="S397" s="398"/>
      <c r="T397" s="399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539</v>
      </c>
      <c r="B398" s="54" t="s">
        <v>540</v>
      </c>
      <c r="C398" s="31">
        <v>4301011871</v>
      </c>
      <c r="D398" s="393">
        <v>4680115884908</v>
      </c>
      <c r="E398" s="394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8"/>
      <c r="R398" s="398"/>
      <c r="S398" s="398"/>
      <c r="T398" s="399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5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6"/>
      <c r="P399" s="388" t="s">
        <v>70</v>
      </c>
      <c r="Q399" s="389"/>
      <c r="R399" s="389"/>
      <c r="S399" s="389"/>
      <c r="T399" s="389"/>
      <c r="U399" s="389"/>
      <c r="V399" s="390"/>
      <c r="W399" s="37" t="s">
        <v>71</v>
      </c>
      <c r="X399" s="386">
        <f>IFERROR(X395/H395,"0")+IFERROR(X396/H396,"0")+IFERROR(X397/H397,"0")+IFERROR(X398/H398,"0")</f>
        <v>2.5</v>
      </c>
      <c r="Y399" s="386">
        <f>IFERROR(Y395/H395,"0")+IFERROR(Y396/H396,"0")+IFERROR(Y397/H397,"0")+IFERROR(Y398/H398,"0")</f>
        <v>3</v>
      </c>
      <c r="Z399" s="386">
        <f>IFERROR(IF(Z395="",0,Z395),"0")+IFERROR(IF(Z396="",0,Z396),"0")+IFERROR(IF(Z397="",0,Z397),"0")+IFERROR(IF(Z398="",0,Z398),"0")</f>
        <v>6.5250000000000002E-2</v>
      </c>
      <c r="AA399" s="387"/>
      <c r="AB399" s="387"/>
      <c r="AC399" s="387"/>
    </row>
    <row r="400" spans="1:68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6"/>
      <c r="P400" s="388" t="s">
        <v>70</v>
      </c>
      <c r="Q400" s="389"/>
      <c r="R400" s="389"/>
      <c r="S400" s="389"/>
      <c r="T400" s="389"/>
      <c r="U400" s="389"/>
      <c r="V400" s="390"/>
      <c r="W400" s="37" t="s">
        <v>69</v>
      </c>
      <c r="X400" s="386">
        <f>IFERROR(SUM(X395:X398),"0")</f>
        <v>30</v>
      </c>
      <c r="Y400" s="386">
        <f>IFERROR(SUM(Y395:Y398),"0")</f>
        <v>36</v>
      </c>
      <c r="Z400" s="37"/>
      <c r="AA400" s="387"/>
      <c r="AB400" s="387"/>
      <c r="AC400" s="387"/>
    </row>
    <row r="401" spans="1:68" ht="14.25" hidden="1" customHeight="1" x14ac:dyDescent="0.25">
      <c r="A401" s="391" t="s">
        <v>64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7"/>
      <c r="AB401" s="377"/>
      <c r="AC401" s="377"/>
    </row>
    <row r="402" spans="1:68" ht="27" hidden="1" customHeight="1" x14ac:dyDescent="0.25">
      <c r="A402" s="54" t="s">
        <v>541</v>
      </c>
      <c r="B402" s="54" t="s">
        <v>542</v>
      </c>
      <c r="C402" s="31">
        <v>4301031303</v>
      </c>
      <c r="D402" s="393">
        <v>4607091384802</v>
      </c>
      <c r="E402" s="394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8"/>
      <c r="R402" s="398"/>
      <c r="S402" s="398"/>
      <c r="T402" s="399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541</v>
      </c>
      <c r="B403" s="54" t="s">
        <v>543</v>
      </c>
      <c r="C403" s="31">
        <v>4301031139</v>
      </c>
      <c r="D403" s="393">
        <v>4607091384802</v>
      </c>
      <c r="E403" s="394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8"/>
      <c r="R403" s="398"/>
      <c r="S403" s="398"/>
      <c r="T403" s="399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544</v>
      </c>
      <c r="B404" s="54" t="s">
        <v>545</v>
      </c>
      <c r="C404" s="31">
        <v>4301031304</v>
      </c>
      <c r="D404" s="393">
        <v>4607091384826</v>
      </c>
      <c r="E404" s="394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8"/>
      <c r="R404" s="398"/>
      <c r="S404" s="398"/>
      <c r="T404" s="399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6"/>
      <c r="P405" s="388" t="s">
        <v>70</v>
      </c>
      <c r="Q405" s="389"/>
      <c r="R405" s="389"/>
      <c r="S405" s="389"/>
      <c r="T405" s="389"/>
      <c r="U405" s="389"/>
      <c r="V405" s="390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6"/>
      <c r="P406" s="388" t="s">
        <v>70</v>
      </c>
      <c r="Q406" s="389"/>
      <c r="R406" s="389"/>
      <c r="S406" s="389"/>
      <c r="T406" s="389"/>
      <c r="U406" s="389"/>
      <c r="V406" s="390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391" t="s">
        <v>72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77"/>
      <c r="AB407" s="377"/>
      <c r="AC407" s="377"/>
    </row>
    <row r="408" spans="1:68" ht="27" hidden="1" customHeight="1" x14ac:dyDescent="0.25">
      <c r="A408" s="54" t="s">
        <v>546</v>
      </c>
      <c r="B408" s="54" t="s">
        <v>547</v>
      </c>
      <c r="C408" s="31">
        <v>4301051635</v>
      </c>
      <c r="D408" s="393">
        <v>4607091384246</v>
      </c>
      <c r="E408" s="394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8"/>
      <c r="R408" s="398"/>
      <c r="S408" s="398"/>
      <c r="T408" s="399"/>
      <c r="U408" s="34"/>
      <c r="V408" s="34"/>
      <c r="W408" s="35" t="s">
        <v>69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548</v>
      </c>
      <c r="B409" s="54" t="s">
        <v>549</v>
      </c>
      <c r="C409" s="31">
        <v>4301051445</v>
      </c>
      <c r="D409" s="393">
        <v>4680115881976</v>
      </c>
      <c r="E409" s="394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8"/>
      <c r="R409" s="398"/>
      <c r="S409" s="398"/>
      <c r="T409" s="399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550</v>
      </c>
      <c r="B410" s="54" t="s">
        <v>551</v>
      </c>
      <c r="C410" s="31">
        <v>4301051297</v>
      </c>
      <c r="D410" s="393">
        <v>4607091384253</v>
      </c>
      <c r="E410" s="394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8"/>
      <c r="R410" s="398"/>
      <c r="S410" s="398"/>
      <c r="T410" s="399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550</v>
      </c>
      <c r="B411" s="54" t="s">
        <v>552</v>
      </c>
      <c r="C411" s="31">
        <v>4301051634</v>
      </c>
      <c r="D411" s="393">
        <v>4607091384253</v>
      </c>
      <c r="E411" s="394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8"/>
      <c r="R411" s="398"/>
      <c r="S411" s="398"/>
      <c r="T411" s="399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553</v>
      </c>
      <c r="B412" s="54" t="s">
        <v>554</v>
      </c>
      <c r="C412" s="31">
        <v>4301051444</v>
      </c>
      <c r="D412" s="393">
        <v>4680115881969</v>
      </c>
      <c r="E412" s="394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8"/>
      <c r="R412" s="398"/>
      <c r="S412" s="398"/>
      <c r="T412" s="399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5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6"/>
      <c r="P413" s="388" t="s">
        <v>70</v>
      </c>
      <c r="Q413" s="389"/>
      <c r="R413" s="389"/>
      <c r="S413" s="389"/>
      <c r="T413" s="389"/>
      <c r="U413" s="389"/>
      <c r="V413" s="390"/>
      <c r="W413" s="37" t="s">
        <v>71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6"/>
      <c r="P414" s="388" t="s">
        <v>70</v>
      </c>
      <c r="Q414" s="389"/>
      <c r="R414" s="389"/>
      <c r="S414" s="389"/>
      <c r="T414" s="389"/>
      <c r="U414" s="389"/>
      <c r="V414" s="390"/>
      <c r="W414" s="37" t="s">
        <v>69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391" t="s">
        <v>171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77"/>
      <c r="AB415" s="377"/>
      <c r="AC415" s="377"/>
    </row>
    <row r="416" spans="1:68" ht="27" hidden="1" customHeight="1" x14ac:dyDescent="0.25">
      <c r="A416" s="54" t="s">
        <v>555</v>
      </c>
      <c r="B416" s="54" t="s">
        <v>556</v>
      </c>
      <c r="C416" s="31">
        <v>4301060322</v>
      </c>
      <c r="D416" s="393">
        <v>4607091389357</v>
      </c>
      <c r="E416" s="394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8"/>
      <c r="R416" s="398"/>
      <c r="S416" s="398"/>
      <c r="T416" s="399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555</v>
      </c>
      <c r="B417" s="54" t="s">
        <v>557</v>
      </c>
      <c r="C417" s="31">
        <v>4301060377</v>
      </c>
      <c r="D417" s="393">
        <v>4607091389357</v>
      </c>
      <c r="E417" s="394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8"/>
      <c r="R417" s="398"/>
      <c r="S417" s="398"/>
      <c r="T417" s="399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6"/>
      <c r="P418" s="388" t="s">
        <v>70</v>
      </c>
      <c r="Q418" s="389"/>
      <c r="R418" s="389"/>
      <c r="S418" s="389"/>
      <c r="T418" s="389"/>
      <c r="U418" s="389"/>
      <c r="V418" s="390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6"/>
      <c r="P419" s="388" t="s">
        <v>70</v>
      </c>
      <c r="Q419" s="389"/>
      <c r="R419" s="389"/>
      <c r="S419" s="389"/>
      <c r="T419" s="389"/>
      <c r="U419" s="389"/>
      <c r="V419" s="390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13" t="s">
        <v>558</v>
      </c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8"/>
      <c r="AB420" s="48"/>
      <c r="AC420" s="48"/>
    </row>
    <row r="421" spans="1:68" ht="16.5" hidden="1" customHeight="1" x14ac:dyDescent="0.25">
      <c r="A421" s="402" t="s">
        <v>559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8"/>
      <c r="AB421" s="378"/>
      <c r="AC421" s="378"/>
    </row>
    <row r="422" spans="1:68" ht="14.25" hidden="1" customHeight="1" x14ac:dyDescent="0.25">
      <c r="A422" s="391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77"/>
      <c r="AB422" s="377"/>
      <c r="AC422" s="377"/>
    </row>
    <row r="423" spans="1:68" ht="27" hidden="1" customHeight="1" x14ac:dyDescent="0.25">
      <c r="A423" s="54" t="s">
        <v>560</v>
      </c>
      <c r="B423" s="54" t="s">
        <v>561</v>
      </c>
      <c r="C423" s="31">
        <v>4301011428</v>
      </c>
      <c r="D423" s="393">
        <v>4607091389708</v>
      </c>
      <c r="E423" s="394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8"/>
      <c r="R423" s="398"/>
      <c r="S423" s="398"/>
      <c r="T423" s="399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6"/>
      <c r="P424" s="388" t="s">
        <v>70</v>
      </c>
      <c r="Q424" s="389"/>
      <c r="R424" s="389"/>
      <c r="S424" s="389"/>
      <c r="T424" s="389"/>
      <c r="U424" s="389"/>
      <c r="V424" s="390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6"/>
      <c r="P425" s="388" t="s">
        <v>70</v>
      </c>
      <c r="Q425" s="389"/>
      <c r="R425" s="389"/>
      <c r="S425" s="389"/>
      <c r="T425" s="389"/>
      <c r="U425" s="389"/>
      <c r="V425" s="390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391" t="s">
        <v>64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7"/>
      <c r="AB426" s="377"/>
      <c r="AC426" s="377"/>
    </row>
    <row r="427" spans="1:68" ht="27" hidden="1" customHeight="1" x14ac:dyDescent="0.25">
      <c r="A427" s="54" t="s">
        <v>562</v>
      </c>
      <c r="B427" s="54" t="s">
        <v>563</v>
      </c>
      <c r="C427" s="31">
        <v>4301031322</v>
      </c>
      <c r="D427" s="393">
        <v>4607091389753</v>
      </c>
      <c r="E427" s="394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7" t="s">
        <v>564</v>
      </c>
      <c r="Q427" s="398"/>
      <c r="R427" s="398"/>
      <c r="S427" s="398"/>
      <c r="T427" s="399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562</v>
      </c>
      <c r="B428" s="54" t="s">
        <v>565</v>
      </c>
      <c r="C428" s="31">
        <v>4301031355</v>
      </c>
      <c r="D428" s="393">
        <v>4607091389753</v>
      </c>
      <c r="E428" s="394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87" t="s">
        <v>566</v>
      </c>
      <c r="Q428" s="398"/>
      <c r="R428" s="398"/>
      <c r="S428" s="398"/>
      <c r="T428" s="399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93">
        <v>4607091389753</v>
      </c>
      <c r="E429" s="394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8"/>
      <c r="R429" s="398"/>
      <c r="S429" s="398"/>
      <c r="T429" s="399"/>
      <c r="U429" s="34"/>
      <c r="V429" s="34"/>
      <c r="W429" s="35" t="s">
        <v>69</v>
      </c>
      <c r="X429" s="384">
        <v>50</v>
      </c>
      <c r="Y429" s="385">
        <f t="shared" si="67"/>
        <v>50.400000000000006</v>
      </c>
      <c r="Z429" s="36">
        <f t="shared" si="68"/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52.738095238095234</v>
      </c>
      <c r="BN429" s="64">
        <f t="shared" si="70"/>
        <v>53.160000000000004</v>
      </c>
      <c r="BO429" s="64">
        <f t="shared" si="71"/>
        <v>7.6312576312576319E-2</v>
      </c>
      <c r="BP429" s="64">
        <f t="shared" si="72"/>
        <v>7.6923076923076927E-2</v>
      </c>
    </row>
    <row r="430" spans="1:68" ht="27" hidden="1" customHeight="1" x14ac:dyDescent="0.25">
      <c r="A430" s="54" t="s">
        <v>568</v>
      </c>
      <c r="B430" s="54" t="s">
        <v>569</v>
      </c>
      <c r="C430" s="31">
        <v>4301031323</v>
      </c>
      <c r="D430" s="393">
        <v>4607091389760</v>
      </c>
      <c r="E430" s="394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48" t="s">
        <v>570</v>
      </c>
      <c r="Q430" s="398"/>
      <c r="R430" s="398"/>
      <c r="S430" s="398"/>
      <c r="T430" s="399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568</v>
      </c>
      <c r="B431" s="54" t="s">
        <v>571</v>
      </c>
      <c r="C431" s="31">
        <v>4301031174</v>
      </c>
      <c r="D431" s="393">
        <v>4607091389760</v>
      </c>
      <c r="E431" s="394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8"/>
      <c r="R431" s="398"/>
      <c r="S431" s="398"/>
      <c r="T431" s="399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93">
        <v>4607091389746</v>
      </c>
      <c r="E432" s="394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32" t="s">
        <v>574</v>
      </c>
      <c r="Q432" s="398"/>
      <c r="R432" s="398"/>
      <c r="S432" s="398"/>
      <c r="T432" s="399"/>
      <c r="U432" s="34"/>
      <c r="V432" s="34"/>
      <c r="W432" s="35" t="s">
        <v>69</v>
      </c>
      <c r="X432" s="384">
        <v>70</v>
      </c>
      <c r="Y432" s="385">
        <f t="shared" si="67"/>
        <v>71.400000000000006</v>
      </c>
      <c r="Z432" s="36">
        <f t="shared" si="68"/>
        <v>0.12801000000000001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73.833333333333329</v>
      </c>
      <c r="BN432" s="64">
        <f t="shared" si="70"/>
        <v>75.31</v>
      </c>
      <c r="BO432" s="64">
        <f t="shared" si="71"/>
        <v>0.10683760683760682</v>
      </c>
      <c r="BP432" s="64">
        <f t="shared" si="72"/>
        <v>0.10897435897435898</v>
      </c>
    </row>
    <row r="433" spans="1:68" ht="27" hidden="1" customHeight="1" x14ac:dyDescent="0.25">
      <c r="A433" s="54" t="s">
        <v>572</v>
      </c>
      <c r="B433" s="54" t="s">
        <v>575</v>
      </c>
      <c r="C433" s="31">
        <v>4301031356</v>
      </c>
      <c r="D433" s="393">
        <v>4607091389746</v>
      </c>
      <c r="E433" s="394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67" t="s">
        <v>574</v>
      </c>
      <c r="Q433" s="398"/>
      <c r="R433" s="398"/>
      <c r="S433" s="398"/>
      <c r="T433" s="399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93">
        <v>4680115882928</v>
      </c>
      <c r="E434" s="394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8"/>
      <c r="R434" s="398"/>
      <c r="S434" s="398"/>
      <c r="T434" s="399"/>
      <c r="U434" s="34"/>
      <c r="V434" s="34"/>
      <c r="W434" s="35" t="s">
        <v>69</v>
      </c>
      <c r="X434" s="384">
        <v>84.000000000000014</v>
      </c>
      <c r="Y434" s="385">
        <f t="shared" si="67"/>
        <v>84</v>
      </c>
      <c r="Z434" s="36">
        <f t="shared" si="68"/>
        <v>0.3765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130.00000000000003</v>
      </c>
      <c r="BN434" s="64">
        <f t="shared" si="70"/>
        <v>130</v>
      </c>
      <c r="BO434" s="64">
        <f t="shared" si="71"/>
        <v>0.32051282051282054</v>
      </c>
      <c r="BP434" s="64">
        <f t="shared" si="72"/>
        <v>0.32051282051282048</v>
      </c>
    </row>
    <row r="435" spans="1:68" ht="27" hidden="1" customHeight="1" x14ac:dyDescent="0.25">
      <c r="A435" s="54" t="s">
        <v>578</v>
      </c>
      <c r="B435" s="54" t="s">
        <v>579</v>
      </c>
      <c r="C435" s="31">
        <v>4301031335</v>
      </c>
      <c r="D435" s="393">
        <v>4680115883147</v>
      </c>
      <c r="E435" s="394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41" t="s">
        <v>580</v>
      </c>
      <c r="Q435" s="398"/>
      <c r="R435" s="398"/>
      <c r="S435" s="398"/>
      <c r="T435" s="399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578</v>
      </c>
      <c r="B436" s="54" t="s">
        <v>581</v>
      </c>
      <c r="C436" s="31">
        <v>4301031257</v>
      </c>
      <c r="D436" s="393">
        <v>4680115883147</v>
      </c>
      <c r="E436" s="394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8"/>
      <c r="R436" s="398"/>
      <c r="S436" s="398"/>
      <c r="T436" s="399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582</v>
      </c>
      <c r="B437" s="54" t="s">
        <v>583</v>
      </c>
      <c r="C437" s="31">
        <v>4301031330</v>
      </c>
      <c r="D437" s="393">
        <v>4607091384338</v>
      </c>
      <c r="E437" s="394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7" t="s">
        <v>584</v>
      </c>
      <c r="Q437" s="398"/>
      <c r="R437" s="398"/>
      <c r="S437" s="398"/>
      <c r="T437" s="399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93">
        <v>4607091384338</v>
      </c>
      <c r="E438" s="394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8"/>
      <c r="R438" s="398"/>
      <c r="S438" s="398"/>
      <c r="T438" s="399"/>
      <c r="U438" s="34"/>
      <c r="V438" s="34"/>
      <c r="W438" s="35" t="s">
        <v>69</v>
      </c>
      <c r="X438" s="384">
        <v>35</v>
      </c>
      <c r="Y438" s="385">
        <f t="shared" si="67"/>
        <v>35.700000000000003</v>
      </c>
      <c r="Z438" s="36">
        <f t="shared" si="73"/>
        <v>8.5339999999999999E-2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37.166666666666664</v>
      </c>
      <c r="BN438" s="64">
        <f t="shared" si="70"/>
        <v>37.910000000000004</v>
      </c>
      <c r="BO438" s="64">
        <f t="shared" si="71"/>
        <v>7.1225071225071226E-2</v>
      </c>
      <c r="BP438" s="64">
        <f t="shared" si="72"/>
        <v>7.2649572649572655E-2</v>
      </c>
    </row>
    <row r="439" spans="1:68" ht="37.5" hidden="1" customHeight="1" x14ac:dyDescent="0.25">
      <c r="A439" s="54" t="s">
        <v>586</v>
      </c>
      <c r="B439" s="54" t="s">
        <v>587</v>
      </c>
      <c r="C439" s="31">
        <v>4301031336</v>
      </c>
      <c r="D439" s="393">
        <v>4680115883154</v>
      </c>
      <c r="E439" s="394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56" t="s">
        <v>588</v>
      </c>
      <c r="Q439" s="398"/>
      <c r="R439" s="398"/>
      <c r="S439" s="398"/>
      <c r="T439" s="399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586</v>
      </c>
      <c r="B440" s="54" t="s">
        <v>589</v>
      </c>
      <c r="C440" s="31">
        <v>4301031254</v>
      </c>
      <c r="D440" s="393">
        <v>4680115883154</v>
      </c>
      <c r="E440" s="394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8"/>
      <c r="R440" s="398"/>
      <c r="S440" s="398"/>
      <c r="T440" s="399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590</v>
      </c>
      <c r="B441" s="54" t="s">
        <v>591</v>
      </c>
      <c r="C441" s="31">
        <v>4301031331</v>
      </c>
      <c r="D441" s="393">
        <v>4607091389524</v>
      </c>
      <c r="E441" s="394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7" t="s">
        <v>592</v>
      </c>
      <c r="Q441" s="398"/>
      <c r="R441" s="398"/>
      <c r="S441" s="398"/>
      <c r="T441" s="399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93">
        <v>4607091389524</v>
      </c>
      <c r="E442" s="394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8"/>
      <c r="R442" s="398"/>
      <c r="S442" s="398"/>
      <c r="T442" s="399"/>
      <c r="U442" s="34"/>
      <c r="V442" s="34"/>
      <c r="W442" s="35" t="s">
        <v>69</v>
      </c>
      <c r="X442" s="384">
        <v>35</v>
      </c>
      <c r="Y442" s="385">
        <f t="shared" si="67"/>
        <v>35.700000000000003</v>
      </c>
      <c r="Z442" s="36">
        <f t="shared" si="73"/>
        <v>8.5339999999999999E-2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37.166666666666664</v>
      </c>
      <c r="BN442" s="64">
        <f t="shared" si="70"/>
        <v>37.910000000000004</v>
      </c>
      <c r="BO442" s="64">
        <f t="shared" si="71"/>
        <v>7.1225071225071226E-2</v>
      </c>
      <c r="BP442" s="64">
        <f t="shared" si="72"/>
        <v>7.2649572649572655E-2</v>
      </c>
    </row>
    <row r="443" spans="1:68" ht="27" hidden="1" customHeight="1" x14ac:dyDescent="0.25">
      <c r="A443" s="54" t="s">
        <v>594</v>
      </c>
      <c r="B443" s="54" t="s">
        <v>595</v>
      </c>
      <c r="C443" s="31">
        <v>4301031337</v>
      </c>
      <c r="D443" s="393">
        <v>4680115883161</v>
      </c>
      <c r="E443" s="394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53" t="s">
        <v>596</v>
      </c>
      <c r="Q443" s="398"/>
      <c r="R443" s="398"/>
      <c r="S443" s="398"/>
      <c r="T443" s="399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594</v>
      </c>
      <c r="B444" s="54" t="s">
        <v>597</v>
      </c>
      <c r="C444" s="31">
        <v>4301031258</v>
      </c>
      <c r="D444" s="393">
        <v>4680115883161</v>
      </c>
      <c r="E444" s="394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8"/>
      <c r="R444" s="398"/>
      <c r="S444" s="398"/>
      <c r="T444" s="399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598</v>
      </c>
      <c r="B445" s="54" t="s">
        <v>599</v>
      </c>
      <c r="C445" s="31">
        <v>4301031360</v>
      </c>
      <c r="D445" s="393">
        <v>4607091384345</v>
      </c>
      <c r="E445" s="394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6" t="s">
        <v>600</v>
      </c>
      <c r="Q445" s="398"/>
      <c r="R445" s="398"/>
      <c r="S445" s="398"/>
      <c r="T445" s="399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601</v>
      </c>
      <c r="B446" s="54" t="s">
        <v>602</v>
      </c>
      <c r="C446" s="31">
        <v>4301031333</v>
      </c>
      <c r="D446" s="393">
        <v>4607091389531</v>
      </c>
      <c r="E446" s="394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8"/>
      <c r="R446" s="398"/>
      <c r="S446" s="398"/>
      <c r="T446" s="399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601</v>
      </c>
      <c r="B447" s="54" t="s">
        <v>604</v>
      </c>
      <c r="C447" s="31">
        <v>4301031358</v>
      </c>
      <c r="D447" s="393">
        <v>4607091389531</v>
      </c>
      <c r="E447" s="394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9" t="s">
        <v>603</v>
      </c>
      <c r="Q447" s="398"/>
      <c r="R447" s="398"/>
      <c r="S447" s="398"/>
      <c r="T447" s="399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93">
        <v>4607091389531</v>
      </c>
      <c r="E448" s="394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8"/>
      <c r="R448" s="398"/>
      <c r="S448" s="398"/>
      <c r="T448" s="399"/>
      <c r="U448" s="34"/>
      <c r="V448" s="34"/>
      <c r="W448" s="35" t="s">
        <v>69</v>
      </c>
      <c r="X448" s="384">
        <v>105</v>
      </c>
      <c r="Y448" s="385">
        <f t="shared" si="67"/>
        <v>105</v>
      </c>
      <c r="Z448" s="36">
        <f t="shared" si="73"/>
        <v>0.251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111.5</v>
      </c>
      <c r="BN448" s="64">
        <f t="shared" si="70"/>
        <v>111.5</v>
      </c>
      <c r="BO448" s="64">
        <f t="shared" si="71"/>
        <v>0.21367521367521369</v>
      </c>
      <c r="BP448" s="64">
        <f t="shared" si="72"/>
        <v>0.21367521367521369</v>
      </c>
    </row>
    <row r="449" spans="1:68" ht="27" hidden="1" customHeight="1" x14ac:dyDescent="0.25">
      <c r="A449" s="54" t="s">
        <v>606</v>
      </c>
      <c r="B449" s="54" t="s">
        <v>607</v>
      </c>
      <c r="C449" s="31">
        <v>4301031338</v>
      </c>
      <c r="D449" s="393">
        <v>4680115883185</v>
      </c>
      <c r="E449" s="394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5" t="s">
        <v>608</v>
      </c>
      <c r="Q449" s="398"/>
      <c r="R449" s="398"/>
      <c r="S449" s="398"/>
      <c r="T449" s="399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606</v>
      </c>
      <c r="B450" s="54" t="s">
        <v>609</v>
      </c>
      <c r="C450" s="31">
        <v>4301031255</v>
      </c>
      <c r="D450" s="393">
        <v>4680115883185</v>
      </c>
      <c r="E450" s="394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8"/>
      <c r="R450" s="398"/>
      <c r="S450" s="398"/>
      <c r="T450" s="399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5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6"/>
      <c r="P451" s="388" t="s">
        <v>70</v>
      </c>
      <c r="Q451" s="389"/>
      <c r="R451" s="389"/>
      <c r="S451" s="389"/>
      <c r="T451" s="389"/>
      <c r="U451" s="389"/>
      <c r="V451" s="390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161.9047619047619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163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1.0165500000000001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6"/>
      <c r="P452" s="388" t="s">
        <v>70</v>
      </c>
      <c r="Q452" s="389"/>
      <c r="R452" s="389"/>
      <c r="S452" s="389"/>
      <c r="T452" s="389"/>
      <c r="U452" s="389"/>
      <c r="V452" s="390"/>
      <c r="W452" s="37" t="s">
        <v>69</v>
      </c>
      <c r="X452" s="386">
        <f>IFERROR(SUM(X427:X450),"0")</f>
        <v>379</v>
      </c>
      <c r="Y452" s="386">
        <f>IFERROR(SUM(Y427:Y450),"0")</f>
        <v>382.2</v>
      </c>
      <c r="Z452" s="37"/>
      <c r="AA452" s="387"/>
      <c r="AB452" s="387"/>
      <c r="AC452" s="387"/>
    </row>
    <row r="453" spans="1:68" ht="14.25" hidden="1" customHeight="1" x14ac:dyDescent="0.25">
      <c r="A453" s="391" t="s">
        <v>72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77"/>
      <c r="AB453" s="377"/>
      <c r="AC453" s="377"/>
    </row>
    <row r="454" spans="1:68" ht="27" hidden="1" customHeight="1" x14ac:dyDescent="0.25">
      <c r="A454" s="54" t="s">
        <v>610</v>
      </c>
      <c r="B454" s="54" t="s">
        <v>611</v>
      </c>
      <c r="C454" s="31">
        <v>4301051431</v>
      </c>
      <c r="D454" s="393">
        <v>4607091389654</v>
      </c>
      <c r="E454" s="394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8"/>
      <c r="R454" s="398"/>
      <c r="S454" s="398"/>
      <c r="T454" s="399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612</v>
      </c>
      <c r="B455" s="54" t="s">
        <v>613</v>
      </c>
      <c r="C455" s="31">
        <v>4301051284</v>
      </c>
      <c r="D455" s="393">
        <v>4607091384352</v>
      </c>
      <c r="E455" s="394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8"/>
      <c r="R455" s="398"/>
      <c r="S455" s="398"/>
      <c r="T455" s="399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5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6"/>
      <c r="P456" s="388" t="s">
        <v>70</v>
      </c>
      <c r="Q456" s="389"/>
      <c r="R456" s="389"/>
      <c r="S456" s="389"/>
      <c r="T456" s="389"/>
      <c r="U456" s="389"/>
      <c r="V456" s="390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6"/>
      <c r="P457" s="388" t="s">
        <v>70</v>
      </c>
      <c r="Q457" s="389"/>
      <c r="R457" s="389"/>
      <c r="S457" s="389"/>
      <c r="T457" s="389"/>
      <c r="U457" s="389"/>
      <c r="V457" s="390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391" t="s">
        <v>91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93">
        <v>4680115884335</v>
      </c>
      <c r="E459" s="394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8"/>
      <c r="R459" s="398"/>
      <c r="S459" s="398"/>
      <c r="T459" s="399"/>
      <c r="U459" s="34"/>
      <c r="V459" s="34"/>
      <c r="W459" s="35" t="s">
        <v>69</v>
      </c>
      <c r="X459" s="384">
        <v>15</v>
      </c>
      <c r="Y459" s="385">
        <f>IFERROR(IF(X459="",0,CEILING((X459/$H459),1)*$H459),"")</f>
        <v>15.6</v>
      </c>
      <c r="Z459" s="36">
        <f>IFERROR(IF(Y459=0,"",ROUNDUP(Y459/H459,0)*0.00627),"")</f>
        <v>8.1509999999999999E-2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22.5</v>
      </c>
      <c r="BN459" s="64">
        <f>IFERROR(Y459*I459/H459,"0")</f>
        <v>23.4</v>
      </c>
      <c r="BO459" s="64">
        <f>IFERROR(1/J459*(X459/H459),"0")</f>
        <v>6.25E-2</v>
      </c>
      <c r="BP459" s="64">
        <f>IFERROR(1/J459*(Y459/H459),"0")</f>
        <v>6.5000000000000002E-2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93">
        <v>4680115884342</v>
      </c>
      <c r="E460" s="394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8"/>
      <c r="R460" s="398"/>
      <c r="S460" s="398"/>
      <c r="T460" s="399"/>
      <c r="U460" s="34"/>
      <c r="V460" s="34"/>
      <c r="W460" s="35" t="s">
        <v>69</v>
      </c>
      <c r="X460" s="384">
        <v>6</v>
      </c>
      <c r="Y460" s="385">
        <f>IFERROR(IF(X460="",0,CEILING((X460/$H460),1)*$H460),"")</f>
        <v>6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9.0000000000000018</v>
      </c>
      <c r="BN460" s="64">
        <f>IFERROR(Y460*I460/H460,"0")</f>
        <v>9.0000000000000018</v>
      </c>
      <c r="BO460" s="64">
        <f>IFERROR(1/J460*(X460/H460),"0")</f>
        <v>2.5000000000000001E-2</v>
      </c>
      <c r="BP460" s="64">
        <f>IFERROR(1/J460*(Y460/H460),"0")</f>
        <v>2.5000000000000001E-2</v>
      </c>
    </row>
    <row r="461" spans="1:68" ht="27" hidden="1" customHeight="1" x14ac:dyDescent="0.25">
      <c r="A461" s="54" t="s">
        <v>620</v>
      </c>
      <c r="B461" s="54" t="s">
        <v>621</v>
      </c>
      <c r="C461" s="31">
        <v>4301170011</v>
      </c>
      <c r="D461" s="393">
        <v>4680115884113</v>
      </c>
      <c r="E461" s="394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8"/>
      <c r="R461" s="398"/>
      <c r="S461" s="398"/>
      <c r="T461" s="399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5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6"/>
      <c r="P462" s="388" t="s">
        <v>70</v>
      </c>
      <c r="Q462" s="389"/>
      <c r="R462" s="389"/>
      <c r="S462" s="389"/>
      <c r="T462" s="389"/>
      <c r="U462" s="389"/>
      <c r="V462" s="390"/>
      <c r="W462" s="37" t="s">
        <v>71</v>
      </c>
      <c r="X462" s="386">
        <f>IFERROR(X459/H459,"0")+IFERROR(X460/H460,"0")+IFERROR(X461/H461,"0")</f>
        <v>17.5</v>
      </c>
      <c r="Y462" s="386">
        <f>IFERROR(Y459/H459,"0")+IFERROR(Y460/H460,"0")+IFERROR(Y461/H461,"0")</f>
        <v>18</v>
      </c>
      <c r="Z462" s="386">
        <f>IFERROR(IF(Z459="",0,Z459),"0")+IFERROR(IF(Z460="",0,Z460),"0")+IFERROR(IF(Z461="",0,Z461),"0")</f>
        <v>0.11286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6"/>
      <c r="P463" s="388" t="s">
        <v>70</v>
      </c>
      <c r="Q463" s="389"/>
      <c r="R463" s="389"/>
      <c r="S463" s="389"/>
      <c r="T463" s="389"/>
      <c r="U463" s="389"/>
      <c r="V463" s="390"/>
      <c r="W463" s="37" t="s">
        <v>69</v>
      </c>
      <c r="X463" s="386">
        <f>IFERROR(SUM(X459:X461),"0")</f>
        <v>21</v>
      </c>
      <c r="Y463" s="386">
        <f>IFERROR(SUM(Y459:Y461),"0")</f>
        <v>21.6</v>
      </c>
      <c r="Z463" s="37"/>
      <c r="AA463" s="387"/>
      <c r="AB463" s="387"/>
      <c r="AC463" s="387"/>
    </row>
    <row r="464" spans="1:68" ht="16.5" hidden="1" customHeight="1" x14ac:dyDescent="0.25">
      <c r="A464" s="402" t="s">
        <v>622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8"/>
      <c r="AB464" s="378"/>
      <c r="AC464" s="378"/>
    </row>
    <row r="465" spans="1:68" ht="14.25" hidden="1" customHeight="1" x14ac:dyDescent="0.25">
      <c r="A465" s="391" t="s">
        <v>141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7"/>
      <c r="AB465" s="377"/>
      <c r="AC465" s="377"/>
    </row>
    <row r="466" spans="1:68" ht="27" hidden="1" customHeight="1" x14ac:dyDescent="0.25">
      <c r="A466" s="54" t="s">
        <v>623</v>
      </c>
      <c r="B466" s="54" t="s">
        <v>624</v>
      </c>
      <c r="C466" s="31">
        <v>4301020315</v>
      </c>
      <c r="D466" s="393">
        <v>4607091389364</v>
      </c>
      <c r="E466" s="394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5" t="s">
        <v>625</v>
      </c>
      <c r="Q466" s="398"/>
      <c r="R466" s="398"/>
      <c r="S466" s="398"/>
      <c r="T466" s="399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6"/>
      <c r="P467" s="388" t="s">
        <v>70</v>
      </c>
      <c r="Q467" s="389"/>
      <c r="R467" s="389"/>
      <c r="S467" s="389"/>
      <c r="T467" s="389"/>
      <c r="U467" s="389"/>
      <c r="V467" s="390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6"/>
      <c r="P468" s="388" t="s">
        <v>70</v>
      </c>
      <c r="Q468" s="389"/>
      <c r="R468" s="389"/>
      <c r="S468" s="389"/>
      <c r="T468" s="389"/>
      <c r="U468" s="389"/>
      <c r="V468" s="390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391" t="s">
        <v>64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93">
        <v>4607091389739</v>
      </c>
      <c r="E470" s="394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03" t="s">
        <v>628</v>
      </c>
      <c r="Q470" s="398"/>
      <c r="R470" s="398"/>
      <c r="S470" s="398"/>
      <c r="T470" s="399"/>
      <c r="U470" s="34"/>
      <c r="V470" s="34"/>
      <c r="W470" s="35" t="s">
        <v>69</v>
      </c>
      <c r="X470" s="384">
        <v>60</v>
      </c>
      <c r="Y470" s="385">
        <f t="shared" ref="Y470:Y476" si="74">IFERROR(IF(X470="",0,CEILING((X470/$H470),1)*$H470),"")</f>
        <v>63</v>
      </c>
      <c r="Z470" s="36">
        <f>IFERROR(IF(Y470=0,"",ROUNDUP(Y470/H470,0)*0.00753),"")</f>
        <v>0.11295000000000001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63.28571428571427</v>
      </c>
      <c r="BN470" s="64">
        <f t="shared" ref="BN470:BN476" si="76">IFERROR(Y470*I470/H470,"0")</f>
        <v>66.449999999999989</v>
      </c>
      <c r="BO470" s="64">
        <f t="shared" ref="BO470:BO476" si="77">IFERROR(1/J470*(X470/H470),"0")</f>
        <v>9.1575091575091569E-2</v>
      </c>
      <c r="BP470" s="64">
        <f t="shared" ref="BP470:BP476" si="78">IFERROR(1/J470*(Y470/H470),"0")</f>
        <v>9.6153846153846145E-2</v>
      </c>
    </row>
    <row r="471" spans="1:68" ht="27" hidden="1" customHeight="1" x14ac:dyDescent="0.25">
      <c r="A471" s="54" t="s">
        <v>626</v>
      </c>
      <c r="B471" s="54" t="s">
        <v>629</v>
      </c>
      <c r="C471" s="31">
        <v>4301031212</v>
      </c>
      <c r="D471" s="393">
        <v>4607091389739</v>
      </c>
      <c r="E471" s="394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8"/>
      <c r="R471" s="398"/>
      <c r="S471" s="398"/>
      <c r="T471" s="399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630</v>
      </c>
      <c r="B472" s="54" t="s">
        <v>631</v>
      </c>
      <c r="C472" s="31">
        <v>4301031363</v>
      </c>
      <c r="D472" s="393">
        <v>4607091389425</v>
      </c>
      <c r="E472" s="394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7" t="s">
        <v>632</v>
      </c>
      <c r="Q472" s="398"/>
      <c r="R472" s="398"/>
      <c r="S472" s="398"/>
      <c r="T472" s="399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633</v>
      </c>
      <c r="B473" s="54" t="s">
        <v>634</v>
      </c>
      <c r="C473" s="31">
        <v>4301031334</v>
      </c>
      <c r="D473" s="393">
        <v>4680115880771</v>
      </c>
      <c r="E473" s="394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2" t="s">
        <v>635</v>
      </c>
      <c r="Q473" s="398"/>
      <c r="R473" s="398"/>
      <c r="S473" s="398"/>
      <c r="T473" s="399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633</v>
      </c>
      <c r="B474" s="54" t="s">
        <v>636</v>
      </c>
      <c r="C474" s="31">
        <v>4301031167</v>
      </c>
      <c r="D474" s="393">
        <v>4680115880771</v>
      </c>
      <c r="E474" s="394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8"/>
      <c r="R474" s="398"/>
      <c r="S474" s="398"/>
      <c r="T474" s="399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637</v>
      </c>
      <c r="B475" s="54" t="s">
        <v>638</v>
      </c>
      <c r="C475" s="31">
        <v>4301031327</v>
      </c>
      <c r="D475" s="393">
        <v>4607091389500</v>
      </c>
      <c r="E475" s="394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56" t="s">
        <v>639</v>
      </c>
      <c r="Q475" s="398"/>
      <c r="R475" s="398"/>
      <c r="S475" s="398"/>
      <c r="T475" s="399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637</v>
      </c>
      <c r="B476" s="54" t="s">
        <v>640</v>
      </c>
      <c r="C476" s="31">
        <v>4301031173</v>
      </c>
      <c r="D476" s="393">
        <v>4607091389500</v>
      </c>
      <c r="E476" s="394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8"/>
      <c r="R476" s="398"/>
      <c r="S476" s="398"/>
      <c r="T476" s="399"/>
      <c r="U476" s="34"/>
      <c r="V476" s="34"/>
      <c r="W476" s="35" t="s">
        <v>69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5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6"/>
      <c r="P477" s="388" t="s">
        <v>70</v>
      </c>
      <c r="Q477" s="389"/>
      <c r="R477" s="389"/>
      <c r="S477" s="389"/>
      <c r="T477" s="389"/>
      <c r="U477" s="389"/>
      <c r="V477" s="390"/>
      <c r="W477" s="37" t="s">
        <v>71</v>
      </c>
      <c r="X477" s="386">
        <f>IFERROR(X470/H470,"0")+IFERROR(X471/H471,"0")+IFERROR(X472/H472,"0")+IFERROR(X473/H473,"0")+IFERROR(X474/H474,"0")+IFERROR(X475/H475,"0")+IFERROR(X476/H476,"0")</f>
        <v>14.285714285714285</v>
      </c>
      <c r="Y477" s="386">
        <f>IFERROR(Y470/H470,"0")+IFERROR(Y471/H471,"0")+IFERROR(Y472/H472,"0")+IFERROR(Y473/H473,"0")+IFERROR(Y474/H474,"0")+IFERROR(Y475/H475,"0")+IFERROR(Y476/H476,"0")</f>
        <v>15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0.11295000000000001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6"/>
      <c r="P478" s="388" t="s">
        <v>70</v>
      </c>
      <c r="Q478" s="389"/>
      <c r="R478" s="389"/>
      <c r="S478" s="389"/>
      <c r="T478" s="389"/>
      <c r="U478" s="389"/>
      <c r="V478" s="390"/>
      <c r="W478" s="37" t="s">
        <v>69</v>
      </c>
      <c r="X478" s="386">
        <f>IFERROR(SUM(X470:X476),"0")</f>
        <v>60</v>
      </c>
      <c r="Y478" s="386">
        <f>IFERROR(SUM(Y470:Y476),"0")</f>
        <v>63</v>
      </c>
      <c r="Z478" s="37"/>
      <c r="AA478" s="387"/>
      <c r="AB478" s="387"/>
      <c r="AC478" s="387"/>
    </row>
    <row r="479" spans="1:68" ht="14.25" hidden="1" customHeight="1" x14ac:dyDescent="0.25">
      <c r="A479" s="391" t="s">
        <v>91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93">
        <v>4680115884359</v>
      </c>
      <c r="E480" s="394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8"/>
      <c r="R480" s="398"/>
      <c r="S480" s="398"/>
      <c r="T480" s="399"/>
      <c r="U480" s="34"/>
      <c r="V480" s="34"/>
      <c r="W480" s="35" t="s">
        <v>69</v>
      </c>
      <c r="X480" s="384">
        <v>6</v>
      </c>
      <c r="Y480" s="385">
        <f>IFERROR(IF(X480="",0,CEILING((X480/$H480),1)*$H480),"")</f>
        <v>6</v>
      </c>
      <c r="Z480" s="36">
        <f>IFERROR(IF(Y480=0,"",ROUNDUP(Y480/H480,0)*0.00627),"")</f>
        <v>3.1350000000000003E-2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9.0000000000000018</v>
      </c>
      <c r="BN480" s="64">
        <f>IFERROR(Y480*I480/H480,"0")</f>
        <v>9.0000000000000018</v>
      </c>
      <c r="BO480" s="64">
        <f>IFERROR(1/J480*(X480/H480),"0")</f>
        <v>2.5000000000000001E-2</v>
      </c>
      <c r="BP480" s="64">
        <f>IFERROR(1/J480*(Y480/H480),"0")</f>
        <v>2.5000000000000001E-2</v>
      </c>
    </row>
    <row r="481" spans="1:68" ht="27" hidden="1" customHeight="1" x14ac:dyDescent="0.25">
      <c r="A481" s="54" t="s">
        <v>643</v>
      </c>
      <c r="B481" s="54" t="s">
        <v>644</v>
      </c>
      <c r="C481" s="31">
        <v>4301040358</v>
      </c>
      <c r="D481" s="393">
        <v>4680115884571</v>
      </c>
      <c r="E481" s="394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8"/>
      <c r="R481" s="398"/>
      <c r="S481" s="398"/>
      <c r="T481" s="399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6"/>
      <c r="P482" s="388" t="s">
        <v>70</v>
      </c>
      <c r="Q482" s="389"/>
      <c r="R482" s="389"/>
      <c r="S482" s="389"/>
      <c r="T482" s="389"/>
      <c r="U482" s="389"/>
      <c r="V482" s="390"/>
      <c r="W482" s="37" t="s">
        <v>71</v>
      </c>
      <c r="X482" s="386">
        <f>IFERROR(X480/H480,"0")+IFERROR(X481/H481,"0")</f>
        <v>5</v>
      </c>
      <c r="Y482" s="386">
        <f>IFERROR(Y480/H480,"0")+IFERROR(Y481/H481,"0")</f>
        <v>5</v>
      </c>
      <c r="Z482" s="386">
        <f>IFERROR(IF(Z480="",0,Z480),"0")+IFERROR(IF(Z481="",0,Z481),"0")</f>
        <v>3.1350000000000003E-2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6"/>
      <c r="P483" s="388" t="s">
        <v>70</v>
      </c>
      <c r="Q483" s="389"/>
      <c r="R483" s="389"/>
      <c r="S483" s="389"/>
      <c r="T483" s="389"/>
      <c r="U483" s="389"/>
      <c r="V483" s="390"/>
      <c r="W483" s="37" t="s">
        <v>69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hidden="1" customHeight="1" x14ac:dyDescent="0.25">
      <c r="A484" s="391" t="s">
        <v>100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77"/>
      <c r="AB484" s="377"/>
      <c r="AC484" s="377"/>
    </row>
    <row r="485" spans="1:68" ht="27" hidden="1" customHeight="1" x14ac:dyDescent="0.25">
      <c r="A485" s="54" t="s">
        <v>645</v>
      </c>
      <c r="B485" s="54" t="s">
        <v>646</v>
      </c>
      <c r="C485" s="31">
        <v>4301170010</v>
      </c>
      <c r="D485" s="393">
        <v>4680115884090</v>
      </c>
      <c r="E485" s="394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8"/>
      <c r="R485" s="398"/>
      <c r="S485" s="398"/>
      <c r="T485" s="399"/>
      <c r="U485" s="34"/>
      <c r="V485" s="34"/>
      <c r="W485" s="35" t="s">
        <v>69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5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6"/>
      <c r="P486" s="388" t="s">
        <v>70</v>
      </c>
      <c r="Q486" s="389"/>
      <c r="R486" s="389"/>
      <c r="S486" s="389"/>
      <c r="T486" s="389"/>
      <c r="U486" s="389"/>
      <c r="V486" s="390"/>
      <c r="W486" s="37" t="s">
        <v>71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6"/>
      <c r="P487" s="388" t="s">
        <v>70</v>
      </c>
      <c r="Q487" s="389"/>
      <c r="R487" s="389"/>
      <c r="S487" s="389"/>
      <c r="T487" s="389"/>
      <c r="U487" s="389"/>
      <c r="V487" s="390"/>
      <c r="W487" s="37" t="s">
        <v>69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391" t="s">
        <v>647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93">
        <v>4680115884564</v>
      </c>
      <c r="E489" s="394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8"/>
      <c r="R489" s="398"/>
      <c r="S489" s="398"/>
      <c r="T489" s="399"/>
      <c r="U489" s="34"/>
      <c r="V489" s="34"/>
      <c r="W489" s="35" t="s">
        <v>69</v>
      </c>
      <c r="X489" s="384">
        <v>7.5</v>
      </c>
      <c r="Y489" s="385">
        <f>IFERROR(IF(X489="",0,CEILING((X489/$H489),1)*$H489),"")</f>
        <v>9</v>
      </c>
      <c r="Z489" s="36">
        <f>IFERROR(IF(Y489=0,"",ROUNDUP(Y489/H489,0)*0.00627),"")</f>
        <v>1.881E-2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9</v>
      </c>
      <c r="BN489" s="64">
        <f>IFERROR(Y489*I489/H489,"0")</f>
        <v>10.799999999999999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395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6"/>
      <c r="P490" s="388" t="s">
        <v>70</v>
      </c>
      <c r="Q490" s="389"/>
      <c r="R490" s="389"/>
      <c r="S490" s="389"/>
      <c r="T490" s="389"/>
      <c r="U490" s="389"/>
      <c r="V490" s="390"/>
      <c r="W490" s="37" t="s">
        <v>71</v>
      </c>
      <c r="X490" s="386">
        <f>IFERROR(X489/H489,"0")</f>
        <v>2.5</v>
      </c>
      <c r="Y490" s="386">
        <f>IFERROR(Y489/H489,"0")</f>
        <v>3</v>
      </c>
      <c r="Z490" s="386">
        <f>IFERROR(IF(Z489="",0,Z489),"0")</f>
        <v>1.881E-2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6"/>
      <c r="P491" s="388" t="s">
        <v>70</v>
      </c>
      <c r="Q491" s="389"/>
      <c r="R491" s="389"/>
      <c r="S491" s="389"/>
      <c r="T491" s="389"/>
      <c r="U491" s="389"/>
      <c r="V491" s="390"/>
      <c r="W491" s="37" t="s">
        <v>69</v>
      </c>
      <c r="X491" s="386">
        <f>IFERROR(SUM(X489:X489),"0")</f>
        <v>7.5</v>
      </c>
      <c r="Y491" s="386">
        <f>IFERROR(SUM(Y489:Y489),"0")</f>
        <v>9</v>
      </c>
      <c r="Z491" s="37"/>
      <c r="AA491" s="387"/>
      <c r="AB491" s="387"/>
      <c r="AC491" s="387"/>
    </row>
    <row r="492" spans="1:68" ht="16.5" hidden="1" customHeight="1" x14ac:dyDescent="0.25">
      <c r="A492" s="402" t="s">
        <v>650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8"/>
      <c r="AB492" s="378"/>
      <c r="AC492" s="378"/>
    </row>
    <row r="493" spans="1:68" ht="14.25" hidden="1" customHeight="1" x14ac:dyDescent="0.25">
      <c r="A493" s="391" t="s">
        <v>64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93">
        <v>4680115885189</v>
      </c>
      <c r="E494" s="394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8"/>
      <c r="R494" s="398"/>
      <c r="S494" s="398"/>
      <c r="T494" s="399"/>
      <c r="U494" s="34"/>
      <c r="V494" s="34"/>
      <c r="W494" s="35" t="s">
        <v>69</v>
      </c>
      <c r="X494" s="384">
        <v>8</v>
      </c>
      <c r="Y494" s="385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93">
        <v>4680115885172</v>
      </c>
      <c r="E495" s="394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8"/>
      <c r="R495" s="398"/>
      <c r="S495" s="398"/>
      <c r="T495" s="399"/>
      <c r="U495" s="34"/>
      <c r="V495" s="34"/>
      <c r="W495" s="35" t="s">
        <v>69</v>
      </c>
      <c r="X495" s="384">
        <v>14</v>
      </c>
      <c r="Y495" s="385">
        <f>IFERROR(IF(X495="",0,CEILING((X495/$H495),1)*$H495),"")</f>
        <v>14.399999999999999</v>
      </c>
      <c r="Z495" s="36">
        <f>IFERROR(IF(Y495=0,"",ROUNDUP(Y495/H495,0)*0.00502),"")</f>
        <v>6.0240000000000002E-2</v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15.166666666666666</v>
      </c>
      <c r="BN495" s="64">
        <f>IFERROR(Y495*I495/H495,"0")</f>
        <v>15.6</v>
      </c>
      <c r="BO495" s="64">
        <f>IFERROR(1/J495*(X495/H495),"0")</f>
        <v>4.9857549857549865E-2</v>
      </c>
      <c r="BP495" s="64">
        <f>IFERROR(1/J495*(Y495/H495),"0")</f>
        <v>5.1282051282051287E-2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93">
        <v>4680115885110</v>
      </c>
      <c r="E496" s="394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8"/>
      <c r="R496" s="398"/>
      <c r="S496" s="398"/>
      <c r="T496" s="399"/>
      <c r="U496" s="34"/>
      <c r="V496" s="34"/>
      <c r="W496" s="35" t="s">
        <v>69</v>
      </c>
      <c r="X496" s="384">
        <v>28</v>
      </c>
      <c r="Y496" s="385">
        <f>IFERROR(IF(X496="",0,CEILING((X496/$H496),1)*$H496),"")</f>
        <v>28.799999999999997</v>
      </c>
      <c r="Z496" s="36">
        <f>IFERROR(IF(Y496=0,"",ROUNDUP(Y496/H496,0)*0.00502),"")</f>
        <v>0.12048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47.13333333333334</v>
      </c>
      <c r="BN496" s="64">
        <f>IFERROR(Y496*I496/H496,"0")</f>
        <v>48.48</v>
      </c>
      <c r="BO496" s="64">
        <f>IFERROR(1/J496*(X496/H496),"0")</f>
        <v>9.9715099715099731E-2</v>
      </c>
      <c r="BP496" s="64">
        <f>IFERROR(1/J496*(Y496/H496),"0")</f>
        <v>0.10256410256410257</v>
      </c>
    </row>
    <row r="497" spans="1:68" x14ac:dyDescent="0.2">
      <c r="A497" s="395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6"/>
      <c r="P497" s="388" t="s">
        <v>70</v>
      </c>
      <c r="Q497" s="389"/>
      <c r="R497" s="389"/>
      <c r="S497" s="389"/>
      <c r="T497" s="389"/>
      <c r="U497" s="389"/>
      <c r="V497" s="390"/>
      <c r="W497" s="37" t="s">
        <v>71</v>
      </c>
      <c r="X497" s="386">
        <f>IFERROR(X494/H494,"0")+IFERROR(X495/H495,"0")+IFERROR(X496/H496,"0")</f>
        <v>41.666666666666671</v>
      </c>
      <c r="Y497" s="386">
        <f>IFERROR(Y494/H494,"0")+IFERROR(Y495/H495,"0")+IFERROR(Y496/H496,"0")</f>
        <v>43</v>
      </c>
      <c r="Z497" s="386">
        <f>IFERROR(IF(Z494="",0,Z494),"0")+IFERROR(IF(Z495="",0,Z495),"0")+IFERROR(IF(Z496="",0,Z496),"0")</f>
        <v>0.21586</v>
      </c>
      <c r="AA497" s="387"/>
      <c r="AB497" s="387"/>
      <c r="AC497" s="387"/>
    </row>
    <row r="498" spans="1:68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6"/>
      <c r="P498" s="388" t="s">
        <v>70</v>
      </c>
      <c r="Q498" s="389"/>
      <c r="R498" s="389"/>
      <c r="S498" s="389"/>
      <c r="T498" s="389"/>
      <c r="U498" s="389"/>
      <c r="V498" s="390"/>
      <c r="W498" s="37" t="s">
        <v>69</v>
      </c>
      <c r="X498" s="386">
        <f>IFERROR(SUM(X494:X496),"0")</f>
        <v>50</v>
      </c>
      <c r="Y498" s="386">
        <f>IFERROR(SUM(Y494:Y496),"0")</f>
        <v>51.599999999999994</v>
      </c>
      <c r="Z498" s="37"/>
      <c r="AA498" s="387"/>
      <c r="AB498" s="387"/>
      <c r="AC498" s="387"/>
    </row>
    <row r="499" spans="1:68" ht="16.5" hidden="1" customHeight="1" x14ac:dyDescent="0.25">
      <c r="A499" s="402" t="s">
        <v>657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8"/>
      <c r="AB499" s="378"/>
      <c r="AC499" s="378"/>
    </row>
    <row r="500" spans="1:68" ht="14.25" hidden="1" customHeight="1" x14ac:dyDescent="0.25">
      <c r="A500" s="391" t="s">
        <v>64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77"/>
      <c r="AB500" s="377"/>
      <c r="AC500" s="377"/>
    </row>
    <row r="501" spans="1:68" ht="27" hidden="1" customHeight="1" x14ac:dyDescent="0.25">
      <c r="A501" s="54" t="s">
        <v>658</v>
      </c>
      <c r="B501" s="54" t="s">
        <v>659</v>
      </c>
      <c r="C501" s="31">
        <v>4301031365</v>
      </c>
      <c r="D501" s="393">
        <v>4680115885738</v>
      </c>
      <c r="E501" s="394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2" t="s">
        <v>660</v>
      </c>
      <c r="Q501" s="398"/>
      <c r="R501" s="398"/>
      <c r="S501" s="398"/>
      <c r="T501" s="399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661</v>
      </c>
      <c r="B502" s="54" t="s">
        <v>662</v>
      </c>
      <c r="C502" s="31">
        <v>4301031261</v>
      </c>
      <c r="D502" s="393">
        <v>4680115885103</v>
      </c>
      <c r="E502" s="394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8"/>
      <c r="R502" s="398"/>
      <c r="S502" s="398"/>
      <c r="T502" s="399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5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6"/>
      <c r="P503" s="388" t="s">
        <v>70</v>
      </c>
      <c r="Q503" s="389"/>
      <c r="R503" s="389"/>
      <c r="S503" s="389"/>
      <c r="T503" s="389"/>
      <c r="U503" s="389"/>
      <c r="V503" s="390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6"/>
      <c r="P504" s="388" t="s">
        <v>70</v>
      </c>
      <c r="Q504" s="389"/>
      <c r="R504" s="389"/>
      <c r="S504" s="389"/>
      <c r="T504" s="389"/>
      <c r="U504" s="389"/>
      <c r="V504" s="390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391" t="s">
        <v>171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77"/>
      <c r="AB505" s="377"/>
      <c r="AC505" s="377"/>
    </row>
    <row r="506" spans="1:68" ht="27" hidden="1" customHeight="1" x14ac:dyDescent="0.25">
      <c r="A506" s="54" t="s">
        <v>663</v>
      </c>
      <c r="B506" s="54" t="s">
        <v>664</v>
      </c>
      <c r="C506" s="31">
        <v>4301060412</v>
      </c>
      <c r="D506" s="393">
        <v>4680115885509</v>
      </c>
      <c r="E506" s="394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8" t="s">
        <v>665</v>
      </c>
      <c r="Q506" s="398"/>
      <c r="R506" s="398"/>
      <c r="S506" s="398"/>
      <c r="T506" s="399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6"/>
      <c r="P507" s="388" t="s">
        <v>70</v>
      </c>
      <c r="Q507" s="389"/>
      <c r="R507" s="389"/>
      <c r="S507" s="389"/>
      <c r="T507" s="389"/>
      <c r="U507" s="389"/>
      <c r="V507" s="390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6"/>
      <c r="P508" s="388" t="s">
        <v>70</v>
      </c>
      <c r="Q508" s="389"/>
      <c r="R508" s="389"/>
      <c r="S508" s="389"/>
      <c r="T508" s="389"/>
      <c r="U508" s="389"/>
      <c r="V508" s="390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13" t="s">
        <v>666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8"/>
      <c r="AB509" s="48"/>
      <c r="AC509" s="48"/>
    </row>
    <row r="510" spans="1:68" ht="16.5" hidden="1" customHeight="1" x14ac:dyDescent="0.25">
      <c r="A510" s="402" t="s">
        <v>666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8"/>
      <c r="AB510" s="378"/>
      <c r="AC510" s="378"/>
    </row>
    <row r="511" spans="1:68" ht="14.25" hidden="1" customHeight="1" x14ac:dyDescent="0.25">
      <c r="A511" s="391" t="s">
        <v>105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93">
        <v>4607091389067</v>
      </c>
      <c r="E512" s="394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8"/>
      <c r="R512" s="398"/>
      <c r="S512" s="398"/>
      <c r="T512" s="399"/>
      <c r="U512" s="34"/>
      <c r="V512" s="34"/>
      <c r="W512" s="35" t="s">
        <v>69</v>
      </c>
      <c r="X512" s="384">
        <v>100</v>
      </c>
      <c r="Y512" s="385">
        <f t="shared" ref="Y512:Y520" si="79">IFERROR(IF(X512="",0,CEILING((X512/$H512),1)*$H512),"")</f>
        <v>100.32000000000001</v>
      </c>
      <c r="Z512" s="36">
        <f t="shared" ref="Z512:Z517" si="80">IFERROR(IF(Y512=0,"",ROUNDUP(Y512/H512,0)*0.01196),"")</f>
        <v>0.22724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106.81818181818181</v>
      </c>
      <c r="BN512" s="64">
        <f t="shared" ref="BN512:BN520" si="82">IFERROR(Y512*I512/H512,"0")</f>
        <v>107.16</v>
      </c>
      <c r="BO512" s="64">
        <f t="shared" ref="BO512:BO520" si="83">IFERROR(1/J512*(X512/H512),"0")</f>
        <v>0.18210955710955709</v>
      </c>
      <c r="BP512" s="64">
        <f t="shared" ref="BP512:BP520" si="84">IFERROR(1/J512*(Y512/H512),"0")</f>
        <v>0.18269230769230771</v>
      </c>
    </row>
    <row r="513" spans="1:68" ht="27" hidden="1" customHeight="1" x14ac:dyDescent="0.25">
      <c r="A513" s="54" t="s">
        <v>669</v>
      </c>
      <c r="B513" s="54" t="s">
        <v>670</v>
      </c>
      <c r="C513" s="31">
        <v>4301011376</v>
      </c>
      <c r="D513" s="393">
        <v>4680115885226</v>
      </c>
      <c r="E513" s="394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8"/>
      <c r="R513" s="398"/>
      <c r="S513" s="398"/>
      <c r="T513" s="399"/>
      <c r="U513" s="34"/>
      <c r="V513" s="34"/>
      <c r="W513" s="35" t="s">
        <v>69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671</v>
      </c>
      <c r="B514" s="54" t="s">
        <v>672</v>
      </c>
      <c r="C514" s="31">
        <v>4301011961</v>
      </c>
      <c r="D514" s="393">
        <v>4680115885271</v>
      </c>
      <c r="E514" s="394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4" t="s">
        <v>673</v>
      </c>
      <c r="Q514" s="398"/>
      <c r="R514" s="398"/>
      <c r="S514" s="398"/>
      <c r="T514" s="399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674</v>
      </c>
      <c r="B515" s="54" t="s">
        <v>675</v>
      </c>
      <c r="C515" s="31">
        <v>4301011774</v>
      </c>
      <c r="D515" s="393">
        <v>4680115884502</v>
      </c>
      <c r="E515" s="394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8"/>
      <c r="R515" s="398"/>
      <c r="S515" s="398"/>
      <c r="T515" s="399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93">
        <v>4607091389104</v>
      </c>
      <c r="E516" s="394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8"/>
      <c r="R516" s="398"/>
      <c r="S516" s="398"/>
      <c r="T516" s="399"/>
      <c r="U516" s="34"/>
      <c r="V516" s="34"/>
      <c r="W516" s="35" t="s">
        <v>69</v>
      </c>
      <c r="X516" s="384">
        <v>140</v>
      </c>
      <c r="Y516" s="385">
        <f t="shared" si="79"/>
        <v>142.56</v>
      </c>
      <c r="Z516" s="36">
        <f t="shared" si="80"/>
        <v>0.32291999999999998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149.54545454545453</v>
      </c>
      <c r="BN516" s="64">
        <f t="shared" si="82"/>
        <v>152.27999999999997</v>
      </c>
      <c r="BO516" s="64">
        <f t="shared" si="83"/>
        <v>0.25495337995337997</v>
      </c>
      <c r="BP516" s="64">
        <f t="shared" si="84"/>
        <v>0.25961538461538464</v>
      </c>
    </row>
    <row r="517" spans="1:68" ht="16.5" hidden="1" customHeight="1" x14ac:dyDescent="0.25">
      <c r="A517" s="54" t="s">
        <v>678</v>
      </c>
      <c r="B517" s="54" t="s">
        <v>679</v>
      </c>
      <c r="C517" s="31">
        <v>4301011799</v>
      </c>
      <c r="D517" s="393">
        <v>4680115884519</v>
      </c>
      <c r="E517" s="394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8"/>
      <c r="R517" s="398"/>
      <c r="S517" s="398"/>
      <c r="T517" s="399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680</v>
      </c>
      <c r="B518" s="54" t="s">
        <v>681</v>
      </c>
      <c r="C518" s="31">
        <v>4301011778</v>
      </c>
      <c r="D518" s="393">
        <v>4680115880603</v>
      </c>
      <c r="E518" s="394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8"/>
      <c r="R518" s="398"/>
      <c r="S518" s="398"/>
      <c r="T518" s="399"/>
      <c r="U518" s="34"/>
      <c r="V518" s="34"/>
      <c r="W518" s="35" t="s">
        <v>69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682</v>
      </c>
      <c r="B519" s="54" t="s">
        <v>683</v>
      </c>
      <c r="C519" s="31">
        <v>4301011190</v>
      </c>
      <c r="D519" s="393">
        <v>4607091389098</v>
      </c>
      <c r="E519" s="394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8"/>
      <c r="R519" s="398"/>
      <c r="S519" s="398"/>
      <c r="T519" s="399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93">
        <v>4607091389982</v>
      </c>
      <c r="E520" s="394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8"/>
      <c r="R520" s="398"/>
      <c r="S520" s="398"/>
      <c r="T520" s="399"/>
      <c r="U520" s="34"/>
      <c r="V520" s="34"/>
      <c r="W520" s="35" t="s">
        <v>69</v>
      </c>
      <c r="X520" s="384">
        <v>180</v>
      </c>
      <c r="Y520" s="385">
        <f t="shared" si="79"/>
        <v>180</v>
      </c>
      <c r="Z520" s="36">
        <f>IFERROR(IF(Y520=0,"",ROUNDUP(Y520/H520,0)*0.00937),"")</f>
        <v>0.46849999999999997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191.99999999999997</v>
      </c>
      <c r="BN520" s="64">
        <f t="shared" si="82"/>
        <v>191.99999999999997</v>
      </c>
      <c r="BO520" s="64">
        <f t="shared" si="83"/>
        <v>0.41666666666666669</v>
      </c>
      <c r="BP520" s="64">
        <f t="shared" si="84"/>
        <v>0.41666666666666669</v>
      </c>
    </row>
    <row r="521" spans="1:68" x14ac:dyDescent="0.2">
      <c r="A521" s="395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6"/>
      <c r="P521" s="388" t="s">
        <v>70</v>
      </c>
      <c r="Q521" s="389"/>
      <c r="R521" s="389"/>
      <c r="S521" s="389"/>
      <c r="T521" s="389"/>
      <c r="U521" s="389"/>
      <c r="V521" s="390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95.454545454545453</v>
      </c>
      <c r="Y521" s="386">
        <f>IFERROR(Y512/H512,"0")+IFERROR(Y513/H513,"0")+IFERROR(Y514/H514,"0")+IFERROR(Y515/H515,"0")+IFERROR(Y516/H516,"0")+IFERROR(Y517/H517,"0")+IFERROR(Y518/H518,"0")+IFERROR(Y519/H519,"0")+IFERROR(Y520/H520,"0")</f>
        <v>96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1.0186599999999999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6"/>
      <c r="P522" s="388" t="s">
        <v>70</v>
      </c>
      <c r="Q522" s="389"/>
      <c r="R522" s="389"/>
      <c r="S522" s="389"/>
      <c r="T522" s="389"/>
      <c r="U522" s="389"/>
      <c r="V522" s="390"/>
      <c r="W522" s="37" t="s">
        <v>69</v>
      </c>
      <c r="X522" s="386">
        <f>IFERROR(SUM(X512:X520),"0")</f>
        <v>420</v>
      </c>
      <c r="Y522" s="386">
        <f>IFERROR(SUM(Y512:Y520),"0")</f>
        <v>422.88</v>
      </c>
      <c r="Z522" s="37"/>
      <c r="AA522" s="387"/>
      <c r="AB522" s="387"/>
      <c r="AC522" s="387"/>
    </row>
    <row r="523" spans="1:68" ht="14.25" hidden="1" customHeight="1" x14ac:dyDescent="0.25">
      <c r="A523" s="391" t="s">
        <v>141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93">
        <v>4607091388930</v>
      </c>
      <c r="E524" s="394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8"/>
      <c r="R524" s="398"/>
      <c r="S524" s="398"/>
      <c r="T524" s="399"/>
      <c r="U524" s="34"/>
      <c r="V524" s="34"/>
      <c r="W524" s="35" t="s">
        <v>69</v>
      </c>
      <c r="X524" s="384">
        <v>50</v>
      </c>
      <c r="Y524" s="385">
        <f>IFERROR(IF(X524="",0,CEILING((X524/$H524),1)*$H524),"")</f>
        <v>52.800000000000004</v>
      </c>
      <c r="Z524" s="36">
        <f>IFERROR(IF(Y524=0,"",ROUNDUP(Y524/H524,0)*0.01196),"")</f>
        <v>0.1196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53.409090909090907</v>
      </c>
      <c r="BN524" s="64">
        <f>IFERROR(Y524*I524/H524,"0")</f>
        <v>56.400000000000006</v>
      </c>
      <c r="BO524" s="64">
        <f>IFERROR(1/J524*(X524/H524),"0")</f>
        <v>9.1054778554778545E-2</v>
      </c>
      <c r="BP524" s="64">
        <f>IFERROR(1/J524*(Y524/H524),"0")</f>
        <v>9.6153846153846159E-2</v>
      </c>
    </row>
    <row r="525" spans="1:68" ht="16.5" hidden="1" customHeight="1" x14ac:dyDescent="0.25">
      <c r="A525" s="54" t="s">
        <v>688</v>
      </c>
      <c r="B525" s="54" t="s">
        <v>689</v>
      </c>
      <c r="C525" s="31">
        <v>4301020206</v>
      </c>
      <c r="D525" s="393">
        <v>4680115880054</v>
      </c>
      <c r="E525" s="394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8"/>
      <c r="R525" s="398"/>
      <c r="S525" s="398"/>
      <c r="T525" s="399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5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6"/>
      <c r="P526" s="388" t="s">
        <v>70</v>
      </c>
      <c r="Q526" s="389"/>
      <c r="R526" s="389"/>
      <c r="S526" s="389"/>
      <c r="T526" s="389"/>
      <c r="U526" s="389"/>
      <c r="V526" s="390"/>
      <c r="W526" s="37" t="s">
        <v>71</v>
      </c>
      <c r="X526" s="386">
        <f>IFERROR(X524/H524,"0")+IFERROR(X525/H525,"0")</f>
        <v>9.4696969696969688</v>
      </c>
      <c r="Y526" s="386">
        <f>IFERROR(Y524/H524,"0")+IFERROR(Y525/H525,"0")</f>
        <v>10</v>
      </c>
      <c r="Z526" s="386">
        <f>IFERROR(IF(Z524="",0,Z524),"0")+IFERROR(IF(Z525="",0,Z525),"0")</f>
        <v>0.1196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6"/>
      <c r="P527" s="388" t="s">
        <v>70</v>
      </c>
      <c r="Q527" s="389"/>
      <c r="R527" s="389"/>
      <c r="S527" s="389"/>
      <c r="T527" s="389"/>
      <c r="U527" s="389"/>
      <c r="V527" s="390"/>
      <c r="W527" s="37" t="s">
        <v>69</v>
      </c>
      <c r="X527" s="386">
        <f>IFERROR(SUM(X524:X525),"0")</f>
        <v>50</v>
      </c>
      <c r="Y527" s="386">
        <f>IFERROR(SUM(Y524:Y525),"0")</f>
        <v>52.800000000000004</v>
      </c>
      <c r="Z527" s="37"/>
      <c r="AA527" s="387"/>
      <c r="AB527" s="387"/>
      <c r="AC527" s="387"/>
    </row>
    <row r="528" spans="1:68" ht="14.25" hidden="1" customHeight="1" x14ac:dyDescent="0.25">
      <c r="A528" s="391" t="s">
        <v>64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93">
        <v>4680115883116</v>
      </c>
      <c r="E529" s="394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8"/>
      <c r="R529" s="398"/>
      <c r="S529" s="398"/>
      <c r="T529" s="399"/>
      <c r="U529" s="34"/>
      <c r="V529" s="34"/>
      <c r="W529" s="35" t="s">
        <v>69</v>
      </c>
      <c r="X529" s="384">
        <v>90</v>
      </c>
      <c r="Y529" s="385">
        <f t="shared" ref="Y529:Y534" si="85">IFERROR(IF(X529="",0,CEILING((X529/$H529),1)*$H529),"")</f>
        <v>95.04</v>
      </c>
      <c r="Z529" s="36">
        <f>IFERROR(IF(Y529=0,"",ROUNDUP(Y529/H529,0)*0.01196),"")</f>
        <v>0.21528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96.136363636363626</v>
      </c>
      <c r="BN529" s="64">
        <f t="shared" ref="BN529:BN534" si="87">IFERROR(Y529*I529/H529,"0")</f>
        <v>101.52000000000001</v>
      </c>
      <c r="BO529" s="64">
        <f t="shared" ref="BO529:BO534" si="88">IFERROR(1/J529*(X529/H529),"0")</f>
        <v>0.16389860139860138</v>
      </c>
      <c r="BP529" s="64">
        <f t="shared" ref="BP529:BP534" si="89">IFERROR(1/J529*(Y529/H529),"0")</f>
        <v>0.17307692307692307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93">
        <v>4680115883093</v>
      </c>
      <c r="E530" s="394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8"/>
      <c r="R530" s="398"/>
      <c r="S530" s="398"/>
      <c r="T530" s="399"/>
      <c r="U530" s="34"/>
      <c r="V530" s="34"/>
      <c r="W530" s="35" t="s">
        <v>69</v>
      </c>
      <c r="X530" s="384">
        <v>70</v>
      </c>
      <c r="Y530" s="385">
        <f t="shared" si="85"/>
        <v>73.92</v>
      </c>
      <c r="Z530" s="36">
        <f>IFERROR(IF(Y530=0,"",ROUNDUP(Y530/H530,0)*0.01196),"")</f>
        <v>0.16744000000000001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74.772727272727266</v>
      </c>
      <c r="BN530" s="64">
        <f t="shared" si="87"/>
        <v>78.959999999999994</v>
      </c>
      <c r="BO530" s="64">
        <f t="shared" si="88"/>
        <v>0.12747668997668998</v>
      </c>
      <c r="BP530" s="64">
        <f t="shared" si="89"/>
        <v>0.13461538461538464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93">
        <v>4680115883109</v>
      </c>
      <c r="E531" s="394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8"/>
      <c r="R531" s="398"/>
      <c r="S531" s="398"/>
      <c r="T531" s="399"/>
      <c r="U531" s="34"/>
      <c r="V531" s="34"/>
      <c r="W531" s="35" t="s">
        <v>69</v>
      </c>
      <c r="X531" s="384">
        <v>160</v>
      </c>
      <c r="Y531" s="385">
        <f t="shared" si="85"/>
        <v>163.68</v>
      </c>
      <c r="Z531" s="36">
        <f>IFERROR(IF(Y531=0,"",ROUNDUP(Y531/H531,0)*0.01196),"")</f>
        <v>0.37075999999999998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170.90909090909091</v>
      </c>
      <c r="BN531" s="64">
        <f t="shared" si="87"/>
        <v>174.84</v>
      </c>
      <c r="BO531" s="64">
        <f t="shared" si="88"/>
        <v>0.29137529137529139</v>
      </c>
      <c r="BP531" s="64">
        <f t="shared" si="89"/>
        <v>0.29807692307692307</v>
      </c>
    </row>
    <row r="532" spans="1:68" ht="27" hidden="1" customHeight="1" x14ac:dyDescent="0.25">
      <c r="A532" s="54" t="s">
        <v>696</v>
      </c>
      <c r="B532" s="54" t="s">
        <v>697</v>
      </c>
      <c r="C532" s="31">
        <v>4301031249</v>
      </c>
      <c r="D532" s="393">
        <v>4680115882072</v>
      </c>
      <c r="E532" s="394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8"/>
      <c r="R532" s="398"/>
      <c r="S532" s="398"/>
      <c r="T532" s="399"/>
      <c r="U532" s="34"/>
      <c r="V532" s="34"/>
      <c r="W532" s="35" t="s">
        <v>69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698</v>
      </c>
      <c r="B533" s="54" t="s">
        <v>699</v>
      </c>
      <c r="C533" s="31">
        <v>4301031251</v>
      </c>
      <c r="D533" s="393">
        <v>4680115882102</v>
      </c>
      <c r="E533" s="394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8"/>
      <c r="R533" s="398"/>
      <c r="S533" s="398"/>
      <c r="T533" s="399"/>
      <c r="U533" s="34"/>
      <c r="V533" s="34"/>
      <c r="W533" s="35" t="s">
        <v>69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700</v>
      </c>
      <c r="B534" s="54" t="s">
        <v>701</v>
      </c>
      <c r="C534" s="31">
        <v>4301031253</v>
      </c>
      <c r="D534" s="393">
        <v>4680115882096</v>
      </c>
      <c r="E534" s="394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8"/>
      <c r="R534" s="398"/>
      <c r="S534" s="398"/>
      <c r="T534" s="399"/>
      <c r="U534" s="34"/>
      <c r="V534" s="34"/>
      <c r="W534" s="35" t="s">
        <v>69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5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6"/>
      <c r="P535" s="388" t="s">
        <v>70</v>
      </c>
      <c r="Q535" s="389"/>
      <c r="R535" s="389"/>
      <c r="S535" s="389"/>
      <c r="T535" s="389"/>
      <c r="U535" s="389"/>
      <c r="V535" s="390"/>
      <c r="W535" s="37" t="s">
        <v>71</v>
      </c>
      <c r="X535" s="386">
        <f>IFERROR(X529/H529,"0")+IFERROR(X530/H530,"0")+IFERROR(X531/H531,"0")+IFERROR(X532/H532,"0")+IFERROR(X533/H533,"0")+IFERROR(X534/H534,"0")</f>
        <v>60.606060606060602</v>
      </c>
      <c r="Y535" s="386">
        <f>IFERROR(Y529/H529,"0")+IFERROR(Y530/H530,"0")+IFERROR(Y531/H531,"0")+IFERROR(Y532/H532,"0")+IFERROR(Y533/H533,"0")+IFERROR(Y534/H534,"0")</f>
        <v>63</v>
      </c>
      <c r="Z535" s="386">
        <f>IFERROR(IF(Z529="",0,Z529),"0")+IFERROR(IF(Z530="",0,Z530),"0")+IFERROR(IF(Z531="",0,Z531),"0")+IFERROR(IF(Z532="",0,Z532),"0")+IFERROR(IF(Z533="",0,Z533),"0")+IFERROR(IF(Z534="",0,Z534),"0")</f>
        <v>0.75347999999999993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6"/>
      <c r="P536" s="388" t="s">
        <v>70</v>
      </c>
      <c r="Q536" s="389"/>
      <c r="R536" s="389"/>
      <c r="S536" s="389"/>
      <c r="T536" s="389"/>
      <c r="U536" s="389"/>
      <c r="V536" s="390"/>
      <c r="W536" s="37" t="s">
        <v>69</v>
      </c>
      <c r="X536" s="386">
        <f>IFERROR(SUM(X529:X534),"0")</f>
        <v>320</v>
      </c>
      <c r="Y536" s="386">
        <f>IFERROR(SUM(Y529:Y534),"0")</f>
        <v>332.64</v>
      </c>
      <c r="Z536" s="37"/>
      <c r="AA536" s="387"/>
      <c r="AB536" s="387"/>
      <c r="AC536" s="387"/>
    </row>
    <row r="537" spans="1:68" ht="14.25" hidden="1" customHeight="1" x14ac:dyDescent="0.25">
      <c r="A537" s="391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77"/>
      <c r="AB537" s="377"/>
      <c r="AC537" s="377"/>
    </row>
    <row r="538" spans="1:68" ht="16.5" hidden="1" customHeight="1" x14ac:dyDescent="0.25">
      <c r="A538" s="54" t="s">
        <v>702</v>
      </c>
      <c r="B538" s="54" t="s">
        <v>703</v>
      </c>
      <c r="C538" s="31">
        <v>4301051230</v>
      </c>
      <c r="D538" s="393">
        <v>4607091383409</v>
      </c>
      <c r="E538" s="394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8"/>
      <c r="R538" s="398"/>
      <c r="S538" s="398"/>
      <c r="T538" s="399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704</v>
      </c>
      <c r="B539" s="54" t="s">
        <v>705</v>
      </c>
      <c r="C539" s="31">
        <v>4301051231</v>
      </c>
      <c r="D539" s="393">
        <v>4607091383416</v>
      </c>
      <c r="E539" s="394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8"/>
      <c r="R539" s="398"/>
      <c r="S539" s="398"/>
      <c r="T539" s="399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706</v>
      </c>
      <c r="B540" s="54" t="s">
        <v>707</v>
      </c>
      <c r="C540" s="31">
        <v>4301051058</v>
      </c>
      <c r="D540" s="393">
        <v>4680115883536</v>
      </c>
      <c r="E540" s="394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8"/>
      <c r="R540" s="398"/>
      <c r="S540" s="398"/>
      <c r="T540" s="399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5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6"/>
      <c r="P541" s="388" t="s">
        <v>70</v>
      </c>
      <c r="Q541" s="389"/>
      <c r="R541" s="389"/>
      <c r="S541" s="389"/>
      <c r="T541" s="389"/>
      <c r="U541" s="389"/>
      <c r="V541" s="390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6"/>
      <c r="P542" s="388" t="s">
        <v>70</v>
      </c>
      <c r="Q542" s="389"/>
      <c r="R542" s="389"/>
      <c r="S542" s="389"/>
      <c r="T542" s="389"/>
      <c r="U542" s="389"/>
      <c r="V542" s="390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391" t="s">
        <v>171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7"/>
      <c r="AB543" s="377"/>
      <c r="AC543" s="377"/>
    </row>
    <row r="544" spans="1:68" ht="16.5" hidden="1" customHeight="1" x14ac:dyDescent="0.25">
      <c r="A544" s="54" t="s">
        <v>708</v>
      </c>
      <c r="B544" s="54" t="s">
        <v>709</v>
      </c>
      <c r="C544" s="31">
        <v>4301060363</v>
      </c>
      <c r="D544" s="393">
        <v>4680115885035</v>
      </c>
      <c r="E544" s="394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8"/>
      <c r="R544" s="398"/>
      <c r="S544" s="398"/>
      <c r="T544" s="399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5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6"/>
      <c r="P545" s="388" t="s">
        <v>70</v>
      </c>
      <c r="Q545" s="389"/>
      <c r="R545" s="389"/>
      <c r="S545" s="389"/>
      <c r="T545" s="389"/>
      <c r="U545" s="389"/>
      <c r="V545" s="390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6"/>
      <c r="P546" s="388" t="s">
        <v>70</v>
      </c>
      <c r="Q546" s="389"/>
      <c r="R546" s="389"/>
      <c r="S546" s="389"/>
      <c r="T546" s="389"/>
      <c r="U546" s="389"/>
      <c r="V546" s="390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13" t="s">
        <v>710</v>
      </c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8"/>
      <c r="AB547" s="48"/>
      <c r="AC547" s="48"/>
    </row>
    <row r="548" spans="1:68" ht="16.5" hidden="1" customHeight="1" x14ac:dyDescent="0.25">
      <c r="A548" s="402" t="s">
        <v>710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8"/>
      <c r="AB548" s="378"/>
      <c r="AC548" s="378"/>
    </row>
    <row r="549" spans="1:68" ht="14.25" hidden="1" customHeight="1" x14ac:dyDescent="0.25">
      <c r="A549" s="391" t="s">
        <v>105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77"/>
      <c r="AB549" s="377"/>
      <c r="AC549" s="377"/>
    </row>
    <row r="550" spans="1:68" ht="27" hidden="1" customHeight="1" x14ac:dyDescent="0.25">
      <c r="A550" s="54" t="s">
        <v>711</v>
      </c>
      <c r="B550" s="54" t="s">
        <v>712</v>
      </c>
      <c r="C550" s="31">
        <v>4301011763</v>
      </c>
      <c r="D550" s="393">
        <v>4640242181011</v>
      </c>
      <c r="E550" s="394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0" t="s">
        <v>713</v>
      </c>
      <c r="Q550" s="398"/>
      <c r="R550" s="398"/>
      <c r="S550" s="398"/>
      <c r="T550" s="399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714</v>
      </c>
      <c r="B551" s="54" t="s">
        <v>715</v>
      </c>
      <c r="C551" s="31">
        <v>4301011585</v>
      </c>
      <c r="D551" s="393">
        <v>4640242180441</v>
      </c>
      <c r="E551" s="394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8" t="s">
        <v>716</v>
      </c>
      <c r="Q551" s="398"/>
      <c r="R551" s="398"/>
      <c r="S551" s="398"/>
      <c r="T551" s="399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717</v>
      </c>
      <c r="B552" s="54" t="s">
        <v>718</v>
      </c>
      <c r="C552" s="31">
        <v>4301011584</v>
      </c>
      <c r="D552" s="393">
        <v>4640242180564</v>
      </c>
      <c r="E552" s="394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54" t="s">
        <v>719</v>
      </c>
      <c r="Q552" s="398"/>
      <c r="R552" s="398"/>
      <c r="S552" s="398"/>
      <c r="T552" s="399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720</v>
      </c>
      <c r="B553" s="54" t="s">
        <v>721</v>
      </c>
      <c r="C553" s="31">
        <v>4301011762</v>
      </c>
      <c r="D553" s="393">
        <v>4640242180922</v>
      </c>
      <c r="E553" s="394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80" t="s">
        <v>722</v>
      </c>
      <c r="Q553" s="398"/>
      <c r="R553" s="398"/>
      <c r="S553" s="398"/>
      <c r="T553" s="399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723</v>
      </c>
      <c r="B554" s="54" t="s">
        <v>724</v>
      </c>
      <c r="C554" s="31">
        <v>4301011764</v>
      </c>
      <c r="D554" s="393">
        <v>4640242181189</v>
      </c>
      <c r="E554" s="394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64" t="s">
        <v>725</v>
      </c>
      <c r="Q554" s="398"/>
      <c r="R554" s="398"/>
      <c r="S554" s="398"/>
      <c r="T554" s="399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726</v>
      </c>
      <c r="B555" s="54" t="s">
        <v>727</v>
      </c>
      <c r="C555" s="31">
        <v>4301011551</v>
      </c>
      <c r="D555" s="393">
        <v>4640242180038</v>
      </c>
      <c r="E555" s="394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36" t="s">
        <v>728</v>
      </c>
      <c r="Q555" s="398"/>
      <c r="R555" s="398"/>
      <c r="S555" s="398"/>
      <c r="T555" s="399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729</v>
      </c>
      <c r="B556" s="54" t="s">
        <v>730</v>
      </c>
      <c r="C556" s="31">
        <v>4301011765</v>
      </c>
      <c r="D556" s="393">
        <v>4640242181172</v>
      </c>
      <c r="E556" s="394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8"/>
      <c r="R556" s="398"/>
      <c r="S556" s="398"/>
      <c r="T556" s="399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5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6"/>
      <c r="P557" s="388" t="s">
        <v>70</v>
      </c>
      <c r="Q557" s="389"/>
      <c r="R557" s="389"/>
      <c r="S557" s="389"/>
      <c r="T557" s="389"/>
      <c r="U557" s="389"/>
      <c r="V557" s="390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6"/>
      <c r="P558" s="388" t="s">
        <v>70</v>
      </c>
      <c r="Q558" s="389"/>
      <c r="R558" s="389"/>
      <c r="S558" s="389"/>
      <c r="T558" s="389"/>
      <c r="U558" s="389"/>
      <c r="V558" s="390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391" t="s">
        <v>141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7"/>
      <c r="AB559" s="377"/>
      <c r="AC559" s="377"/>
    </row>
    <row r="560" spans="1:68" ht="27" hidden="1" customHeight="1" x14ac:dyDescent="0.25">
      <c r="A560" s="54" t="s">
        <v>732</v>
      </c>
      <c r="B560" s="54" t="s">
        <v>733</v>
      </c>
      <c r="C560" s="31">
        <v>4301020260</v>
      </c>
      <c r="D560" s="393">
        <v>4640242180526</v>
      </c>
      <c r="E560" s="394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0" t="s">
        <v>734</v>
      </c>
      <c r="Q560" s="398"/>
      <c r="R560" s="398"/>
      <c r="S560" s="398"/>
      <c r="T560" s="399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735</v>
      </c>
      <c r="B561" s="54" t="s">
        <v>736</v>
      </c>
      <c r="C561" s="31">
        <v>4301020269</v>
      </c>
      <c r="D561" s="393">
        <v>4640242180519</v>
      </c>
      <c r="E561" s="394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2" t="s">
        <v>737</v>
      </c>
      <c r="Q561" s="398"/>
      <c r="R561" s="398"/>
      <c r="S561" s="398"/>
      <c r="T561" s="399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738</v>
      </c>
      <c r="B562" s="54" t="s">
        <v>739</v>
      </c>
      <c r="C562" s="31">
        <v>4301020309</v>
      </c>
      <c r="D562" s="393">
        <v>4640242180090</v>
      </c>
      <c r="E562" s="394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6" t="s">
        <v>740</v>
      </c>
      <c r="Q562" s="398"/>
      <c r="R562" s="398"/>
      <c r="S562" s="398"/>
      <c r="T562" s="399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741</v>
      </c>
      <c r="B563" s="54" t="s">
        <v>742</v>
      </c>
      <c r="C563" s="31">
        <v>4301020295</v>
      </c>
      <c r="D563" s="393">
        <v>4640242181363</v>
      </c>
      <c r="E563" s="394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59" t="s">
        <v>743</v>
      </c>
      <c r="Q563" s="398"/>
      <c r="R563" s="398"/>
      <c r="S563" s="398"/>
      <c r="T563" s="399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5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6"/>
      <c r="P564" s="388" t="s">
        <v>70</v>
      </c>
      <c r="Q564" s="389"/>
      <c r="R564" s="389"/>
      <c r="S564" s="389"/>
      <c r="T564" s="389"/>
      <c r="U564" s="389"/>
      <c r="V564" s="390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6"/>
      <c r="P565" s="388" t="s">
        <v>70</v>
      </c>
      <c r="Q565" s="389"/>
      <c r="R565" s="389"/>
      <c r="S565" s="389"/>
      <c r="T565" s="389"/>
      <c r="U565" s="389"/>
      <c r="V565" s="390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391" t="s">
        <v>64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77"/>
      <c r="AB566" s="377"/>
      <c r="AC566" s="377"/>
    </row>
    <row r="567" spans="1:68" ht="27" hidden="1" customHeight="1" x14ac:dyDescent="0.25">
      <c r="A567" s="54" t="s">
        <v>744</v>
      </c>
      <c r="B567" s="54" t="s">
        <v>745</v>
      </c>
      <c r="C567" s="31">
        <v>4301031289</v>
      </c>
      <c r="D567" s="393">
        <v>4640242181615</v>
      </c>
      <c r="E567" s="394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74" t="s">
        <v>746</v>
      </c>
      <c r="Q567" s="398"/>
      <c r="R567" s="398"/>
      <c r="S567" s="398"/>
      <c r="T567" s="399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747</v>
      </c>
      <c r="B568" s="54" t="s">
        <v>748</v>
      </c>
      <c r="C568" s="31">
        <v>4301031285</v>
      </c>
      <c r="D568" s="393">
        <v>4640242181639</v>
      </c>
      <c r="E568" s="394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43" t="s">
        <v>749</v>
      </c>
      <c r="Q568" s="398"/>
      <c r="R568" s="398"/>
      <c r="S568" s="398"/>
      <c r="T568" s="399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750</v>
      </c>
      <c r="B569" s="54" t="s">
        <v>751</v>
      </c>
      <c r="C569" s="31">
        <v>4301031287</v>
      </c>
      <c r="D569" s="393">
        <v>4640242181622</v>
      </c>
      <c r="E569" s="394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85" t="s">
        <v>752</v>
      </c>
      <c r="Q569" s="398"/>
      <c r="R569" s="398"/>
      <c r="S569" s="398"/>
      <c r="T569" s="399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753</v>
      </c>
      <c r="B570" s="54" t="s">
        <v>754</v>
      </c>
      <c r="C570" s="31">
        <v>4301031280</v>
      </c>
      <c r="D570" s="393">
        <v>4640242180816</v>
      </c>
      <c r="E570" s="394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39" t="s">
        <v>755</v>
      </c>
      <c r="Q570" s="398"/>
      <c r="R570" s="398"/>
      <c r="S570" s="398"/>
      <c r="T570" s="399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756</v>
      </c>
      <c r="B571" s="54" t="s">
        <v>757</v>
      </c>
      <c r="C571" s="31">
        <v>4301031244</v>
      </c>
      <c r="D571" s="393">
        <v>4640242180595</v>
      </c>
      <c r="E571" s="394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8"/>
      <c r="R571" s="398"/>
      <c r="S571" s="398"/>
      <c r="T571" s="399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759</v>
      </c>
      <c r="B572" s="54" t="s">
        <v>760</v>
      </c>
      <c r="C572" s="31">
        <v>4301031200</v>
      </c>
      <c r="D572" s="393">
        <v>4640242180489</v>
      </c>
      <c r="E572" s="394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517" t="s">
        <v>761</v>
      </c>
      <c r="Q572" s="398"/>
      <c r="R572" s="398"/>
      <c r="S572" s="398"/>
      <c r="T572" s="399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5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6"/>
      <c r="P573" s="388" t="s">
        <v>70</v>
      </c>
      <c r="Q573" s="389"/>
      <c r="R573" s="389"/>
      <c r="S573" s="389"/>
      <c r="T573" s="389"/>
      <c r="U573" s="389"/>
      <c r="V573" s="390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6"/>
      <c r="P574" s="388" t="s">
        <v>70</v>
      </c>
      <c r="Q574" s="389"/>
      <c r="R574" s="389"/>
      <c r="S574" s="389"/>
      <c r="T574" s="389"/>
      <c r="U574" s="389"/>
      <c r="V574" s="390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391" t="s">
        <v>72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93">
        <v>4640242180533</v>
      </c>
      <c r="E576" s="394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0" t="s">
        <v>764</v>
      </c>
      <c r="Q576" s="398"/>
      <c r="R576" s="398"/>
      <c r="S576" s="398"/>
      <c r="T576" s="399"/>
      <c r="U576" s="34"/>
      <c r="V576" s="34"/>
      <c r="W576" s="35" t="s">
        <v>69</v>
      </c>
      <c r="X576" s="384">
        <v>500</v>
      </c>
      <c r="Y576" s="385">
        <f>IFERROR(IF(X576="",0,CEILING((X576/$H576),1)*$H576),"")</f>
        <v>507</v>
      </c>
      <c r="Z576" s="36">
        <f>IFERROR(IF(Y576=0,"",ROUNDUP(Y576/H576,0)*0.02175),"")</f>
        <v>1.4137499999999998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536.15384615384619</v>
      </c>
      <c r="BN576" s="64">
        <f>IFERROR(Y576*I576/H576,"0")</f>
        <v>543.66000000000008</v>
      </c>
      <c r="BO576" s="64">
        <f>IFERROR(1/J576*(X576/H576),"0")</f>
        <v>1.1446886446886446</v>
      </c>
      <c r="BP576" s="64">
        <f>IFERROR(1/J576*(Y576/H576),"0")</f>
        <v>1.1607142857142856</v>
      </c>
    </row>
    <row r="577" spans="1:68" ht="27" hidden="1" customHeight="1" x14ac:dyDescent="0.25">
      <c r="A577" s="54" t="s">
        <v>765</v>
      </c>
      <c r="B577" s="54" t="s">
        <v>766</v>
      </c>
      <c r="C577" s="31">
        <v>4301051510</v>
      </c>
      <c r="D577" s="393">
        <v>4640242180540</v>
      </c>
      <c r="E577" s="394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6" t="s">
        <v>767</v>
      </c>
      <c r="Q577" s="398"/>
      <c r="R577" s="398"/>
      <c r="S577" s="398"/>
      <c r="T577" s="399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5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6"/>
      <c r="P578" s="388" t="s">
        <v>70</v>
      </c>
      <c r="Q578" s="389"/>
      <c r="R578" s="389"/>
      <c r="S578" s="389"/>
      <c r="T578" s="389"/>
      <c r="U578" s="389"/>
      <c r="V578" s="390"/>
      <c r="W578" s="37" t="s">
        <v>71</v>
      </c>
      <c r="X578" s="386">
        <f>IFERROR(X576/H576,"0")+IFERROR(X577/H577,"0")</f>
        <v>64.102564102564102</v>
      </c>
      <c r="Y578" s="386">
        <f>IFERROR(Y576/H576,"0")+IFERROR(Y577/H577,"0")</f>
        <v>65</v>
      </c>
      <c r="Z578" s="386">
        <f>IFERROR(IF(Z576="",0,Z576),"0")+IFERROR(IF(Z577="",0,Z577),"0")</f>
        <v>1.4137499999999998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6"/>
      <c r="P579" s="388" t="s">
        <v>70</v>
      </c>
      <c r="Q579" s="389"/>
      <c r="R579" s="389"/>
      <c r="S579" s="389"/>
      <c r="T579" s="389"/>
      <c r="U579" s="389"/>
      <c r="V579" s="390"/>
      <c r="W579" s="37" t="s">
        <v>69</v>
      </c>
      <c r="X579" s="386">
        <f>IFERROR(SUM(X576:X577),"0")</f>
        <v>500</v>
      </c>
      <c r="Y579" s="386">
        <f>IFERROR(SUM(Y576:Y577),"0")</f>
        <v>507</v>
      </c>
      <c r="Z579" s="37"/>
      <c r="AA579" s="387"/>
      <c r="AB579" s="387"/>
      <c r="AC579" s="387"/>
    </row>
    <row r="580" spans="1:68" ht="14.25" hidden="1" customHeight="1" x14ac:dyDescent="0.25">
      <c r="A580" s="391" t="s">
        <v>171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77"/>
      <c r="AB580" s="377"/>
      <c r="AC580" s="377"/>
    </row>
    <row r="581" spans="1:68" ht="27" hidden="1" customHeight="1" x14ac:dyDescent="0.25">
      <c r="A581" s="54" t="s">
        <v>768</v>
      </c>
      <c r="B581" s="54" t="s">
        <v>769</v>
      </c>
      <c r="C581" s="31">
        <v>4301060408</v>
      </c>
      <c r="D581" s="393">
        <v>4640242180120</v>
      </c>
      <c r="E581" s="394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639" t="s">
        <v>770</v>
      </c>
      <c r="Q581" s="398"/>
      <c r="R581" s="398"/>
      <c r="S581" s="398"/>
      <c r="T581" s="399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768</v>
      </c>
      <c r="B582" s="54" t="s">
        <v>771</v>
      </c>
      <c r="C582" s="31">
        <v>4301060354</v>
      </c>
      <c r="D582" s="393">
        <v>4640242180120</v>
      </c>
      <c r="E582" s="394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02" t="s">
        <v>772</v>
      </c>
      <c r="Q582" s="398"/>
      <c r="R582" s="398"/>
      <c r="S582" s="398"/>
      <c r="T582" s="399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773</v>
      </c>
      <c r="B583" s="54" t="s">
        <v>774</v>
      </c>
      <c r="C583" s="31">
        <v>4301060407</v>
      </c>
      <c r="D583" s="393">
        <v>4640242180137</v>
      </c>
      <c r="E583" s="394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0" t="s">
        <v>775</v>
      </c>
      <c r="Q583" s="398"/>
      <c r="R583" s="398"/>
      <c r="S583" s="398"/>
      <c r="T583" s="399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773</v>
      </c>
      <c r="B584" s="54" t="s">
        <v>776</v>
      </c>
      <c r="C584" s="31">
        <v>4301060355</v>
      </c>
      <c r="D584" s="393">
        <v>4640242180137</v>
      </c>
      <c r="E584" s="394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8"/>
      <c r="R584" s="398"/>
      <c r="S584" s="398"/>
      <c r="T584" s="399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5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6"/>
      <c r="P585" s="388" t="s">
        <v>70</v>
      </c>
      <c r="Q585" s="389"/>
      <c r="R585" s="389"/>
      <c r="S585" s="389"/>
      <c r="T585" s="389"/>
      <c r="U585" s="389"/>
      <c r="V585" s="390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6"/>
      <c r="P586" s="388" t="s">
        <v>70</v>
      </c>
      <c r="Q586" s="389"/>
      <c r="R586" s="389"/>
      <c r="S586" s="389"/>
      <c r="T586" s="389"/>
      <c r="U586" s="389"/>
      <c r="V586" s="390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2" t="s">
        <v>778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8"/>
      <c r="AB587" s="378"/>
      <c r="AC587" s="378"/>
    </row>
    <row r="588" spans="1:68" ht="14.25" hidden="1" customHeight="1" x14ac:dyDescent="0.25">
      <c r="A588" s="391" t="s">
        <v>105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77"/>
      <c r="AB588" s="377"/>
      <c r="AC588" s="377"/>
    </row>
    <row r="589" spans="1:68" ht="27" hidden="1" customHeight="1" x14ac:dyDescent="0.25">
      <c r="A589" s="54" t="s">
        <v>779</v>
      </c>
      <c r="B589" s="54" t="s">
        <v>780</v>
      </c>
      <c r="C589" s="31">
        <v>4301011951</v>
      </c>
      <c r="D589" s="393">
        <v>4640242180045</v>
      </c>
      <c r="E589" s="394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44" t="s">
        <v>781</v>
      </c>
      <c r="Q589" s="398"/>
      <c r="R589" s="398"/>
      <c r="S589" s="398"/>
      <c r="T589" s="399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782</v>
      </c>
      <c r="B590" s="54" t="s">
        <v>783</v>
      </c>
      <c r="C590" s="31">
        <v>4301011950</v>
      </c>
      <c r="D590" s="393">
        <v>4640242180601</v>
      </c>
      <c r="E590" s="394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77" t="s">
        <v>784</v>
      </c>
      <c r="Q590" s="398"/>
      <c r="R590" s="398"/>
      <c r="S590" s="398"/>
      <c r="T590" s="399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5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6"/>
      <c r="P591" s="388" t="s">
        <v>70</v>
      </c>
      <c r="Q591" s="389"/>
      <c r="R591" s="389"/>
      <c r="S591" s="389"/>
      <c r="T591" s="389"/>
      <c r="U591" s="389"/>
      <c r="V591" s="390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6"/>
      <c r="P592" s="388" t="s">
        <v>70</v>
      </c>
      <c r="Q592" s="389"/>
      <c r="R592" s="389"/>
      <c r="S592" s="389"/>
      <c r="T592" s="389"/>
      <c r="U592" s="389"/>
      <c r="V592" s="390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391" t="s">
        <v>141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77"/>
      <c r="AB593" s="377"/>
      <c r="AC593" s="377"/>
    </row>
    <row r="594" spans="1:68" ht="27" hidden="1" customHeight="1" x14ac:dyDescent="0.25">
      <c r="A594" s="54" t="s">
        <v>785</v>
      </c>
      <c r="B594" s="54" t="s">
        <v>786</v>
      </c>
      <c r="C594" s="31">
        <v>4301020314</v>
      </c>
      <c r="D594" s="393">
        <v>4640242180090</v>
      </c>
      <c r="E594" s="394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6" t="s">
        <v>787</v>
      </c>
      <c r="Q594" s="398"/>
      <c r="R594" s="398"/>
      <c r="S594" s="398"/>
      <c r="T594" s="399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5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6"/>
      <c r="P595" s="388" t="s">
        <v>70</v>
      </c>
      <c r="Q595" s="389"/>
      <c r="R595" s="389"/>
      <c r="S595" s="389"/>
      <c r="T595" s="389"/>
      <c r="U595" s="389"/>
      <c r="V595" s="390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6"/>
      <c r="P596" s="388" t="s">
        <v>70</v>
      </c>
      <c r="Q596" s="389"/>
      <c r="R596" s="389"/>
      <c r="S596" s="389"/>
      <c r="T596" s="389"/>
      <c r="U596" s="389"/>
      <c r="V596" s="390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391" t="s">
        <v>64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77"/>
      <c r="AB597" s="377"/>
      <c r="AC597" s="377"/>
    </row>
    <row r="598" spans="1:68" ht="27" hidden="1" customHeight="1" x14ac:dyDescent="0.25">
      <c r="A598" s="54" t="s">
        <v>788</v>
      </c>
      <c r="B598" s="54" t="s">
        <v>789</v>
      </c>
      <c r="C598" s="31">
        <v>4301031321</v>
      </c>
      <c r="D598" s="393">
        <v>4640242180076</v>
      </c>
      <c r="E598" s="394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2" t="s">
        <v>790</v>
      </c>
      <c r="Q598" s="398"/>
      <c r="R598" s="398"/>
      <c r="S598" s="398"/>
      <c r="T598" s="399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5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6"/>
      <c r="P599" s="388" t="s">
        <v>70</v>
      </c>
      <c r="Q599" s="389"/>
      <c r="R599" s="389"/>
      <c r="S599" s="389"/>
      <c r="T599" s="389"/>
      <c r="U599" s="389"/>
      <c r="V599" s="390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6"/>
      <c r="P600" s="388" t="s">
        <v>70</v>
      </c>
      <c r="Q600" s="389"/>
      <c r="R600" s="389"/>
      <c r="S600" s="389"/>
      <c r="T600" s="389"/>
      <c r="U600" s="389"/>
      <c r="V600" s="390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391" t="s">
        <v>72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77"/>
      <c r="AB601" s="377"/>
      <c r="AC601" s="377"/>
    </row>
    <row r="602" spans="1:68" ht="27" hidden="1" customHeight="1" x14ac:dyDescent="0.25">
      <c r="A602" s="54" t="s">
        <v>791</v>
      </c>
      <c r="B602" s="54" t="s">
        <v>792</v>
      </c>
      <c r="C602" s="31">
        <v>4301051780</v>
      </c>
      <c r="D602" s="393">
        <v>4640242180106</v>
      </c>
      <c r="E602" s="394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5" t="s">
        <v>793</v>
      </c>
      <c r="Q602" s="398"/>
      <c r="R602" s="398"/>
      <c r="S602" s="398"/>
      <c r="T602" s="399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5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6"/>
      <c r="P603" s="388" t="s">
        <v>70</v>
      </c>
      <c r="Q603" s="389"/>
      <c r="R603" s="389"/>
      <c r="S603" s="389"/>
      <c r="T603" s="389"/>
      <c r="U603" s="389"/>
      <c r="V603" s="390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6"/>
      <c r="P604" s="388" t="s">
        <v>70</v>
      </c>
      <c r="Q604" s="389"/>
      <c r="R604" s="389"/>
      <c r="S604" s="389"/>
      <c r="T604" s="389"/>
      <c r="U604" s="389"/>
      <c r="V604" s="390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83"/>
      <c r="P605" s="419" t="s">
        <v>794</v>
      </c>
      <c r="Q605" s="420"/>
      <c r="R605" s="420"/>
      <c r="S605" s="420"/>
      <c r="T605" s="420"/>
      <c r="U605" s="420"/>
      <c r="V605" s="421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16960.3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17128.98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83"/>
      <c r="P606" s="419" t="s">
        <v>795</v>
      </c>
      <c r="Q606" s="420"/>
      <c r="R606" s="420"/>
      <c r="S606" s="420"/>
      <c r="T606" s="420"/>
      <c r="U606" s="420"/>
      <c r="V606" s="421"/>
      <c r="W606" s="37" t="s">
        <v>69</v>
      </c>
      <c r="X606" s="386">
        <f>IFERROR(SUM(BM22:BM602),"0")</f>
        <v>18151.735846146203</v>
      </c>
      <c r="Y606" s="386">
        <f>IFERROR(SUM(BN22:BN602),"0")</f>
        <v>18331.101999999999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83"/>
      <c r="P607" s="419" t="s">
        <v>796</v>
      </c>
      <c r="Q607" s="420"/>
      <c r="R607" s="420"/>
      <c r="S607" s="420"/>
      <c r="T607" s="420"/>
      <c r="U607" s="420"/>
      <c r="V607" s="421"/>
      <c r="W607" s="37" t="s">
        <v>797</v>
      </c>
      <c r="X607" s="38">
        <f>ROUNDUP(SUM(BO22:BO602),0)</f>
        <v>35</v>
      </c>
      <c r="Y607" s="38">
        <f>ROUNDUP(SUM(BP22:BP602),0)</f>
        <v>35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83"/>
      <c r="P608" s="419" t="s">
        <v>798</v>
      </c>
      <c r="Q608" s="420"/>
      <c r="R608" s="420"/>
      <c r="S608" s="420"/>
      <c r="T608" s="420"/>
      <c r="U608" s="420"/>
      <c r="V608" s="421"/>
      <c r="W608" s="37" t="s">
        <v>69</v>
      </c>
      <c r="X608" s="386">
        <f>GrossWeightTotal+PalletQtyTotal*25</f>
        <v>19026.735846146203</v>
      </c>
      <c r="Y608" s="386">
        <f>GrossWeightTotalR+PalletQtyTotalR*25</f>
        <v>19206.101999999999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83"/>
      <c r="P609" s="419" t="s">
        <v>799</v>
      </c>
      <c r="Q609" s="420"/>
      <c r="R609" s="420"/>
      <c r="S609" s="420"/>
      <c r="T609" s="420"/>
      <c r="U609" s="420"/>
      <c r="V609" s="421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4107.4064205271097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4136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83"/>
      <c r="P610" s="419" t="s">
        <v>800</v>
      </c>
      <c r="Q610" s="420"/>
      <c r="R610" s="420"/>
      <c r="S610" s="420"/>
      <c r="T610" s="420"/>
      <c r="U610" s="420"/>
      <c r="V610" s="421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39.751490000000004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40" t="s">
        <v>103</v>
      </c>
      <c r="D612" s="560"/>
      <c r="E612" s="560"/>
      <c r="F612" s="560"/>
      <c r="G612" s="560"/>
      <c r="H612" s="561"/>
      <c r="I612" s="440" t="s">
        <v>258</v>
      </c>
      <c r="J612" s="560"/>
      <c r="K612" s="560"/>
      <c r="L612" s="560"/>
      <c r="M612" s="560"/>
      <c r="N612" s="560"/>
      <c r="O612" s="560"/>
      <c r="P612" s="560"/>
      <c r="Q612" s="560"/>
      <c r="R612" s="560"/>
      <c r="S612" s="560"/>
      <c r="T612" s="560"/>
      <c r="U612" s="560"/>
      <c r="V612" s="561"/>
      <c r="W612" s="440" t="s">
        <v>502</v>
      </c>
      <c r="X612" s="561"/>
      <c r="Y612" s="440" t="s">
        <v>558</v>
      </c>
      <c r="Z612" s="560"/>
      <c r="AA612" s="560"/>
      <c r="AB612" s="561"/>
      <c r="AC612" s="375" t="s">
        <v>666</v>
      </c>
      <c r="AD612" s="440" t="s">
        <v>710</v>
      </c>
      <c r="AE612" s="561"/>
      <c r="AF612" s="376"/>
    </row>
    <row r="613" spans="1:32" ht="14.25" customHeight="1" thickTop="1" x14ac:dyDescent="0.2">
      <c r="A613" s="736" t="s">
        <v>803</v>
      </c>
      <c r="B613" s="440" t="s">
        <v>63</v>
      </c>
      <c r="C613" s="440" t="s">
        <v>104</v>
      </c>
      <c r="D613" s="440" t="s">
        <v>126</v>
      </c>
      <c r="E613" s="440" t="s">
        <v>177</v>
      </c>
      <c r="F613" s="440" t="s">
        <v>194</v>
      </c>
      <c r="G613" s="440" t="s">
        <v>226</v>
      </c>
      <c r="H613" s="440" t="s">
        <v>103</v>
      </c>
      <c r="I613" s="440" t="s">
        <v>259</v>
      </c>
      <c r="J613" s="440" t="s">
        <v>276</v>
      </c>
      <c r="K613" s="440" t="s">
        <v>342</v>
      </c>
      <c r="L613" s="376"/>
      <c r="M613" s="440" t="s">
        <v>359</v>
      </c>
      <c r="N613" s="376"/>
      <c r="O613" s="440" t="s">
        <v>377</v>
      </c>
      <c r="P613" s="440" t="s">
        <v>393</v>
      </c>
      <c r="Q613" s="440" t="s">
        <v>397</v>
      </c>
      <c r="R613" s="440" t="s">
        <v>406</v>
      </c>
      <c r="S613" s="440" t="s">
        <v>417</v>
      </c>
      <c r="T613" s="440" t="s">
        <v>420</v>
      </c>
      <c r="U613" s="440" t="s">
        <v>427</v>
      </c>
      <c r="V613" s="440" t="s">
        <v>493</v>
      </c>
      <c r="W613" s="440" t="s">
        <v>503</v>
      </c>
      <c r="X613" s="440" t="s">
        <v>531</v>
      </c>
      <c r="Y613" s="440" t="s">
        <v>559</v>
      </c>
      <c r="Z613" s="440" t="s">
        <v>622</v>
      </c>
      <c r="AA613" s="440" t="s">
        <v>650</v>
      </c>
      <c r="AB613" s="440" t="s">
        <v>657</v>
      </c>
      <c r="AC613" s="440" t="s">
        <v>666</v>
      </c>
      <c r="AD613" s="440" t="s">
        <v>710</v>
      </c>
      <c r="AE613" s="440" t="s">
        <v>778</v>
      </c>
      <c r="AF613" s="376"/>
    </row>
    <row r="614" spans="1:32" ht="13.5" customHeight="1" thickBot="1" x14ac:dyDescent="0.25">
      <c r="A614" s="737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376"/>
      <c r="M614" s="441"/>
      <c r="N614" s="376"/>
      <c r="O614" s="441"/>
      <c r="P614" s="441"/>
      <c r="Q614" s="441"/>
      <c r="R614" s="441"/>
      <c r="S614" s="441"/>
      <c r="T614" s="441"/>
      <c r="U614" s="441"/>
      <c r="V614" s="441"/>
      <c r="W614" s="441"/>
      <c r="X614" s="441"/>
      <c r="Y614" s="441"/>
      <c r="Z614" s="441"/>
      <c r="AA614" s="441"/>
      <c r="AB614" s="441"/>
      <c r="AC614" s="441"/>
      <c r="AD614" s="441"/>
      <c r="AE614" s="44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398.8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540.9</v>
      </c>
      <c r="E615" s="46">
        <f>IFERROR(Y101*1,"0")+IFERROR(Y102*1,"0")+IFERROR(Y103*1,"0")+IFERROR(Y107*1,"0")+IFERROR(Y108*1,"0")+IFERROR(Y109*1,"0")+IFERROR(Y110*1,"0")+IFERROR(Y111*1,"0")</f>
        <v>1474.8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811</v>
      </c>
      <c r="G615" s="46">
        <f>IFERROR(Y145*1,"0")+IFERROR(Y146*1,"0")+IFERROR(Y150*1,"0")+IFERROR(Y151*1,"0")+IFERROR(Y155*1,"0")+IFERROR(Y156*1,"0")</f>
        <v>288.56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129</v>
      </c>
      <c r="I615" s="46">
        <f>IFERROR(Y183*1,"0")+IFERROR(Y184*1,"0")+IFERROR(Y185*1,"0")+IFERROR(Y186*1,"0")+IFERROR(Y187*1,"0")+IFERROR(Y188*1,"0")+IFERROR(Y189*1,"0")+IFERROR(Y190*1,"0")</f>
        <v>871.5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2691.2999999999997</v>
      </c>
      <c r="K615" s="46">
        <f>IFERROR(Y239*1,"0")+IFERROR(Y240*1,"0")+IFERROR(Y241*1,"0")+IFERROR(Y242*1,"0")+IFERROR(Y243*1,"0")+IFERROR(Y244*1,"0")+IFERROR(Y245*1,"0")+IFERROR(Y246*1,"0")</f>
        <v>0</v>
      </c>
      <c r="L615" s="376"/>
      <c r="M615" s="46">
        <f>IFERROR(Y251*1,"0")+IFERROR(Y252*1,"0")+IFERROR(Y253*1,"0")+IFERROR(Y254*1,"0")+IFERROR(Y255*1,"0")+IFERROR(Y256*1,"0")+IFERROR(Y257*1,"0")+IFERROR(Y258*1,"0")</f>
        <v>309.60000000000002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1003.2</v>
      </c>
      <c r="S615" s="46">
        <f>IFERROR(Y293*1,"0")</f>
        <v>0</v>
      </c>
      <c r="T615" s="46">
        <f>IFERROR(Y298*1,"0")+IFERROR(Y302*1,"0")+IFERROR(Y303*1,"0")</f>
        <v>105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189.60000000000002</v>
      </c>
      <c r="V615" s="46">
        <f>IFERROR(Y354*1,"0")+IFERROR(Y358*1,"0")+IFERROR(Y359*1,"0")+IFERROR(Y360*1,"0")</f>
        <v>1132.8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5298.2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36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403.8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78</v>
      </c>
      <c r="AA615" s="46">
        <f>IFERROR(Y494*1,"0")+IFERROR(Y495*1,"0")+IFERROR(Y496*1,"0")</f>
        <v>51.599999999999994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808.31999999999994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507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08,00"/>
        <filter val="1 085,00"/>
        <filter val="1 100,00"/>
        <filter val="1 800,00"/>
        <filter val="1 880,00"/>
        <filter val="10,00"/>
        <filter val="100,00"/>
        <filter val="105,00"/>
        <filter val="110,00"/>
        <filter val="115,50"/>
        <filter val="120,00"/>
        <filter val="133,33"/>
        <filter val="14,00"/>
        <filter val="14,29"/>
        <filter val="140,00"/>
        <filter val="15,00"/>
        <filter val="15,38"/>
        <filter val="150,00"/>
        <filter val="158,52"/>
        <filter val="16 960,30"/>
        <filter val="160,00"/>
        <filter val="161,90"/>
        <filter val="17,50"/>
        <filter val="17,95"/>
        <filter val="170,00"/>
        <filter val="18 151,74"/>
        <filter val="180,00"/>
        <filter val="19 026,74"/>
        <filter val="19,80"/>
        <filter val="2,50"/>
        <filter val="20,00"/>
        <filter val="200,00"/>
        <filter val="203,57"/>
        <filter val="21,00"/>
        <filter val="21,61"/>
        <filter val="210,00"/>
        <filter val="245,00"/>
        <filter val="25,00"/>
        <filter val="250,00"/>
        <filter val="266,67"/>
        <filter val="28,00"/>
        <filter val="280,00"/>
        <filter val="294,00"/>
        <filter val="3,57"/>
        <filter val="30,00"/>
        <filter val="31,25"/>
        <filter val="310,00"/>
        <filter val="320,00"/>
        <filter val="35"/>
        <filter val="35,00"/>
        <filter val="360,00"/>
        <filter val="379,00"/>
        <filter val="380,95"/>
        <filter val="385,00"/>
        <filter val="390,00"/>
        <filter val="4 000,00"/>
        <filter val="4 107,41"/>
        <filter val="40,00"/>
        <filter val="405,00"/>
        <filter val="41,67"/>
        <filter val="416,67"/>
        <filter val="420,00"/>
        <filter val="43,75"/>
        <filter val="44,00"/>
        <filter val="440,00"/>
        <filter val="45,00"/>
        <filter val="45,66"/>
        <filter val="495,00"/>
        <filter val="5,00"/>
        <filter val="50,00"/>
        <filter val="500,00"/>
        <filter val="516,67"/>
        <filter val="52,50"/>
        <filter val="520,00"/>
        <filter val="560,00"/>
        <filter val="6,00"/>
        <filter val="60,00"/>
        <filter val="60,61"/>
        <filter val="630,00"/>
        <filter val="635,00"/>
        <filter val="64,10"/>
        <filter val="66,67"/>
        <filter val="68,67"/>
        <filter val="698,85"/>
        <filter val="7,50"/>
        <filter val="70,00"/>
        <filter val="700,00"/>
        <filter val="72,00"/>
        <filter val="720,00"/>
        <filter val="745,00"/>
        <filter val="75,00"/>
        <filter val="8,00"/>
        <filter val="80,00"/>
        <filter val="80,19"/>
        <filter val="830,00"/>
        <filter val="84,00"/>
        <filter val="865,00"/>
        <filter val="9,47"/>
        <filter val="90,00"/>
        <filter val="95,45"/>
      </filters>
    </filterColumn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P121:V121"/>
    <mergeCell ref="P188:T188"/>
    <mergeCell ref="A182:Z182"/>
    <mergeCell ref="A505:Z505"/>
    <mergeCell ref="P551:T551"/>
    <mergeCell ref="A541:O542"/>
    <mergeCell ref="A296:Z296"/>
    <mergeCell ref="D288:E288"/>
    <mergeCell ref="P148:V148"/>
    <mergeCell ref="D459:E459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D80:E80"/>
    <mergeCell ref="P42:V42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F9:G9"/>
    <mergeCell ref="P53:T53"/>
    <mergeCell ref="P495:T495"/>
    <mergeCell ref="D167:E167"/>
    <mergeCell ref="D161:E161"/>
    <mergeCell ref="D232:E232"/>
    <mergeCell ref="D403:E403"/>
    <mergeCell ref="P264:T264"/>
    <mergeCell ref="P68:T68"/>
    <mergeCell ref="P239:T239"/>
    <mergeCell ref="A247:O248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P463:V463"/>
    <mergeCell ref="A393:Z393"/>
    <mergeCell ref="P312:T312"/>
    <mergeCell ref="D255:E255"/>
    <mergeCell ref="P478:V478"/>
    <mergeCell ref="A159:Z159"/>
    <mergeCell ref="P205:T205"/>
    <mergeCell ref="A588:Z588"/>
    <mergeCell ref="D530:E530"/>
    <mergeCell ref="A418:O419"/>
    <mergeCell ref="D169:E169"/>
    <mergeCell ref="P524:T52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Q9:R9"/>
    <mergeCell ref="Q11:R11"/>
    <mergeCell ref="P15:T16"/>
    <mergeCell ref="D398:E398"/>
    <mergeCell ref="D454:E454"/>
    <mergeCell ref="P308:T308"/>
    <mergeCell ref="D460:E460"/>
    <mergeCell ref="D569:E569"/>
    <mergeCell ref="P185:T185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466:T466"/>
    <mergeCell ref="P46:V46"/>
    <mergeCell ref="A456:O457"/>
    <mergeCell ref="A307:Z307"/>
    <mergeCell ref="A164:O165"/>
    <mergeCell ref="D82:E82"/>
    <mergeCell ref="A91:O92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D240:E24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D284:E284"/>
    <mergeCell ref="A528:Z528"/>
    <mergeCell ref="A74:Z74"/>
    <mergeCell ref="P539:T539"/>
    <mergeCell ref="D520:E520"/>
    <mergeCell ref="P120:T120"/>
    <mergeCell ref="D501:E501"/>
    <mergeCell ref="D1:F1"/>
    <mergeCell ref="J17:J18"/>
    <mergeCell ref="L17:L18"/>
    <mergeCell ref="P255:T255"/>
    <mergeCell ref="A100:Z100"/>
    <mergeCell ref="P490:V49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D470:E470"/>
    <mergeCell ref="A566:Z566"/>
    <mergeCell ref="D334:E334"/>
    <mergeCell ref="A407:Z407"/>
    <mergeCell ref="A115:Z115"/>
    <mergeCell ref="A382:Z382"/>
    <mergeCell ref="P112:V112"/>
    <mergeCell ref="P428:T428"/>
    <mergeCell ref="P284:T284"/>
    <mergeCell ref="A601:Z601"/>
    <mergeCell ref="D416:E416"/>
    <mergeCell ref="P427:T427"/>
    <mergeCell ref="P544:T544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D264:E264"/>
    <mergeCell ref="P277:T277"/>
    <mergeCell ref="P72:V72"/>
    <mergeCell ref="D252:E252"/>
    <mergeCell ref="A136:O137"/>
    <mergeCell ref="D223:E223"/>
    <mergeCell ref="D279:E2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2024-08-01T10:55:23Z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